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abroa\Desktop\Sprawy do zrobienia\DBR_Z1_Analiza zmiany ustawy o skok\FORMULARZE\NOWE_PLIKI\hasła\06\xlsx_06_z_formatami_20240115_przeslane_do_DIT\do wystawienia na stronie bez koloru\"/>
    </mc:Choice>
  </mc:AlternateContent>
  <xr:revisionPtr revIDLastSave="0" documentId="13_ncr:1_{6EC6E946-744E-441A-8EE1-8AE2840370DE}" xr6:coauthVersionLast="47" xr6:coauthVersionMax="47" xr10:uidLastSave="{00000000-0000-0000-0000-000000000000}"/>
  <workbookProtection workbookAlgorithmName="SHA-512" workbookHashValue="v3RX5lBTlr4gzhsYpO3s3zp9EdELWdq2KuULpksqoKJBvGrjhs9oX3LvYEr9OTv/HXPyYh4ytDDHG89BUXLvJA==" workbookSaltValue="jQoEsTh0Y/PUYRwYDl8mRg==" workbookSpinCount="100000" lockStructure="1"/>
  <bookViews>
    <workbookView xWindow="-110" yWindow="-110" windowWidth="19420" windowHeight="10420" tabRatio="852" activeTab="1" xr2:uid="{00000000-000D-0000-FFFF-FFFF00000000}"/>
  </bookViews>
  <sheets>
    <sheet name="Reguły walidacyjne" sheetId="137" r:id="rId1"/>
    <sheet name="ZESTAWIENIE FORMULARZY" sheetId="136" r:id="rId2"/>
    <sheet name="DO02" sheetId="44" r:id="rId3"/>
    <sheet name="BA02" sheetId="46" r:id="rId4"/>
    <sheet name="BP02" sheetId="47" r:id="rId5"/>
    <sheet name="RZS02" sheetId="48" r:id="rId6"/>
    <sheet name="FWW01" sheetId="2" r:id="rId7"/>
    <sheet name="WK01" sheetId="40" r:id="rId8"/>
    <sheet name="WK02" sheetId="41" r:id="rId9"/>
    <sheet name="WK03" sheetId="42" r:id="rId10"/>
    <sheet name="GAP01" sheetId="52" r:id="rId11"/>
    <sheet name="AF01" sheetId="53" r:id="rId12"/>
    <sheet name="AF02" sheetId="54" r:id="rId13"/>
    <sheet name="AF03" sheetId="55" r:id="rId14"/>
    <sheet name="AF04" sheetId="56" r:id="rId15"/>
    <sheet name="AF05" sheetId="57" r:id="rId16"/>
    <sheet name="ZF02" sheetId="66" r:id="rId17"/>
    <sheet name="NLOK02" sheetId="75" r:id="rId18"/>
    <sheet name="NKIP01" sheetId="5" r:id="rId19"/>
    <sheet name="NKIP02" sheetId="29" r:id="rId20"/>
    <sheet name="NKIP03" sheetId="6" r:id="rId21"/>
    <sheet name="NKIP04" sheetId="30" r:id="rId22"/>
    <sheet name="NKIP05" sheetId="81" r:id="rId23"/>
    <sheet name="NKIP08" sheetId="84" r:id="rId24"/>
    <sheet name="NKIP09" sheetId="85" r:id="rId25"/>
    <sheet name="NKIP10" sheetId="86" r:id="rId26"/>
    <sheet name="NKIP11" sheetId="87" r:id="rId27"/>
    <sheet name="NWTZ01" sheetId="38" r:id="rId28"/>
    <sheet name="NWTZ02" sheetId="88" r:id="rId29"/>
    <sheet name="ZF01" sheetId="18" r:id="rId30"/>
    <sheet name="ZF03" sheetId="100" r:id="rId31"/>
    <sheet name="ZF04" sheetId="101" r:id="rId32"/>
    <sheet name="IK02A" sheetId="125" r:id="rId33"/>
    <sheet name="PLK02" sheetId="126" r:id="rId34"/>
    <sheet name="RPL02" sheetId="43" r:id="rId35"/>
    <sheet name="RO01" sheetId="127" r:id="rId36"/>
  </sheets>
  <definedNames>
    <definedName name="AF01.1._A">'AF01'!$D$6</definedName>
    <definedName name="AF01.1.1._A">'AF01'!$D$7</definedName>
    <definedName name="AF01.1.2._A">'AF01'!$D$8</definedName>
    <definedName name="AF01.1.3._A">'AF01'!$D$9</definedName>
    <definedName name="AF01.1.4._A">'AF01'!$D$10</definedName>
    <definedName name="AF01.2._A">'AF01'!$D$11</definedName>
    <definedName name="AF01.2.1._A">'AF01'!$D$12</definedName>
    <definedName name="AF01.2.2._A">'AF01'!$D$13</definedName>
    <definedName name="AF01.2.3._A">'AF01'!$D$14</definedName>
    <definedName name="AF01.3._A">'AF01'!$D$15</definedName>
    <definedName name="AF01.3.1._A">'AF01'!$D$16</definedName>
    <definedName name="AF01.3.2._A">'AF01'!$D$17</definedName>
    <definedName name="AF01.3.3._A">'AF01'!$D$18</definedName>
    <definedName name="AF01.3.4._A">'AF01'!$D$19</definedName>
    <definedName name="AF01.3.5._A">'AF01'!$D$20</definedName>
    <definedName name="AF01.3.6._A">'AF01'!$D$21</definedName>
    <definedName name="AF01.3.7._A">'AF01'!$D$22</definedName>
    <definedName name="AF01.4._A">'AF01'!$D$23</definedName>
    <definedName name="AF02.1._A">'AF02'!$D$6</definedName>
    <definedName name="AF02.1._B">'AF02'!$E$6</definedName>
    <definedName name="AF02.1.1._A">'AF02'!$D$7</definedName>
    <definedName name="AF02.1.1._B">'AF02'!$E$7</definedName>
    <definedName name="AF02.1.2._A">'AF02'!$D$8</definedName>
    <definedName name="AF02.1.2._B">'AF02'!$E$8</definedName>
    <definedName name="AF02.1.3._A">'AF02'!$D$9</definedName>
    <definedName name="AF02.1.3._B">'AF02'!$E$9</definedName>
    <definedName name="AF02.1.4._A">'AF02'!$D$10</definedName>
    <definedName name="AF02.1.4._B">'AF02'!$E$10</definedName>
    <definedName name="AF02.2._A">'AF02'!$D$11</definedName>
    <definedName name="AF02.2._B">'AF02'!$E$11</definedName>
    <definedName name="AF02.2.1._A">'AF02'!$D$12</definedName>
    <definedName name="AF02.2.1._B">'AF02'!$E$12</definedName>
    <definedName name="AF02.2.2._A">'AF02'!$D$13</definedName>
    <definedName name="AF02.2.2._B">'AF02'!$E$13</definedName>
    <definedName name="AF02.2.3._A">'AF02'!$D$14</definedName>
    <definedName name="AF02.2.3._B">'AF02'!$E$14</definedName>
    <definedName name="AF02.3._A">'AF02'!$D$15</definedName>
    <definedName name="AF02.3._B">'AF02'!$E$15</definedName>
    <definedName name="AF02.3.1._A">'AF02'!$D$16</definedName>
    <definedName name="AF02.3.1._B">'AF02'!$E$16</definedName>
    <definedName name="AF02.3.2._A">'AF02'!$D$17</definedName>
    <definedName name="AF02.3.2._B">'AF02'!$E$17</definedName>
    <definedName name="AF02.3.3._A">'AF02'!$D$18</definedName>
    <definedName name="AF02.3.3._B">'AF02'!$E$18</definedName>
    <definedName name="AF02.3.4._A">'AF02'!$D$19</definedName>
    <definedName name="AF02.3.4._B">'AF02'!$E$19</definedName>
    <definedName name="AF02.3.5._A">'AF02'!$D$20</definedName>
    <definedName name="AF02.3.5._B">'AF02'!$E$20</definedName>
    <definedName name="AF02.3.6._A">'AF02'!$D$21</definedName>
    <definedName name="AF02.3.6._B">'AF02'!$E$21</definedName>
    <definedName name="AF02.3.7._A">'AF02'!$D$22</definedName>
    <definedName name="AF02.3.7._B">'AF02'!$E$22</definedName>
    <definedName name="AF02.4._A">'AF02'!$D$23</definedName>
    <definedName name="AF02.4._B">'AF02'!$E$23</definedName>
    <definedName name="AF03.1._A">'AF03'!$D$6</definedName>
    <definedName name="AF03.1._B">'AF03'!$E$6</definedName>
    <definedName name="AF03.1._C">'AF03'!$F$6</definedName>
    <definedName name="AF03.1._D">'AF03'!$G$6</definedName>
    <definedName name="AF03.1._E">'AF03'!$H$6</definedName>
    <definedName name="AF03.1.1._A">'AF03'!$D$7</definedName>
    <definedName name="AF03.1.1._B">'AF03'!$E$7</definedName>
    <definedName name="AF03.1.1._C">'AF03'!$F$7</definedName>
    <definedName name="AF03.1.1._D">'AF03'!$G$7</definedName>
    <definedName name="AF03.1.1._E">'AF03'!$H$7</definedName>
    <definedName name="AF03.1.2._A">'AF03'!$D$8</definedName>
    <definedName name="AF03.1.2._B">'AF03'!$E$8</definedName>
    <definedName name="AF03.1.2._C">'AF03'!$F$8</definedName>
    <definedName name="AF03.1.2._D">'AF03'!$G$8</definedName>
    <definedName name="AF03.1.2._E">'AF03'!$H$8</definedName>
    <definedName name="AF03.1.3._A">'AF03'!$D$9</definedName>
    <definedName name="AF03.1.3._B">'AF03'!$E$9</definedName>
    <definedName name="AF03.1.3._C">'AF03'!$F$9</definedName>
    <definedName name="AF03.1.3._D">'AF03'!$G$9</definedName>
    <definedName name="AF03.1.3._E">'AF03'!$H$9</definedName>
    <definedName name="AF03.1.4._A">'AF03'!$D$10</definedName>
    <definedName name="AF03.1.4._B">'AF03'!$E$10</definedName>
    <definedName name="AF03.1.4._C">'AF03'!$F$10</definedName>
    <definedName name="AF03.1.4._D">'AF03'!$G$10</definedName>
    <definedName name="AF03.1.4._E">'AF03'!$H$10</definedName>
    <definedName name="AF03.2._A">'AF03'!$D$11</definedName>
    <definedName name="AF03.2._B">'AF03'!$E$11</definedName>
    <definedName name="AF03.2._C">'AF03'!$F$11</definedName>
    <definedName name="AF03.2._D">'AF03'!$G$11</definedName>
    <definedName name="AF03.2._E">'AF03'!$H$11</definedName>
    <definedName name="AF03.2.1._A">'AF03'!$D$12</definedName>
    <definedName name="AF03.2.1._B">'AF03'!$E$12</definedName>
    <definedName name="AF03.2.1._C">'AF03'!$F$12</definedName>
    <definedName name="AF03.2.1._D">'AF03'!$G$12</definedName>
    <definedName name="AF03.2.1._E">'AF03'!$H$12</definedName>
    <definedName name="AF03.2.2._A">'AF03'!$D$13</definedName>
    <definedName name="AF03.2.2._B">'AF03'!$E$13</definedName>
    <definedName name="AF03.2.2._C">'AF03'!$F$13</definedName>
    <definedName name="AF03.2.2._D">'AF03'!$G$13</definedName>
    <definedName name="AF03.2.2._E">'AF03'!$H$13</definedName>
    <definedName name="AF03.2.3._A">'AF03'!$D$14</definedName>
    <definedName name="AF03.2.3._B">'AF03'!$E$14</definedName>
    <definedName name="AF03.2.3._C">'AF03'!$F$14</definedName>
    <definedName name="AF03.2.3._D">'AF03'!$G$14</definedName>
    <definedName name="AF03.2.3._E">'AF03'!$H$14</definedName>
    <definedName name="AF03.3._A">'AF03'!$D$15</definedName>
    <definedName name="AF03.3._B">'AF03'!$E$15</definedName>
    <definedName name="AF03.3._C">'AF03'!$F$15</definedName>
    <definedName name="AF03.3._D">'AF03'!$G$15</definedName>
    <definedName name="AF03.3._E">'AF03'!$H$15</definedName>
    <definedName name="AF03.3.1._A">'AF03'!$D$16</definedName>
    <definedName name="AF03.3.1._B">'AF03'!$E$16</definedName>
    <definedName name="AF03.3.1._C">'AF03'!$F$16</definedName>
    <definedName name="AF03.3.1._D">'AF03'!$G$16</definedName>
    <definedName name="AF03.3.1._E">'AF03'!$H$16</definedName>
    <definedName name="AF03.3.2._A">'AF03'!$D$17</definedName>
    <definedName name="AF03.3.2._B">'AF03'!$E$17</definedName>
    <definedName name="AF03.3.2._C">'AF03'!$F$17</definedName>
    <definedName name="AF03.3.2._D">'AF03'!$G$17</definedName>
    <definedName name="AF03.3.2._E">'AF03'!$H$17</definedName>
    <definedName name="AF03.3.3._A">'AF03'!$D$18</definedName>
    <definedName name="AF03.3.3._B">'AF03'!$E$18</definedName>
    <definedName name="AF03.3.3._C">'AF03'!$F$18</definedName>
    <definedName name="AF03.3.3._D">'AF03'!$G$18</definedName>
    <definedName name="AF03.3.3._E">'AF03'!$H$18</definedName>
    <definedName name="AF03.3.4._A">'AF03'!$D$19</definedName>
    <definedName name="AF03.3.4._B">'AF03'!$E$19</definedName>
    <definedName name="AF03.3.4._C">'AF03'!$F$19</definedName>
    <definedName name="AF03.3.4._D">'AF03'!$G$19</definedName>
    <definedName name="AF03.3.4._E">'AF03'!$H$19</definedName>
    <definedName name="AF03.3.5._A">'AF03'!$D$20</definedName>
    <definedName name="AF03.3.5._B">'AF03'!$E$20</definedName>
    <definedName name="AF03.3.5._C">'AF03'!$F$20</definedName>
    <definedName name="AF03.3.5._D">'AF03'!$G$20</definedName>
    <definedName name="AF03.3.5._E">'AF03'!$H$20</definedName>
    <definedName name="AF03.3.6._A">'AF03'!$D$21</definedName>
    <definedName name="AF03.3.6._B">'AF03'!$E$21</definedName>
    <definedName name="AF03.3.6._C">'AF03'!$F$21</definedName>
    <definedName name="AF03.3.6._D">'AF03'!$G$21</definedName>
    <definedName name="AF03.3.6._E">'AF03'!$H$21</definedName>
    <definedName name="AF03.3.7._A">'AF03'!$D$22</definedName>
    <definedName name="AF03.3.7._B">'AF03'!$E$22</definedName>
    <definedName name="AF03.3.7._C">'AF03'!$F$22</definedName>
    <definedName name="AF03.3.7._D">'AF03'!$G$22</definedName>
    <definedName name="AF03.3.7._E">'AF03'!$H$22</definedName>
    <definedName name="AF03.4._A">'AF03'!$D$23</definedName>
    <definedName name="AF03.4._B">'AF03'!$E$23</definedName>
    <definedName name="AF03.4._C">'AF03'!$F$23</definedName>
    <definedName name="AF03.4._D">'AF03'!$G$23</definedName>
    <definedName name="AF03.4._E">'AF03'!$H$23</definedName>
    <definedName name="AF04.1._A">'AF04'!$D$6</definedName>
    <definedName name="AF04.1._B">'AF04'!$E$6</definedName>
    <definedName name="AF04.1._C">'AF04'!$F$6</definedName>
    <definedName name="AF04.1._D">'AF04'!$G$6</definedName>
    <definedName name="AF04.1._E">'AF04'!$H$6</definedName>
    <definedName name="AF04.1.1._A">'AF04'!$D$7</definedName>
    <definedName name="AF04.1.1._B">'AF04'!$E$7</definedName>
    <definedName name="AF04.1.1._C">'AF04'!$F$7</definedName>
    <definedName name="AF04.1.1._D">'AF04'!$G$7</definedName>
    <definedName name="AF04.1.1._E">'AF04'!$H$7</definedName>
    <definedName name="AF04.1.2._A">'AF04'!$D$8</definedName>
    <definedName name="AF04.1.2._B">'AF04'!$E$8</definedName>
    <definedName name="AF04.1.2._C">'AF04'!$F$8</definedName>
    <definedName name="AF04.1.2._D">'AF04'!$G$8</definedName>
    <definedName name="AF04.1.2._E">'AF04'!$H$8</definedName>
    <definedName name="AF04.1.3._A">'AF04'!$D$9</definedName>
    <definedName name="AF04.1.3._B">'AF04'!$E$9</definedName>
    <definedName name="AF04.1.3._C">'AF04'!$F$9</definedName>
    <definedName name="AF04.1.3._D">'AF04'!$G$9</definedName>
    <definedName name="AF04.1.3._E">'AF04'!$H$9</definedName>
    <definedName name="AF04.1.4._A">'AF04'!$D$10</definedName>
    <definedName name="AF04.1.4._B">'AF04'!$E$10</definedName>
    <definedName name="AF04.1.4._C">'AF04'!$F$10</definedName>
    <definedName name="AF04.1.4._D">'AF04'!$G$10</definedName>
    <definedName name="AF04.1.4._E">'AF04'!$H$10</definedName>
    <definedName name="AF04.1.5._A">'AF04'!$D$11</definedName>
    <definedName name="AF04.1.5._B">'AF04'!$E$11</definedName>
    <definedName name="AF04.1.5._C">'AF04'!$F$11</definedName>
    <definedName name="AF04.1.5._D">'AF04'!$G$11</definedName>
    <definedName name="AF04.1.5._E">'AF04'!$H$11</definedName>
    <definedName name="AF04.1.6._A">'AF04'!$D$12</definedName>
    <definedName name="AF04.1.6._B">'AF04'!$E$12</definedName>
    <definedName name="AF04.1.6._C">'AF04'!$F$12</definedName>
    <definedName name="AF04.1.6._D">'AF04'!$G$12</definedName>
    <definedName name="AF04.1.6._E">'AF04'!$H$12</definedName>
    <definedName name="AF04.1.7._A">'AF04'!$D$13</definedName>
    <definedName name="AF04.1.7._B">'AF04'!$E$13</definedName>
    <definedName name="AF04.1.7._C">'AF04'!$F$13</definedName>
    <definedName name="AF04.1.7._D">'AF04'!$G$13</definedName>
    <definedName name="AF04.1.7._E">'AF04'!$H$13</definedName>
    <definedName name="AF04.2._A">'AF04'!$D$14</definedName>
    <definedName name="AF04.2._B">'AF04'!$E$14</definedName>
    <definedName name="AF04.2._C">'AF04'!$F$14</definedName>
    <definedName name="AF04.2._D">'AF04'!$G$14</definedName>
    <definedName name="AF04.2._E">'AF04'!$H$14</definedName>
    <definedName name="AF04.2.1._A">'AF04'!$D$15</definedName>
    <definedName name="AF04.2.1._B">'AF04'!$E$15</definedName>
    <definedName name="AF04.2.1._C">'AF04'!$F$15</definedName>
    <definedName name="AF04.2.1._D">'AF04'!$G$15</definedName>
    <definedName name="AF04.2.1._E">'AF04'!$H$15</definedName>
    <definedName name="AF04.2.2._A">'AF04'!$D$16</definedName>
    <definedName name="AF04.2.2._B">'AF04'!$E$16</definedName>
    <definedName name="AF04.2.2._C">'AF04'!$F$16</definedName>
    <definedName name="AF04.2.2._D">'AF04'!$G$16</definedName>
    <definedName name="AF04.2.2._E">'AF04'!$H$16</definedName>
    <definedName name="AF04.2.3._A">'AF04'!$D$17</definedName>
    <definedName name="AF04.2.3._B">'AF04'!$E$17</definedName>
    <definedName name="AF04.2.3._C">'AF04'!$F$17</definedName>
    <definedName name="AF04.2.3._D">'AF04'!$G$17</definedName>
    <definedName name="AF04.2.3._E">'AF04'!$H$17</definedName>
    <definedName name="AF04.3._A">'AF04'!$D$18</definedName>
    <definedName name="AF04.3._B">'AF04'!$E$18</definedName>
    <definedName name="AF04.3._C">'AF04'!$F$18</definedName>
    <definedName name="AF04.3._D">'AF04'!$G$18</definedName>
    <definedName name="AF04.3._E">'AF04'!$H$18</definedName>
    <definedName name="AF04.3.1._A">'AF04'!$D$19</definedName>
    <definedName name="AF04.3.1._B">'AF04'!$E$19</definedName>
    <definedName name="AF04.3.1._C">'AF04'!$F$19</definedName>
    <definedName name="AF04.3.1._D">'AF04'!$G$19</definedName>
    <definedName name="AF04.3.1._E">'AF04'!$H$19</definedName>
    <definedName name="AF04.3.2._A">'AF04'!$D$20</definedName>
    <definedName name="AF04.3.2._B">'AF04'!$E$20</definedName>
    <definedName name="AF04.3.2._C">'AF04'!$F$20</definedName>
    <definedName name="AF04.3.2._D">'AF04'!$G$20</definedName>
    <definedName name="AF04.3.2._E">'AF04'!$H$20</definedName>
    <definedName name="AF04.3.3._A">'AF04'!$D$21</definedName>
    <definedName name="AF04.3.3._B">'AF04'!$E$21</definedName>
    <definedName name="AF04.3.3._C">'AF04'!$F$21</definedName>
    <definedName name="AF04.3.3._D">'AF04'!$G$21</definedName>
    <definedName name="AF04.3.3._E">'AF04'!$H$21</definedName>
    <definedName name="AF04.3.4._A">'AF04'!$D$22</definedName>
    <definedName name="AF04.3.4._B">'AF04'!$E$22</definedName>
    <definedName name="AF04.3.4._C">'AF04'!$F$22</definedName>
    <definedName name="AF04.3.4._D">'AF04'!$G$22</definedName>
    <definedName name="AF04.3.4._E">'AF04'!$H$22</definedName>
    <definedName name="AF04.3.5._A">'AF04'!$D$23</definedName>
    <definedName name="AF04.3.5._B">'AF04'!$E$23</definedName>
    <definedName name="AF04.3.5._C">'AF04'!$F$23</definedName>
    <definedName name="AF04.3.5._D">'AF04'!$G$23</definedName>
    <definedName name="AF04.3.5._E">'AF04'!$H$23</definedName>
    <definedName name="AF04.3.6._A">'AF04'!$D$24</definedName>
    <definedName name="AF04.3.6._B">'AF04'!$E$24</definedName>
    <definedName name="AF04.3.6._C">'AF04'!$F$24</definedName>
    <definedName name="AF04.3.6._D">'AF04'!$G$24</definedName>
    <definedName name="AF04.3.6._E">'AF04'!$H$24</definedName>
    <definedName name="AF04.3.7._A">'AF04'!$D$25</definedName>
    <definedName name="AF04.3.7._B">'AF04'!$E$25</definedName>
    <definedName name="AF04.3.7._C">'AF04'!$F$25</definedName>
    <definedName name="AF04.3.7._D">'AF04'!$G$25</definedName>
    <definedName name="AF04.3.7._E">'AF04'!$H$25</definedName>
    <definedName name="AF04.4._A">'AF04'!$D$26</definedName>
    <definedName name="AF04.4._B">'AF04'!$E$26</definedName>
    <definedName name="AF04.4._C">'AF04'!$F$26</definedName>
    <definedName name="AF04.4._D">'AF04'!$G$26</definedName>
    <definedName name="AF04.4._E">'AF04'!$H$26</definedName>
    <definedName name="AF05.1._A">'AF05'!$D$6</definedName>
    <definedName name="AF05.1._B">'AF05'!$E$6</definedName>
    <definedName name="AF05.1._C">'AF05'!$F$6</definedName>
    <definedName name="AF05.1._D">'AF05'!$G$6</definedName>
    <definedName name="AF05.1._E">'AF05'!$H$6</definedName>
    <definedName name="AF05.1.1._A">'AF05'!$D$7</definedName>
    <definedName name="AF05.1.1._B">'AF05'!$E$7</definedName>
    <definedName name="AF05.1.1._C">'AF05'!$F$7</definedName>
    <definedName name="AF05.1.1._D">'AF05'!$G$7</definedName>
    <definedName name="AF05.1.1._E">'AF05'!$H$7</definedName>
    <definedName name="AF05.1.2._A">'AF05'!$D$8</definedName>
    <definedName name="AF05.1.2._B">'AF05'!$E$8</definedName>
    <definedName name="AF05.1.2._C">'AF05'!$F$8</definedName>
    <definedName name="AF05.1.2._D">'AF05'!$G$8</definedName>
    <definedName name="AF05.1.2._E">'AF05'!$H$8</definedName>
    <definedName name="AF05.1.3._A">'AF05'!$D$9</definedName>
    <definedName name="AF05.1.3._B">'AF05'!$E$9</definedName>
    <definedName name="AF05.1.3._C">'AF05'!$F$9</definedName>
    <definedName name="AF05.1.3._D">'AF05'!$G$9</definedName>
    <definedName name="AF05.1.3._E">'AF05'!$H$9</definedName>
    <definedName name="AF05.2._A">'AF05'!$D$10</definedName>
    <definedName name="AF05.2._B">'AF05'!$E$10</definedName>
    <definedName name="AF05.2._C">'AF05'!$F$10</definedName>
    <definedName name="AF05.2._D">'AF05'!$G$10</definedName>
    <definedName name="AF05.2._E">'AF05'!$H$10</definedName>
    <definedName name="AF05.2.1._A">'AF05'!$D$11</definedName>
    <definedName name="AF05.2.1._B">'AF05'!$E$11</definedName>
    <definedName name="AF05.2.1._C">'AF05'!$F$11</definedName>
    <definedName name="AF05.2.1._D">'AF05'!$G$11</definedName>
    <definedName name="AF05.2.1._E">'AF05'!$H$11</definedName>
    <definedName name="AF05.2.2._A">'AF05'!$D$12</definedName>
    <definedName name="AF05.2.2._B">'AF05'!$E$12</definedName>
    <definedName name="AF05.2.2._C">'AF05'!$F$12</definedName>
    <definedName name="AF05.2.2._D">'AF05'!$G$12</definedName>
    <definedName name="AF05.2.2._E">'AF05'!$H$12</definedName>
    <definedName name="AF05.2.3._A">'AF05'!$D$13</definedName>
    <definedName name="AF05.2.3._B">'AF05'!$E$13</definedName>
    <definedName name="AF05.2.3._C">'AF05'!$F$13</definedName>
    <definedName name="AF05.2.3._D">'AF05'!$G$13</definedName>
    <definedName name="AF05.2.3._E">'AF05'!$H$13</definedName>
    <definedName name="AF05.2.4._A">'AF05'!$D$14</definedName>
    <definedName name="AF05.2.4._B">'AF05'!$E$14</definedName>
    <definedName name="AF05.2.4._C">'AF05'!$F$14</definedName>
    <definedName name="AF05.2.4._D">'AF05'!$G$14</definedName>
    <definedName name="AF05.2.4._E">'AF05'!$H$14</definedName>
    <definedName name="AF05.2.5._A">'AF05'!$D$15</definedName>
    <definedName name="AF05.2.5._B">'AF05'!$E$15</definedName>
    <definedName name="AF05.2.5._C">'AF05'!$F$15</definedName>
    <definedName name="AF05.2.5._D">'AF05'!$G$15</definedName>
    <definedName name="AF05.2.5._E">'AF05'!$H$15</definedName>
    <definedName name="AF05.2.6._A">'AF05'!$D$16</definedName>
    <definedName name="AF05.2.6._B">'AF05'!$E$16</definedName>
    <definedName name="AF05.2.6._C">'AF05'!$F$16</definedName>
    <definedName name="AF05.2.6._D">'AF05'!$G$16</definedName>
    <definedName name="AF05.2.6._E">'AF05'!$H$16</definedName>
    <definedName name="AF05.2.7._A">'AF05'!$D$17</definedName>
    <definedName name="AF05.2.7._B">'AF05'!$E$17</definedName>
    <definedName name="AF05.2.7._C">'AF05'!$F$17</definedName>
    <definedName name="AF05.2.7._D">'AF05'!$G$17</definedName>
    <definedName name="AF05.2.7._E">'AF05'!$H$17</definedName>
    <definedName name="AF05.3._A">'AF05'!$D$18</definedName>
    <definedName name="AF05.3._B">'AF05'!$E$18</definedName>
    <definedName name="AF05.3._C">'AF05'!$F$18</definedName>
    <definedName name="AF05.3._D">'AF05'!$G$18</definedName>
    <definedName name="AF05.3._E">'AF05'!$H$18</definedName>
    <definedName name="BA02.1._A">'BA02'!$D$6</definedName>
    <definedName name="BA02.1.1._A">'BA02'!$D$7</definedName>
    <definedName name="BA02.1.2._A">'BA02'!$D$8</definedName>
    <definedName name="BA02.10._A">'BA02'!$D$36</definedName>
    <definedName name="BA02.2._A">'BA02'!$D$9</definedName>
    <definedName name="BA02.2.1._A">'BA02'!$D$10</definedName>
    <definedName name="BA02.2.1.1._A">'BA02'!$D$11</definedName>
    <definedName name="BA02.2.1.2._A">'BA02'!$D$12</definedName>
    <definedName name="BA02.2.1.3._A">'BA02'!$D$13</definedName>
    <definedName name="BA02.2.2._A">'BA02'!$D$14</definedName>
    <definedName name="BA02.2.2.1._A">'BA02'!$D$15</definedName>
    <definedName name="BA02.2.2.2._A">'BA02'!$D$16</definedName>
    <definedName name="BA02.2.2.3._A">'BA02'!$D$17</definedName>
    <definedName name="BA02.3._A">'BA02'!$D$18</definedName>
    <definedName name="BA02.3.1._A">'BA02'!$D$19</definedName>
    <definedName name="BA02.3.2._A">'BA02'!$D$20</definedName>
    <definedName name="BA02.3.3._A">'BA02'!$D$21</definedName>
    <definedName name="BA02.4._A">'BA02'!$D$22</definedName>
    <definedName name="BA02.4.1._A">'BA02'!$D$23</definedName>
    <definedName name="BA02.4.2._A">'BA02'!$D$24</definedName>
    <definedName name="BA02.4.3._A">'BA02'!$D$25</definedName>
    <definedName name="BA02.5._A">'BA02'!$D$26</definedName>
    <definedName name="BA02.5.1._A">'BA02'!$D$27</definedName>
    <definedName name="BA02.5.2._A">'BA02'!$D$28</definedName>
    <definedName name="BA02.6._A">'BA02'!$D$29</definedName>
    <definedName name="BA02.7._A">'BA02'!$D$30</definedName>
    <definedName name="BA02.8._A">'BA02'!$D$31</definedName>
    <definedName name="BA02.8.1._A">'BA02'!$D$32</definedName>
    <definedName name="BA02.8.2._A">'BA02'!$D$33</definedName>
    <definedName name="BA02.9._A">'BA02'!$D$34</definedName>
    <definedName name="BA02.9.1._A">'BA02'!$D$35</definedName>
    <definedName name="BP02.1._A">'BP02'!$D$6</definedName>
    <definedName name="BP02.1.1._A">'BP02'!$D$7</definedName>
    <definedName name="BP02.1.1.1._A">'BP02'!$D$8</definedName>
    <definedName name="BP02.1.1.2._A">'BP02'!$D$9</definedName>
    <definedName name="BP02.1.1.3._A">'BP02'!$D$10</definedName>
    <definedName name="BP02.1.2._A">'BP02'!$D$11</definedName>
    <definedName name="BP02.1.2.1._A">'BP02'!$D$12</definedName>
    <definedName name="BP02.1.2.2._A">'BP02'!$D$13</definedName>
    <definedName name="BP02.1.2.3._A">'BP02'!$D$14</definedName>
    <definedName name="BP02.10._A">'BP02'!$D$28</definedName>
    <definedName name="BP02.10.1._A">'BP02'!$D$29</definedName>
    <definedName name="BP02.10.2._A">'BP02'!$D$30</definedName>
    <definedName name="BP02.11._A">'BP02'!$D$31</definedName>
    <definedName name="BP02.12._A">'BP02'!$D$32</definedName>
    <definedName name="BP02.13._A">'BP02'!$D$33</definedName>
    <definedName name="BP02.14._A">'BP02'!$D$34</definedName>
    <definedName name="BP02.2._A">'BP02'!$D$15</definedName>
    <definedName name="BP02.2.1._A">'BP02'!$D$16</definedName>
    <definedName name="BP02.2.2._A">'BP02'!$D$17</definedName>
    <definedName name="BP02.2.3._A">'BP02'!$D$18</definedName>
    <definedName name="BP02.3._A">'BP02'!$D$19</definedName>
    <definedName name="BP02.3.1._A">'BP02'!$D$20</definedName>
    <definedName name="BP02.3.2._A">'BP02'!$D$21</definedName>
    <definedName name="BP02.4._A">'BP02'!$D$22</definedName>
    <definedName name="BP02.5._A">'BP02'!$D$23</definedName>
    <definedName name="BP02.6._A">'BP02'!$D$24</definedName>
    <definedName name="BP02.7._A">'BP02'!$D$25</definedName>
    <definedName name="BP02.8._A">'BP02'!$D$26</definedName>
    <definedName name="BP02.9._A">'BP02'!$D$27</definedName>
    <definedName name="DO02.1._A">'DO02'!$D$5</definedName>
    <definedName name="DO02.10._A">'DO02'!$D$14</definedName>
    <definedName name="DO02.10.1._A">'DO02'!$D$15</definedName>
    <definedName name="DO02.10.2._A">'DO02'!$D$16</definedName>
    <definedName name="DO02.10.3._A">'DO02'!$D$17</definedName>
    <definedName name="DO02.10.4._A">'DO02'!$D$18</definedName>
    <definedName name="DO02.11._A">'DO02'!$D$19</definedName>
    <definedName name="DO02.12._A">'DO02'!$D$20</definedName>
    <definedName name="DO02.12.1._A">'DO02'!$D$21</definedName>
    <definedName name="DO02.13._A">'DO02'!$D$22</definedName>
    <definedName name="DO02.14._A">'DO02'!$D$23</definedName>
    <definedName name="DO02.14.1._A">'DO02'!$D$24</definedName>
    <definedName name="DO02.14.2._A">'DO02'!$D$25</definedName>
    <definedName name="DO02.14.A._A">'DO02'!$D$26</definedName>
    <definedName name="DO02.14.A.1._A">'DO02'!$D$27</definedName>
    <definedName name="DO02.14.A.2._A">'DO02'!$D$28</definedName>
    <definedName name="DO02.15.1._A">'DO02'!$D$30</definedName>
    <definedName name="DO02.15.2._A">'DO02'!$D$31</definedName>
    <definedName name="DO02.15.3._A">'DO02'!$D$32</definedName>
    <definedName name="DO02.15.4._A">'DO02'!$D$33</definedName>
    <definedName name="DO02.15.5._A">'DO02'!$D$34</definedName>
    <definedName name="DO02.16.1._A">'DO02'!$D$36</definedName>
    <definedName name="DO02.16.2._A">'DO02'!$D$37</definedName>
    <definedName name="DO02.16.3._A">'DO02'!$D$38</definedName>
    <definedName name="DO02.17.1._A">'DO02'!$D$40</definedName>
    <definedName name="DO02.17.2._A">'DO02'!$D$41</definedName>
    <definedName name="DO02.17.3._A">'DO02'!$D$42</definedName>
    <definedName name="DO02.18._A">'DO02'!$D$43</definedName>
    <definedName name="DO02.19._A">'DO02'!$D$44</definedName>
    <definedName name="DO02.2._A">'DO02'!$D$6</definedName>
    <definedName name="DO02.3._A">'DO02'!$D$7</definedName>
    <definedName name="DO02.4._A">'DO02'!$D$8</definedName>
    <definedName name="DO02.5._A">'DO02'!$D$9</definedName>
    <definedName name="DO02.6._A">'DO02'!$D$10</definedName>
    <definedName name="DO02.7._A">'DO02'!$D$11</definedName>
    <definedName name="DO02.8._A">'DO02'!$D$12</definedName>
    <definedName name="DO02.9._A">'DO02'!$D$13</definedName>
    <definedName name="FWW01.1._A">'FWW01'!$D$6</definedName>
    <definedName name="FWW01.1.1._A">'FWW01'!$D$7</definedName>
    <definedName name="FWW01.1.1.1._A">'FWW01'!$D$8</definedName>
    <definedName name="FWW01.1.1.2._A">'FWW01'!$D$9</definedName>
    <definedName name="FWW01.1.2._A">'FWW01'!$D$10</definedName>
    <definedName name="FWW01.1.2.1._A">'FWW01'!$D$11</definedName>
    <definedName name="FWW01.1.2.2._A">'FWW01'!$D$12</definedName>
    <definedName name="FWW01.1.3._A">'FWW01'!$D$13</definedName>
    <definedName name="FWW01.1.3.1._A">'FWW01'!$D$14</definedName>
    <definedName name="FWW01.1.3.2._A">'FWW01'!$D$15</definedName>
    <definedName name="FWW01.10._A">'FWW01'!$D$29</definedName>
    <definedName name="FWW01.10.1._A">'FWW01'!$D$30</definedName>
    <definedName name="FWW01.11._A">'FWW01'!$D$31</definedName>
    <definedName name="FWW01.12._A">'FWW01'!$D$32</definedName>
    <definedName name="FWW01.13._A">'FWW01'!$D$33</definedName>
    <definedName name="FWW01.14._A">'FWW01'!$D$34</definedName>
    <definedName name="FWW01.15._A">'FWW01'!$D$35</definedName>
    <definedName name="FWW01.16._A">'FWW01'!$D$36</definedName>
    <definedName name="FWW01.17._A">'FWW01'!$D$37</definedName>
    <definedName name="FWW01.18._A">'FWW01'!$D$38</definedName>
    <definedName name="FWW01.19._A">'FWW01'!$D$40</definedName>
    <definedName name="FWW01.2._A">'FWW01'!$D$16</definedName>
    <definedName name="FWW01.2.1._A">'FWW01'!$D$17</definedName>
    <definedName name="FWW01.2.2._A">'FWW01'!$D$18</definedName>
    <definedName name="FWW01.2.3._A">'FWW01'!$D$19</definedName>
    <definedName name="FWW01.20._A">'FWW01'!$D$41</definedName>
    <definedName name="FWW01.21._A">'FWW01'!$D$42</definedName>
    <definedName name="FWW01.22._A">'FWW01'!$D$43</definedName>
    <definedName name="FWW01.23._A">'FWW01'!$D$44</definedName>
    <definedName name="FWW01.24._A">'FWW01'!$D$45</definedName>
    <definedName name="FWW01.3._A">'FWW01'!$D$20</definedName>
    <definedName name="FWW01.3.1._A">'FWW01'!$D$21</definedName>
    <definedName name="FWW01.4._A">'FWW01'!$D$22</definedName>
    <definedName name="FWW01.5._A">'FWW01'!$D$23</definedName>
    <definedName name="FWW01.6._A">'FWW01'!$D$24</definedName>
    <definedName name="FWW01.7._A">'FWW01'!$D$25</definedName>
    <definedName name="FWW01.8._A">'FWW01'!$D$26</definedName>
    <definedName name="FWW01.9._A">'FWW01'!$D$27</definedName>
    <definedName name="FWW01.9.1._A">'FWW01'!$D$28</definedName>
    <definedName name="GAP01.1._A">'GAP01'!$D$6</definedName>
    <definedName name="GAP01.1.1._A">'GAP01'!$D$7</definedName>
    <definedName name="GAP01.1.2._A">'GAP01'!$D$8</definedName>
    <definedName name="GAP01.2._A">'GAP01'!$D$9</definedName>
    <definedName name="GAP01.2.1._A">'GAP01'!$D$10</definedName>
    <definedName name="GAP01.2.2._A">'GAP01'!$D$11</definedName>
    <definedName name="GAP01.2.3._A">'GAP01'!$D$12</definedName>
    <definedName name="GAP01.2.4._A">'GAP01'!$D$13</definedName>
    <definedName name="GAP01.3._A">'GAP01'!$D$14</definedName>
    <definedName name="IK02A.1._B">IK02A!$E$6</definedName>
    <definedName name="IK02A.10._A">IK02A!$D$21</definedName>
    <definedName name="IK02A.10._B">IK02A!$E$21</definedName>
    <definedName name="IK02A.10.1._A">IK02A!$D$22</definedName>
    <definedName name="IK02A.10.1._B">IK02A!$E$22</definedName>
    <definedName name="IK02A.11._A">IK02A!$D$23</definedName>
    <definedName name="IK02A.11._B">IK02A!$E$23</definedName>
    <definedName name="IK02A.12._A">IK02A!$D$24</definedName>
    <definedName name="IK02A.12._B">IK02A!$E$24</definedName>
    <definedName name="IK02A.13._A">IK02A!$D$25</definedName>
    <definedName name="IK02A.13._B">IK02A!$E$25</definedName>
    <definedName name="IK02A.14._A">IK02A!$D$26</definedName>
    <definedName name="IK02A.14._B">IK02A!$E$26</definedName>
    <definedName name="IK02A.15._A">IK02A!$D$27</definedName>
    <definedName name="IK02A.15._B">IK02A!$E$27</definedName>
    <definedName name="IK02A.16._A">IK02A!$D$28</definedName>
    <definedName name="IK02A.16._B">IK02A!$E$28</definedName>
    <definedName name="IK02A.17._A">IK02A!$D$29</definedName>
    <definedName name="IK02A.17._B">IK02A!$E$29</definedName>
    <definedName name="IK02A.18._A">IK02A!$D$30</definedName>
    <definedName name="IK02A.18._B">IK02A!$E$30</definedName>
    <definedName name="IK02A.19._A">IK02A!$D$31</definedName>
    <definedName name="IK02A.19._B">IK02A!$E$31</definedName>
    <definedName name="IK02A.19.1._A">IK02A!$D$32</definedName>
    <definedName name="IK02A.19.1._B">IK02A!$E$32</definedName>
    <definedName name="IK02A.2._B">IK02A!$E$7</definedName>
    <definedName name="IK02A.20._B">IK02A!$E$33</definedName>
    <definedName name="IK02A.20.1._B">IK02A!$E$34</definedName>
    <definedName name="IK02A.21._B">IK02A!$E$35</definedName>
    <definedName name="IK02A.3._B">IK02A!$E$8</definedName>
    <definedName name="IK02A.4._A">IK02A!$D$9</definedName>
    <definedName name="IK02A.4._B">IK02A!$E$9</definedName>
    <definedName name="IK02A.5._A">IK02A!$D$10</definedName>
    <definedName name="IK02A.5._B">IK02A!$E$10</definedName>
    <definedName name="IK02A.5.1._A">IK02A!$D$11</definedName>
    <definedName name="IK02A.5.1._B">IK02A!$E$11</definedName>
    <definedName name="IK02A.6._A">IK02A!$D$12</definedName>
    <definedName name="IK02A.6._B">IK02A!$E$12</definedName>
    <definedName name="IK02A.6.1._A">IK02A!$D$13</definedName>
    <definedName name="IK02A.6.1._B">IK02A!$E$13</definedName>
    <definedName name="IK02A.6.2._A">IK02A!$D$14</definedName>
    <definedName name="IK02A.6.2._B">IK02A!$E$14</definedName>
    <definedName name="IK02A.7._A">IK02A!$D$15</definedName>
    <definedName name="IK02A.7._B">IK02A!$E$15</definedName>
    <definedName name="IK02A.8._A">IK02A!$D$16</definedName>
    <definedName name="IK02A.8._B">IK02A!$E$16</definedName>
    <definedName name="IK02A.9._A">IK02A!$D$17</definedName>
    <definedName name="IK02A.9._B">IK02A!$E$17</definedName>
    <definedName name="IK02A.9.1._A">IK02A!$D$18</definedName>
    <definedName name="IK02A.9.1._B">IK02A!$E$18</definedName>
    <definedName name="IK02A.9.2._A">IK02A!$D$19</definedName>
    <definedName name="IK02A.9.2._B">IK02A!$E$19</definedName>
    <definedName name="IK02A.9.3._A">IK02A!$D$20</definedName>
    <definedName name="IK02A.9.3._B">IK02A!$E$20</definedName>
    <definedName name="NKIP01.1._A">NKIP01!$D$7</definedName>
    <definedName name="NKIP01.1._B">NKIP01!$E$7</definedName>
    <definedName name="NKIP01.1._C">NKIP01!$F$7</definedName>
    <definedName name="NKIP01.1._D">NKIP01!$G$7</definedName>
    <definedName name="NKIP01.1._E">NKIP01!$H$7</definedName>
    <definedName name="NKIP01.1._F">NKIP01!$I$7</definedName>
    <definedName name="NKIP01.1._G">NKIP01!$J$7</definedName>
    <definedName name="NKIP01.1._H">NKIP01!$K$7</definedName>
    <definedName name="NKIP01.1._I">NKIP01!$L$7</definedName>
    <definedName name="NKIP01.1._J">NKIP01!$M$7</definedName>
    <definedName name="NKIP01.1._K">NKIP01!$N$7</definedName>
    <definedName name="NKIP01.1._L">NKIP01!$O$7</definedName>
    <definedName name="NKIP01.1._M">NKIP01!$P$7</definedName>
    <definedName name="NKIP01.1._N">NKIP01!$Q$7</definedName>
    <definedName name="NKIP01.1._O">NKIP01!$R$7</definedName>
    <definedName name="NKIP01.1._P">NKIP01!$S$7</definedName>
    <definedName name="NKIP01.1._R">NKIP01!$T$7</definedName>
    <definedName name="NKIP01.1._S">NKIP01!$U$7</definedName>
    <definedName name="NKIP01.1._T">NKIP01!$V$7</definedName>
    <definedName name="NKIP01.1._U">NKIP01!$W$7</definedName>
    <definedName name="NKIP01.1._V">NKIP01!$X$7</definedName>
    <definedName name="NKIP01.2._A">NKIP01!$D$8</definedName>
    <definedName name="NKIP01.2._B">NKIP01!$E$8</definedName>
    <definedName name="NKIP01.2._C">NKIP01!$F$8</definedName>
    <definedName name="NKIP01.2._D">NKIP01!$G$8</definedName>
    <definedName name="NKIP01.2._E">NKIP01!$H$8</definedName>
    <definedName name="NKIP01.2._F">NKIP01!$I$8</definedName>
    <definedName name="NKIP01.2._G">NKIP01!$J$8</definedName>
    <definedName name="NKIP01.2._H">NKIP01!$K$8</definedName>
    <definedName name="NKIP01.2._I">NKIP01!$L$8</definedName>
    <definedName name="NKIP01.2._J">NKIP01!$M$8</definedName>
    <definedName name="NKIP01.2._K">NKIP01!$N$8</definedName>
    <definedName name="NKIP01.2._L">NKIP01!$O$8</definedName>
    <definedName name="NKIP01.2._M">NKIP01!$P$8</definedName>
    <definedName name="NKIP01.2._N">NKIP01!$Q$8</definedName>
    <definedName name="NKIP01.2._O">NKIP01!$R$8</definedName>
    <definedName name="NKIP01.2._P">NKIP01!$S$8</definedName>
    <definedName name="NKIP01.2._R">NKIP01!$T$8</definedName>
    <definedName name="NKIP01.2._S">NKIP01!$U$8</definedName>
    <definedName name="NKIP01.2._T">NKIP01!$V$8</definedName>
    <definedName name="NKIP01.2._U">NKIP01!$W$8</definedName>
    <definedName name="NKIP01.2._V">NKIP01!$X$8</definedName>
    <definedName name="NKIP01.3._A">NKIP01!$D$9</definedName>
    <definedName name="NKIP01.3._B">NKIP01!$E$9</definedName>
    <definedName name="NKIP01.3._C">NKIP01!$F$9</definedName>
    <definedName name="NKIP01.3._D">NKIP01!$G$9</definedName>
    <definedName name="NKIP01.3._E">NKIP01!$H$9</definedName>
    <definedName name="NKIP01.3._F">NKIP01!$I$9</definedName>
    <definedName name="NKIP01.3._G">NKIP01!$J$9</definedName>
    <definedName name="NKIP01.3._H">NKIP01!$K$9</definedName>
    <definedName name="NKIP01.3._I">NKIP01!$L$9</definedName>
    <definedName name="NKIP01.3._J">NKIP01!$M$9</definedName>
    <definedName name="NKIP01.3._K">NKIP01!$N$9</definedName>
    <definedName name="NKIP01.3._L">NKIP01!$O$9</definedName>
    <definedName name="NKIP01.3._M">NKIP01!$P$9</definedName>
    <definedName name="NKIP01.3._N">NKIP01!$Q$9</definedName>
    <definedName name="NKIP01.3._O">NKIP01!$R$9</definedName>
    <definedName name="NKIP01.3._P">NKIP01!$S$9</definedName>
    <definedName name="NKIP01.3._R">NKIP01!$T$9</definedName>
    <definedName name="NKIP01.3._S">NKIP01!$U$9</definedName>
    <definedName name="NKIP01.3._T">NKIP01!$V$9</definedName>
    <definedName name="NKIP01.3._U">NKIP01!$W$9</definedName>
    <definedName name="NKIP01.3._V">NKIP01!$X$9</definedName>
    <definedName name="NKIP01.4._A">NKIP01!$D$10</definedName>
    <definedName name="NKIP01.4._B">NKIP01!$E$10</definedName>
    <definedName name="NKIP01.4._C">NKIP01!$F$10</definedName>
    <definedName name="NKIP01.4._D">NKIP01!$G$10</definedName>
    <definedName name="NKIP01.4._E">NKIP01!$H$10</definedName>
    <definedName name="NKIP01.4._F">NKIP01!$I$10</definedName>
    <definedName name="NKIP01.4._G">NKIP01!$J$10</definedName>
    <definedName name="NKIP01.4._H">NKIP01!$K$10</definedName>
    <definedName name="NKIP01.4._I">NKIP01!$L$10</definedName>
    <definedName name="NKIP01.4._J">NKIP01!$M$10</definedName>
    <definedName name="NKIP01.4._K">NKIP01!$N$10</definedName>
    <definedName name="NKIP01.4._L">NKIP01!$O$10</definedName>
    <definedName name="NKIP01.4._M">NKIP01!$P$10</definedName>
    <definedName name="NKIP01.4._N">NKIP01!$Q$10</definedName>
    <definedName name="NKIP01.4._O">NKIP01!$R$10</definedName>
    <definedName name="NKIP01.4._P">NKIP01!$S$10</definedName>
    <definedName name="NKIP01.4._R">NKIP01!$T$10</definedName>
    <definedName name="NKIP01.4._S">NKIP01!$U$10</definedName>
    <definedName name="NKIP01.4._T">NKIP01!$V$10</definedName>
    <definedName name="NKIP01.4._U">NKIP01!$W$10</definedName>
    <definedName name="NKIP01.4._V">NKIP01!$X$10</definedName>
    <definedName name="NKIP01.5._A">NKIP01!$D$11</definedName>
    <definedName name="NKIP01.5._B">NKIP01!$E$11</definedName>
    <definedName name="NKIP01.5._C">NKIP01!$F$11</definedName>
    <definedName name="NKIP01.5._D">NKIP01!$G$11</definedName>
    <definedName name="NKIP01.5._E">NKIP01!$H$11</definedName>
    <definedName name="NKIP01.5._F">NKIP01!$I$11</definedName>
    <definedName name="NKIP01.5._G">NKIP01!$J$11</definedName>
    <definedName name="NKIP01.5._H">NKIP01!$K$11</definedName>
    <definedName name="NKIP01.5._I">NKIP01!$L$11</definedName>
    <definedName name="NKIP01.5._J">NKIP01!$M$11</definedName>
    <definedName name="NKIP01.5._K">NKIP01!$N$11</definedName>
    <definedName name="NKIP01.5._L">NKIP01!$O$11</definedName>
    <definedName name="NKIP01.5._M">NKIP01!$P$11</definedName>
    <definedName name="NKIP01.5._N">NKIP01!$Q$11</definedName>
    <definedName name="NKIP01.5._O">NKIP01!$R$11</definedName>
    <definedName name="NKIP01.5._P">NKIP01!$S$11</definedName>
    <definedName name="NKIP01.5._R">NKIP01!$T$11</definedName>
    <definedName name="NKIP01.5._S">NKIP01!$U$11</definedName>
    <definedName name="NKIP01.5._T">NKIP01!$V$11</definedName>
    <definedName name="NKIP01.5._U">NKIP01!$W$11</definedName>
    <definedName name="NKIP01.5._V">NKIP01!$X$11</definedName>
    <definedName name="NKIP01.6._A">NKIP01!$D$12</definedName>
    <definedName name="NKIP01.6._B">NKIP01!$E$12</definedName>
    <definedName name="NKIP01.6._C">NKIP01!$F$12</definedName>
    <definedName name="NKIP01.6._D">NKIP01!$G$12</definedName>
    <definedName name="NKIP01.6._E">NKIP01!$H$12</definedName>
    <definedName name="NKIP01.6._F">NKIP01!$I$12</definedName>
    <definedName name="NKIP01.6._G">NKIP01!$J$12</definedName>
    <definedName name="NKIP01.6._H">NKIP01!$K$12</definedName>
    <definedName name="NKIP01.6._I">NKIP01!$L$12</definedName>
    <definedName name="NKIP01.6._J">NKIP01!$M$12</definedName>
    <definedName name="NKIP01.6._K">NKIP01!$N$12</definedName>
    <definedName name="NKIP01.6._L">NKIP01!$O$12</definedName>
    <definedName name="NKIP01.6._M">NKIP01!$P$12</definedName>
    <definedName name="NKIP01.6._N">NKIP01!$Q$12</definedName>
    <definedName name="NKIP01.6._O">NKIP01!$R$12</definedName>
    <definedName name="NKIP01.6._P">NKIP01!$S$12</definedName>
    <definedName name="NKIP01.6._R">NKIP01!$T$12</definedName>
    <definedName name="NKIP01.6._S">NKIP01!$U$12</definedName>
    <definedName name="NKIP01.6._T">NKIP01!$V$12</definedName>
    <definedName name="NKIP01.6._U">NKIP01!$W$12</definedName>
    <definedName name="NKIP01.6._V">NKIP01!$X$12</definedName>
    <definedName name="NKIP01.7._A">NKIP01!$D$13</definedName>
    <definedName name="NKIP01.7._B">NKIP01!$E$13</definedName>
    <definedName name="NKIP01.7._C">NKIP01!$F$13</definedName>
    <definedName name="NKIP01.7._D">NKIP01!$G$13</definedName>
    <definedName name="NKIP01.7._E">NKIP01!$H$13</definedName>
    <definedName name="NKIP01.7._F">NKIP01!$I$13</definedName>
    <definedName name="NKIP01.7._G">NKIP01!$J$13</definedName>
    <definedName name="NKIP01.7._H">NKIP01!$K$13</definedName>
    <definedName name="NKIP01.7._I">NKIP01!$L$13</definedName>
    <definedName name="NKIP01.7._J">NKIP01!$M$13</definedName>
    <definedName name="NKIP01.7._K">NKIP01!$N$13</definedName>
    <definedName name="NKIP01.7._L">NKIP01!$O$13</definedName>
    <definedName name="NKIP01.7._M">NKIP01!$P$13</definedName>
    <definedName name="NKIP01.7._N">NKIP01!$Q$13</definedName>
    <definedName name="NKIP01.7._O">NKIP01!$R$13</definedName>
    <definedName name="NKIP01.7._P">NKIP01!$S$13</definedName>
    <definedName name="NKIP01.7._R">NKIP01!$T$13</definedName>
    <definedName name="NKIP01.7._S">NKIP01!$U$13</definedName>
    <definedName name="NKIP01.7._T">NKIP01!$V$13</definedName>
    <definedName name="NKIP01.7._U">NKIP01!$W$13</definedName>
    <definedName name="NKIP01.7._V">NKIP01!$X$13</definedName>
    <definedName name="NKIP01.8._A">NKIP01!$D$14</definedName>
    <definedName name="NKIP01.8._B">NKIP01!$E$14</definedName>
    <definedName name="NKIP01.8._C">NKIP01!$F$14</definedName>
    <definedName name="NKIP01.8._D">NKIP01!$G$14</definedName>
    <definedName name="NKIP01.8._E">NKIP01!$H$14</definedName>
    <definedName name="NKIP01.8._F">NKIP01!$I$14</definedName>
    <definedName name="NKIP01.8._G">NKIP01!$J$14</definedName>
    <definedName name="NKIP01.8._H">NKIP01!$K$14</definedName>
    <definedName name="NKIP01.8._I">NKIP01!$L$14</definedName>
    <definedName name="NKIP01.8._J">NKIP01!$M$14</definedName>
    <definedName name="NKIP01.8._K">NKIP01!$N$14</definedName>
    <definedName name="NKIP01.8._L">NKIP01!$O$14</definedName>
    <definedName name="NKIP01.8._M">NKIP01!$P$14</definedName>
    <definedName name="NKIP01.8._N">NKIP01!$Q$14</definedName>
    <definedName name="NKIP01.8._O">NKIP01!$R$14</definedName>
    <definedName name="NKIP01.8._P">NKIP01!$S$14</definedName>
    <definedName name="NKIP01.8._R">NKIP01!$T$14</definedName>
    <definedName name="NKIP01.8._S">NKIP01!$U$14</definedName>
    <definedName name="NKIP01.8._T">NKIP01!$V$14</definedName>
    <definedName name="NKIP01.8._U">NKIP01!$W$14</definedName>
    <definedName name="NKIP01.8._V">NKIP01!$X$14</definedName>
    <definedName name="NKIP02.1._A">NKIP02!$D$7</definedName>
    <definedName name="NKIP02.1._B">NKIP02!$E$7</definedName>
    <definedName name="NKIP02.1._C">NKIP02!$F$7</definedName>
    <definedName name="NKIP02.1._D">NKIP02!$G$7</definedName>
    <definedName name="NKIP02.1._E">NKIP02!$H$7</definedName>
    <definedName name="NKIP02.1._F">NKIP02!$I$7</definedName>
    <definedName name="NKIP02.1._G">NKIP02!$J$7</definedName>
    <definedName name="NKIP02.1._H">NKIP02!$K$7</definedName>
    <definedName name="NKIP02.1._I">NKIP02!$L$7</definedName>
    <definedName name="NKIP02.1._J">NKIP02!$M$7</definedName>
    <definedName name="NKIP02.1._K">NKIP02!$N$7</definedName>
    <definedName name="NKIP02.1._L">NKIP02!$O$7</definedName>
    <definedName name="NKIP02.1._M">NKIP02!$P$7</definedName>
    <definedName name="NKIP02.1._N">NKIP02!$Q$7</definedName>
    <definedName name="NKIP02.1._O">NKIP02!$R$7</definedName>
    <definedName name="NKIP02.1._P">NKIP02!$S$7</definedName>
    <definedName name="NKIP02.1._R">NKIP02!$T$7</definedName>
    <definedName name="NKIP02.1._S">NKIP02!$U$7</definedName>
    <definedName name="NKIP02.1._T">NKIP02!$V$7</definedName>
    <definedName name="NKIP02.1._U">NKIP02!$W$7</definedName>
    <definedName name="NKIP02.1._V">NKIP02!$X$7</definedName>
    <definedName name="NKIP02.2._A">NKIP02!$D$8</definedName>
    <definedName name="NKIP02.2._B">NKIP02!$E$8</definedName>
    <definedName name="NKIP02.2._C">NKIP02!$F$8</definedName>
    <definedName name="NKIP02.2._D">NKIP02!$G$8</definedName>
    <definedName name="NKIP02.2._E">NKIP02!$H$8</definedName>
    <definedName name="NKIP02.2._F">NKIP02!$I$8</definedName>
    <definedName name="NKIP02.2._G">NKIP02!$J$8</definedName>
    <definedName name="NKIP02.2._H">NKIP02!$K$8</definedName>
    <definedName name="NKIP02.2._I">NKIP02!$L$8</definedName>
    <definedName name="NKIP02.2._J">NKIP02!$M$8</definedName>
    <definedName name="NKIP02.2._K">NKIP02!$N$8</definedName>
    <definedName name="NKIP02.2._L">NKIP02!$O$8</definedName>
    <definedName name="NKIP02.2._M">NKIP02!$P$8</definedName>
    <definedName name="NKIP02.2._N">NKIP02!$Q$8</definedName>
    <definedName name="NKIP02.2._O">NKIP02!$R$8</definedName>
    <definedName name="NKIP02.2._P">NKIP02!$S$8</definedName>
    <definedName name="NKIP02.2._R">NKIP02!$T$8</definedName>
    <definedName name="NKIP02.2._S">NKIP02!$U$8</definedName>
    <definedName name="NKIP02.2._T">NKIP02!$V$8</definedName>
    <definedName name="NKIP02.2._U">NKIP02!$W$8</definedName>
    <definedName name="NKIP02.2._V">NKIP02!$X$8</definedName>
    <definedName name="NKIP02.3._A">NKIP02!$D$9</definedName>
    <definedName name="NKIP02.3._B">NKIP02!$E$9</definedName>
    <definedName name="NKIP02.3._C">NKIP02!$F$9</definedName>
    <definedName name="NKIP02.3._D">NKIP02!$G$9</definedName>
    <definedName name="NKIP02.3._E">NKIP02!$H$9</definedName>
    <definedName name="NKIP02.3._F">NKIP02!$I$9</definedName>
    <definedName name="NKIP02.3._G">NKIP02!$J$9</definedName>
    <definedName name="NKIP02.3._H">NKIP02!$K$9</definedName>
    <definedName name="NKIP02.3._I">NKIP02!$L$9</definedName>
    <definedName name="NKIP02.3._J">NKIP02!$M$9</definedName>
    <definedName name="NKIP02.3._K">NKIP02!$N$9</definedName>
    <definedName name="NKIP02.3._L">NKIP02!$O$9</definedName>
    <definedName name="NKIP02.3._M">NKIP02!$P$9</definedName>
    <definedName name="NKIP02.3._N">NKIP02!$Q$9</definedName>
    <definedName name="NKIP02.3._O">NKIP02!$R$9</definedName>
    <definedName name="NKIP02.3._P">NKIP02!$S$9</definedName>
    <definedName name="NKIP02.3._R">NKIP02!$T$9</definedName>
    <definedName name="NKIP02.3._S">NKIP02!$U$9</definedName>
    <definedName name="NKIP02.3._T">NKIP02!$V$9</definedName>
    <definedName name="NKIP02.3._U">NKIP02!$W$9</definedName>
    <definedName name="NKIP02.3._V">NKIP02!$X$9</definedName>
    <definedName name="NKIP02.3.1._A">NKIP02!$D$10</definedName>
    <definedName name="NKIP02.3.1._B">NKIP02!$E$10</definedName>
    <definedName name="NKIP02.3.1._C">NKIP02!$F$10</definedName>
    <definedName name="NKIP02.3.1._D">NKIP02!$G$10</definedName>
    <definedName name="NKIP02.3.1._E">NKIP02!$H$10</definedName>
    <definedName name="NKIP02.3.1._F">NKIP02!$I$10</definedName>
    <definedName name="NKIP02.3.1._G">NKIP02!$J$10</definedName>
    <definedName name="NKIP02.3.1._H">NKIP02!$K$10</definedName>
    <definedName name="NKIP02.3.1._I">NKIP02!$L$10</definedName>
    <definedName name="NKIP02.3.1._J">NKIP02!$M$10</definedName>
    <definedName name="NKIP02.3.1._K">NKIP02!$N$10</definedName>
    <definedName name="NKIP02.3.1._L">NKIP02!$O$10</definedName>
    <definedName name="NKIP02.3.1._M">NKIP02!$P$10</definedName>
    <definedName name="NKIP02.3.1._N">NKIP02!$Q$10</definedName>
    <definedName name="NKIP02.3.1._O">NKIP02!$R$10</definedName>
    <definedName name="NKIP02.3.1._P">NKIP02!$S$10</definedName>
    <definedName name="NKIP02.3.1._R">NKIP02!$T$10</definedName>
    <definedName name="NKIP02.3.1._S">NKIP02!$U$10</definedName>
    <definedName name="NKIP02.3.1._T">NKIP02!$V$10</definedName>
    <definedName name="NKIP02.3.1._U">NKIP02!$W$10</definedName>
    <definedName name="NKIP02.3.1._V">NKIP02!$X$10</definedName>
    <definedName name="NKIP02.4._A">NKIP02!$D$11</definedName>
    <definedName name="NKIP02.4._B">NKIP02!$E$11</definedName>
    <definedName name="NKIP02.4._C">NKIP02!$F$11</definedName>
    <definedName name="NKIP02.4._D">NKIP02!$G$11</definedName>
    <definedName name="NKIP02.4._E">NKIP02!$H$11</definedName>
    <definedName name="NKIP02.4._F">NKIP02!$I$11</definedName>
    <definedName name="NKIP02.4._G">NKIP02!$J$11</definedName>
    <definedName name="NKIP02.4._H">NKIP02!$K$11</definedName>
    <definedName name="NKIP02.4._I">NKIP02!$L$11</definedName>
    <definedName name="NKIP02.4._J">NKIP02!$M$11</definedName>
    <definedName name="NKIP02.4._K">NKIP02!$N$11</definedName>
    <definedName name="NKIP02.4._L">NKIP02!$O$11</definedName>
    <definedName name="NKIP02.4._M">NKIP02!$P$11</definedName>
    <definedName name="NKIP02.4._N">NKIP02!$Q$11</definedName>
    <definedName name="NKIP02.4._O">NKIP02!$R$11</definedName>
    <definedName name="NKIP02.4._P">NKIP02!$S$11</definedName>
    <definedName name="NKIP02.4._R">NKIP02!$T$11</definedName>
    <definedName name="NKIP02.4._S">NKIP02!$U$11</definedName>
    <definedName name="NKIP02.4._T">NKIP02!$V$11</definedName>
    <definedName name="NKIP02.4._U">NKIP02!$W$11</definedName>
    <definedName name="NKIP02.4._V">NKIP02!$X$11</definedName>
    <definedName name="NKIP02.5._A">NKIP02!$D$12</definedName>
    <definedName name="NKIP02.5._B">NKIP02!$E$12</definedName>
    <definedName name="NKIP02.5._C">NKIP02!$F$12</definedName>
    <definedName name="NKIP02.5._D">NKIP02!$G$12</definedName>
    <definedName name="NKIP02.5._E">NKIP02!$H$12</definedName>
    <definedName name="NKIP02.5._F">NKIP02!$I$12</definedName>
    <definedName name="NKIP02.5._G">NKIP02!$J$12</definedName>
    <definedName name="NKIP02.5._H">NKIP02!$K$12</definedName>
    <definedName name="NKIP02.5._I">NKIP02!$L$12</definedName>
    <definedName name="NKIP02.5._J">NKIP02!$M$12</definedName>
    <definedName name="NKIP02.5._K">NKIP02!$N$12</definedName>
    <definedName name="NKIP02.5._L">NKIP02!$O$12</definedName>
    <definedName name="NKIP02.5._M">NKIP02!$P$12</definedName>
    <definedName name="NKIP02.5._N">NKIP02!$Q$12</definedName>
    <definedName name="NKIP02.5._O">NKIP02!$R$12</definedName>
    <definedName name="NKIP02.5._P">NKIP02!$S$12</definedName>
    <definedName name="NKIP02.5._R">NKIP02!$T$12</definedName>
    <definedName name="NKIP02.5._S">NKIP02!$U$12</definedName>
    <definedName name="NKIP02.5._T">NKIP02!$V$12</definedName>
    <definedName name="NKIP02.5._U">NKIP02!$W$12</definedName>
    <definedName name="NKIP02.5._V">NKIP02!$X$12</definedName>
    <definedName name="NKIP02.6._A">NKIP02!$D$13</definedName>
    <definedName name="NKIP02.6._B">NKIP02!$E$13</definedName>
    <definedName name="NKIP02.6._C">NKIP02!$F$13</definedName>
    <definedName name="NKIP02.6._D">NKIP02!$G$13</definedName>
    <definedName name="NKIP02.6._E">NKIP02!$H$13</definedName>
    <definedName name="NKIP02.6._F">NKIP02!$I$13</definedName>
    <definedName name="NKIP02.6._G">NKIP02!$J$13</definedName>
    <definedName name="NKIP02.6._H">NKIP02!$K$13</definedName>
    <definedName name="NKIP02.6._I">NKIP02!$L$13</definedName>
    <definedName name="NKIP02.6._J">NKIP02!$M$13</definedName>
    <definedName name="NKIP02.6._K">NKIP02!$N$13</definedName>
    <definedName name="NKIP02.6._L">NKIP02!$O$13</definedName>
    <definedName name="NKIP02.6._M">NKIP02!$P$13</definedName>
    <definedName name="NKIP02.6._N">NKIP02!$Q$13</definedName>
    <definedName name="NKIP02.6._O">NKIP02!$R$13</definedName>
    <definedName name="NKIP02.6._P">NKIP02!$S$13</definedName>
    <definedName name="NKIP02.6._R">NKIP02!$T$13</definedName>
    <definedName name="NKIP02.6._S">NKIP02!$U$13</definedName>
    <definedName name="NKIP02.6._T">NKIP02!$V$13</definedName>
    <definedName name="NKIP02.6._U">NKIP02!$W$13</definedName>
    <definedName name="NKIP02.6._V">NKIP02!$X$13</definedName>
    <definedName name="NKIP02.7._A">NKIP02!$D$14</definedName>
    <definedName name="NKIP02.7._B">NKIP02!$E$14</definedName>
    <definedName name="NKIP02.7._C">NKIP02!$F$14</definedName>
    <definedName name="NKIP02.7._D">NKIP02!$G$14</definedName>
    <definedName name="NKIP02.7._E">NKIP02!$H$14</definedName>
    <definedName name="NKIP02.7._F">NKIP02!$I$14</definedName>
    <definedName name="NKIP02.7._G">NKIP02!$J$14</definedName>
    <definedName name="NKIP02.7._H">NKIP02!$K$14</definedName>
    <definedName name="NKIP02.7._I">NKIP02!$L$14</definedName>
    <definedName name="NKIP02.7._J">NKIP02!$M$14</definedName>
    <definedName name="NKIP02.7._K">NKIP02!$N$14</definedName>
    <definedName name="NKIP02.7._L">NKIP02!$O$14</definedName>
    <definedName name="NKIP02.7._M">NKIP02!$P$14</definedName>
    <definedName name="NKIP02.7._N">NKIP02!$Q$14</definedName>
    <definedName name="NKIP02.7._O">NKIP02!$R$14</definedName>
    <definedName name="NKIP02.7._P">NKIP02!$S$14</definedName>
    <definedName name="NKIP02.7._R">NKIP02!$T$14</definedName>
    <definedName name="NKIP02.7._S">NKIP02!$U$14</definedName>
    <definedName name="NKIP02.7._T">NKIP02!$V$14</definedName>
    <definedName name="NKIP02.7._U">NKIP02!$W$14</definedName>
    <definedName name="NKIP02.7._V">NKIP02!$X$14</definedName>
    <definedName name="NKIP03.1._A">NKIP03!$D$8</definedName>
    <definedName name="NKIP03.1._AA">NKIP03!$E$8</definedName>
    <definedName name="NKIP03.1._B">NKIP03!$F$8</definedName>
    <definedName name="NKIP03.1._C">NKIP03!$G$8</definedName>
    <definedName name="NKIP03.1._CC">NKIP03!$H$8</definedName>
    <definedName name="NKIP03.1._D">NKIP03!$I$8</definedName>
    <definedName name="NKIP03.1._E">NKIP03!$J$8</definedName>
    <definedName name="NKIP03.1._EE">NKIP03!$K$8</definedName>
    <definedName name="NKIP03.1._F">NKIP03!$L$8</definedName>
    <definedName name="NKIP03.1._G">NKIP03!$M$8</definedName>
    <definedName name="NKIP03.1._H">NKIP03!$N$8</definedName>
    <definedName name="NKIP03.1._I">NKIP03!$O$8</definedName>
    <definedName name="NKIP03.1._J">NKIP03!$P$8</definedName>
    <definedName name="NKIP03.1._K">NKIP03!$Q$8</definedName>
    <definedName name="NKIP03.1._L">NKIP03!$R$8</definedName>
    <definedName name="NKIP03.1._M">NKIP03!$S$8</definedName>
    <definedName name="NKIP03.1._N">NKIP03!$T$8</definedName>
    <definedName name="NKIP03.1._O">NKIP03!$U$8</definedName>
    <definedName name="NKIP03.1._P">NKIP03!$V$8</definedName>
    <definedName name="NKIP03.1._Q">NKIP03!$W$8</definedName>
    <definedName name="NKIP03.1._R">NKIP03!$X$8</definedName>
    <definedName name="NKIP03.2._A">NKIP03!$D$9</definedName>
    <definedName name="NKIP03.2._AA">NKIP03!$E$9</definedName>
    <definedName name="NKIP03.2._B">NKIP03!$F$9</definedName>
    <definedName name="NKIP03.2._C">NKIP03!$G$9</definedName>
    <definedName name="NKIP03.2._CC">NKIP03!$H$9</definedName>
    <definedName name="NKIP03.2._D">NKIP03!$I$9</definedName>
    <definedName name="NKIP03.2._E">NKIP03!$J$9</definedName>
    <definedName name="NKIP03.2._EE">NKIP03!$K$9</definedName>
    <definedName name="NKIP03.2._F">NKIP03!$L$9</definedName>
    <definedName name="NKIP03.2._G">NKIP03!$M$9</definedName>
    <definedName name="NKIP03.2._H">NKIP03!$N$9</definedName>
    <definedName name="NKIP03.2._I">NKIP03!$O$9</definedName>
    <definedName name="NKIP03.2._J">NKIP03!$P$9</definedName>
    <definedName name="NKIP03.2._K">NKIP03!$Q$9</definedName>
    <definedName name="NKIP03.2._L">NKIP03!$R$9</definedName>
    <definedName name="NKIP03.2._M">NKIP03!$S$9</definedName>
    <definedName name="NKIP03.2._N">NKIP03!$T$9</definedName>
    <definedName name="NKIP03.2._O">NKIP03!$U$9</definedName>
    <definedName name="NKIP03.2._P">NKIP03!$V$9</definedName>
    <definedName name="NKIP03.2._Q">NKIP03!$W$9</definedName>
    <definedName name="NKIP03.2._R">NKIP03!$X$9</definedName>
    <definedName name="NKIP03.3._A">NKIP03!$D$10</definedName>
    <definedName name="NKIP03.3._AA">NKIP03!$E$10</definedName>
    <definedName name="NKIP03.3._B">NKIP03!$F$10</definedName>
    <definedName name="NKIP03.3._C">NKIP03!$G$10</definedName>
    <definedName name="NKIP03.3._CC">NKIP03!$H$10</definedName>
    <definedName name="NKIP03.3._D">NKIP03!$I$10</definedName>
    <definedName name="NKIP03.3._E">NKIP03!$J$10</definedName>
    <definedName name="NKIP03.3._EE">NKIP03!$K$10</definedName>
    <definedName name="NKIP03.3._F">NKIP03!$L$10</definedName>
    <definedName name="NKIP03.3._G">NKIP03!$M$10</definedName>
    <definedName name="NKIP03.3._H">NKIP03!$N$10</definedName>
    <definedName name="NKIP03.3._I">NKIP03!$O$10</definedName>
    <definedName name="NKIP03.3._J">NKIP03!$P$10</definedName>
    <definedName name="NKIP03.3._K">NKIP03!$Q$10</definedName>
    <definedName name="NKIP03.3._L">NKIP03!$R$10</definedName>
    <definedName name="NKIP03.3._M">NKIP03!$S$10</definedName>
    <definedName name="NKIP03.3._N">NKIP03!$T$10</definedName>
    <definedName name="NKIP03.3._O">NKIP03!$U$10</definedName>
    <definedName name="NKIP03.3._P">NKIP03!$V$10</definedName>
    <definedName name="NKIP03.3._Q">NKIP03!$W$10</definedName>
    <definedName name="NKIP03.3._R">NKIP03!$X$10</definedName>
    <definedName name="NKIP03.4._A">NKIP03!$D$11</definedName>
    <definedName name="NKIP03.4._AA">NKIP03!$E$11</definedName>
    <definedName name="NKIP03.4._B">NKIP03!$F$11</definedName>
    <definedName name="NKIP03.4._C">NKIP03!$G$11</definedName>
    <definedName name="NKIP03.4._CC">NKIP03!$H$11</definedName>
    <definedName name="NKIP03.4._D">NKIP03!$I$11</definedName>
    <definedName name="NKIP03.4._E">NKIP03!$J$11</definedName>
    <definedName name="NKIP03.4._EE">NKIP03!$K$11</definedName>
    <definedName name="NKIP03.4._F">NKIP03!$L$11</definedName>
    <definedName name="NKIP03.4._G">NKIP03!$M$11</definedName>
    <definedName name="NKIP03.4._H">NKIP03!$N$11</definedName>
    <definedName name="NKIP03.4._I">NKIP03!$O$11</definedName>
    <definedName name="NKIP03.4._J">NKIP03!$P$11</definedName>
    <definedName name="NKIP03.4._K">NKIP03!$Q$11</definedName>
    <definedName name="NKIP03.4._L">NKIP03!$R$11</definedName>
    <definedName name="NKIP03.4._M">NKIP03!$S$11</definedName>
    <definedName name="NKIP03.4._N">NKIP03!$T$11</definedName>
    <definedName name="NKIP03.4._O">NKIP03!$U$11</definedName>
    <definedName name="NKIP03.4._P">NKIP03!$V$11</definedName>
    <definedName name="NKIP03.4._Q">NKIP03!$W$11</definedName>
    <definedName name="NKIP03.4._R">NKIP03!$X$11</definedName>
    <definedName name="NKIP03.5._A">NKIP03!$D$12</definedName>
    <definedName name="NKIP03.5._AA">NKIP03!$E$12</definedName>
    <definedName name="NKIP03.5._B">NKIP03!$F$12</definedName>
    <definedName name="NKIP03.5._C">NKIP03!$G$12</definedName>
    <definedName name="NKIP03.5._CC">NKIP03!$H$12</definedName>
    <definedName name="NKIP03.5._D">NKIP03!$I$12</definedName>
    <definedName name="NKIP03.5._E">NKIP03!$J$12</definedName>
    <definedName name="NKIP03.5._EE">NKIP03!$K$12</definedName>
    <definedName name="NKIP03.5._F">NKIP03!$L$12</definedName>
    <definedName name="NKIP03.5._G">NKIP03!$M$12</definedName>
    <definedName name="NKIP03.5._H">NKIP03!$N$12</definedName>
    <definedName name="NKIP03.5._I">NKIP03!$O$12</definedName>
    <definedName name="NKIP03.5._J">NKIP03!$P$12</definedName>
    <definedName name="NKIP03.5._K">NKIP03!$Q$12</definedName>
    <definedName name="NKIP03.5._L">NKIP03!$R$12</definedName>
    <definedName name="NKIP03.5._M">NKIP03!$S$12</definedName>
    <definedName name="NKIP03.5._N">NKIP03!$T$12</definedName>
    <definedName name="NKIP03.5._O">NKIP03!$U$12</definedName>
    <definedName name="NKIP03.5._P">NKIP03!$V$12</definedName>
    <definedName name="NKIP03.5._Q">NKIP03!$W$12</definedName>
    <definedName name="NKIP03.5._R">NKIP03!$X$12</definedName>
    <definedName name="NKIP03.6._A">NKIP03!$D$13</definedName>
    <definedName name="NKIP03.6._AA">NKIP03!$E$13</definedName>
    <definedName name="NKIP03.6._B">NKIP03!$F$13</definedName>
    <definedName name="NKIP03.6._C">NKIP03!$G$13</definedName>
    <definedName name="NKIP03.6._CC">NKIP03!$H$13</definedName>
    <definedName name="NKIP03.6._D">NKIP03!$I$13</definedName>
    <definedName name="NKIP03.6._E">NKIP03!$J$13</definedName>
    <definedName name="NKIP03.6._EE">NKIP03!$K$13</definedName>
    <definedName name="NKIP03.6._F">NKIP03!$L$13</definedName>
    <definedName name="NKIP03.6._G">NKIP03!$M$13</definedName>
    <definedName name="NKIP03.6._H">NKIP03!$N$13</definedName>
    <definedName name="NKIP03.6._I">NKIP03!$O$13</definedName>
    <definedName name="NKIP03.6._J">NKIP03!$P$13</definedName>
    <definedName name="NKIP03.6._K">NKIP03!$Q$13</definedName>
    <definedName name="NKIP03.6._L">NKIP03!$R$13</definedName>
    <definedName name="NKIP03.6._M">NKIP03!$S$13</definedName>
    <definedName name="NKIP03.6._N">NKIP03!$T$13</definedName>
    <definedName name="NKIP03.6._O">NKIP03!$U$13</definedName>
    <definedName name="NKIP03.6._P">NKIP03!$V$13</definedName>
    <definedName name="NKIP03.6._Q">NKIP03!$W$13</definedName>
    <definedName name="NKIP03.6._R">NKIP03!$X$13</definedName>
    <definedName name="NKIP03.7._A">NKIP03!$D$14</definedName>
    <definedName name="NKIP03.7._AA">NKIP03!$E$14</definedName>
    <definedName name="NKIP03.7._B">NKIP03!$F$14</definedName>
    <definedName name="NKIP03.7._C">NKIP03!$G$14</definedName>
    <definedName name="NKIP03.7._CC">NKIP03!$H$14</definedName>
    <definedName name="NKIP03.7._D">NKIP03!$I$14</definedName>
    <definedName name="NKIP03.7._E">NKIP03!$J$14</definedName>
    <definedName name="NKIP03.7._EE">NKIP03!$K$14</definedName>
    <definedName name="NKIP03.7._F">NKIP03!$L$14</definedName>
    <definedName name="NKIP03.7._G">NKIP03!$M$14</definedName>
    <definedName name="NKIP03.7._H">NKIP03!$N$14</definedName>
    <definedName name="NKIP03.7._I">NKIP03!$O$14</definedName>
    <definedName name="NKIP03.7._J">NKIP03!$P$14</definedName>
    <definedName name="NKIP03.7._K">NKIP03!$Q$14</definedName>
    <definedName name="NKIP03.7._L">NKIP03!$R$14</definedName>
    <definedName name="NKIP03.7._M">NKIP03!$S$14</definedName>
    <definedName name="NKIP03.7._N">NKIP03!$T$14</definedName>
    <definedName name="NKIP03.7._O">NKIP03!$U$14</definedName>
    <definedName name="NKIP03.7._P">NKIP03!$V$14</definedName>
    <definedName name="NKIP03.7._Q">NKIP03!$W$14</definedName>
    <definedName name="NKIP03.7._R">NKIP03!$X$14</definedName>
    <definedName name="NKIP03.8._A">NKIP03!$D$15</definedName>
    <definedName name="NKIP03.8._AA">NKIP03!$E$15</definedName>
    <definedName name="NKIP03.8._B">NKIP03!$F$15</definedName>
    <definedName name="NKIP03.8._C">NKIP03!$G$15</definedName>
    <definedName name="NKIP03.8._CC">NKIP03!$H$15</definedName>
    <definedName name="NKIP03.8._D">NKIP03!$I$15</definedName>
    <definedName name="NKIP03.8._E">NKIP03!$J$15</definedName>
    <definedName name="NKIP03.8._EE">NKIP03!$K$15</definedName>
    <definedName name="NKIP03.8._F">NKIP03!$L$15</definedName>
    <definedName name="NKIP03.8._G">NKIP03!$M$15</definedName>
    <definedName name="NKIP03.8._H">NKIP03!$N$15</definedName>
    <definedName name="NKIP03.8._I">NKIP03!$O$15</definedName>
    <definedName name="NKIP03.8._J">NKIP03!$P$15</definedName>
    <definedName name="NKIP03.8._K">NKIP03!$Q$15</definedName>
    <definedName name="NKIP03.8._L">NKIP03!$R$15</definedName>
    <definedName name="NKIP03.8._M">NKIP03!$S$15</definedName>
    <definedName name="NKIP03.8._N">NKIP03!$T$15</definedName>
    <definedName name="NKIP03.8._O">NKIP03!$U$15</definedName>
    <definedName name="NKIP03.8._P">NKIP03!$V$15</definedName>
    <definedName name="NKIP03.8._Q">NKIP03!$W$15</definedName>
    <definedName name="NKIP03.8._R">NKIP03!$X$15</definedName>
    <definedName name="NKIP04.1._A">NKIP04!$D$8</definedName>
    <definedName name="NKIP04.1._AA">NKIP04!$E$8</definedName>
    <definedName name="NKIP04.1._B">NKIP04!$F$8</definedName>
    <definedName name="NKIP04.1._C">NKIP04!$G$8</definedName>
    <definedName name="NKIP04.1._CC">NKIP04!$H$8</definedName>
    <definedName name="NKIP04.1._D">NKIP04!$I$8</definedName>
    <definedName name="NKIP04.1._E">NKIP04!$J$8</definedName>
    <definedName name="NKIP04.1._EE">NKIP04!$K$8</definedName>
    <definedName name="NKIP04.1._F">NKIP04!$L$8</definedName>
    <definedName name="NKIP04.1._G">NKIP04!$M$8</definedName>
    <definedName name="NKIP04.1._H">NKIP04!$N$8</definedName>
    <definedName name="NKIP04.1._I">NKIP04!$O$8</definedName>
    <definedName name="NKIP04.1._J">NKIP04!$P$8</definedName>
    <definedName name="NKIP04.1._K">NKIP04!$Q$8</definedName>
    <definedName name="NKIP04.1._L">NKIP04!$R$8</definedName>
    <definedName name="NKIP04.1._M">NKIP04!$S$8</definedName>
    <definedName name="NKIP04.1._N">NKIP04!$T$8</definedName>
    <definedName name="NKIP04.1._O">NKIP04!$U$8</definedName>
    <definedName name="NKIP04.1._P">NKIP04!$V$8</definedName>
    <definedName name="NKIP04.1._Q">NKIP04!$W$8</definedName>
    <definedName name="NKIP04.1._R">NKIP04!$X$8</definedName>
    <definedName name="NKIP04.2._A">NKIP04!$D$9</definedName>
    <definedName name="NKIP04.2._AA">NKIP04!$E$9</definedName>
    <definedName name="NKIP04.2._B">NKIP04!$F$9</definedName>
    <definedName name="NKIP04.2._C">NKIP04!$G$9</definedName>
    <definedName name="NKIP04.2._CC">NKIP04!$H$9</definedName>
    <definedName name="NKIP04.2._D">NKIP04!$I$9</definedName>
    <definedName name="NKIP04.2._E">NKIP04!$J$9</definedName>
    <definedName name="NKIP04.2._EE">NKIP04!$K$9</definedName>
    <definedName name="NKIP04.2._F">NKIP04!$L$9</definedName>
    <definedName name="NKIP04.2._G">NKIP04!$M$9</definedName>
    <definedName name="NKIP04.2._H">NKIP04!$N$9</definedName>
    <definedName name="NKIP04.2._I">NKIP04!$O$9</definedName>
    <definedName name="NKIP04.2._J">NKIP04!$P$9</definedName>
    <definedName name="NKIP04.2._K">NKIP04!$Q$9</definedName>
    <definedName name="NKIP04.2._L">NKIP04!$R$9</definedName>
    <definedName name="NKIP04.2._M">NKIP04!$S$9</definedName>
    <definedName name="NKIP04.2._N">NKIP04!$T$9</definedName>
    <definedName name="NKIP04.2._O">NKIP04!$U$9</definedName>
    <definedName name="NKIP04.2._P">NKIP04!$V$9</definedName>
    <definedName name="NKIP04.2._Q">NKIP04!$W$9</definedName>
    <definedName name="NKIP04.2._R">NKIP04!$X$9</definedName>
    <definedName name="NKIP04.3._A">NKIP04!$D$10</definedName>
    <definedName name="NKIP04.3._AA">NKIP04!$E$10</definedName>
    <definedName name="NKIP04.3._B">NKIP04!$F$10</definedName>
    <definedName name="NKIP04.3._C">NKIP04!$G$10</definedName>
    <definedName name="NKIP04.3._CC">NKIP04!$H$10</definedName>
    <definedName name="NKIP04.3._D">NKIP04!$I$10</definedName>
    <definedName name="NKIP04.3._E">NKIP04!$J$10</definedName>
    <definedName name="NKIP04.3._EE">NKIP04!$K$10</definedName>
    <definedName name="NKIP04.3._F">NKIP04!$L$10</definedName>
    <definedName name="NKIP04.3._G">NKIP04!$M$10</definedName>
    <definedName name="NKIP04.3._H">NKIP04!$N$10</definedName>
    <definedName name="NKIP04.3._I">NKIP04!$O$10</definedName>
    <definedName name="NKIP04.3._J">NKIP04!$P$10</definedName>
    <definedName name="NKIP04.3._K">NKIP04!$Q$10</definedName>
    <definedName name="NKIP04.3._L">NKIP04!$R$10</definedName>
    <definedName name="NKIP04.3._M">NKIP04!$S$10</definedName>
    <definedName name="NKIP04.3._N">NKIP04!$T$10</definedName>
    <definedName name="NKIP04.3._O">NKIP04!$U$10</definedName>
    <definedName name="NKIP04.3._P">NKIP04!$V$10</definedName>
    <definedName name="NKIP04.3._Q">NKIP04!$W$10</definedName>
    <definedName name="NKIP04.3._R">NKIP04!$X$10</definedName>
    <definedName name="NKIP04.3.1._A">NKIP04!$D$11</definedName>
    <definedName name="NKIP04.3.1._AA">NKIP04!$E$11</definedName>
    <definedName name="NKIP04.3.1._B">NKIP04!$F$11</definedName>
    <definedName name="NKIP04.3.1._C">NKIP04!$G$11</definedName>
    <definedName name="NKIP04.3.1._CC">NKIP04!$H$11</definedName>
    <definedName name="NKIP04.3.1._D">NKIP04!$I$11</definedName>
    <definedName name="NKIP04.3.1._E">NKIP04!$J$11</definedName>
    <definedName name="NKIP04.3.1._EE">NKIP04!$K$11</definedName>
    <definedName name="NKIP04.3.1._F">NKIP04!$L$11</definedName>
    <definedName name="NKIP04.3.1._G">NKIP04!$M$11</definedName>
    <definedName name="NKIP04.3.1._H">NKIP04!$N$11</definedName>
    <definedName name="NKIP04.3.1._I">NKIP04!$O$11</definedName>
    <definedName name="NKIP04.3.1._J">NKIP04!$P$11</definedName>
    <definedName name="NKIP04.3.1._K">NKIP04!$Q$11</definedName>
    <definedName name="NKIP04.3.1._L">NKIP04!$R$11</definedName>
    <definedName name="NKIP04.3.1._M">NKIP04!$S$11</definedName>
    <definedName name="NKIP04.3.1._N">NKIP04!$T$11</definedName>
    <definedName name="NKIP04.3.1._O">NKIP04!$U$11</definedName>
    <definedName name="NKIP04.3.1._P">NKIP04!$V$11</definedName>
    <definedName name="NKIP04.3.1._Q">NKIP04!$W$11</definedName>
    <definedName name="NKIP04.3.1._R">NKIP04!$X$11</definedName>
    <definedName name="NKIP04.4._A">NKIP04!$D$12</definedName>
    <definedName name="NKIP04.4._AA">NKIP04!$E$12</definedName>
    <definedName name="NKIP04.4._B">NKIP04!$F$12</definedName>
    <definedName name="NKIP04.4._C">NKIP04!$G$12</definedName>
    <definedName name="NKIP04.4._CC">NKIP04!$H$12</definedName>
    <definedName name="NKIP04.4._D">NKIP04!$I$12</definedName>
    <definedName name="NKIP04.4._E">NKIP04!$J$12</definedName>
    <definedName name="NKIP04.4._EE">NKIP04!$K$12</definedName>
    <definedName name="NKIP04.4._F">NKIP04!$L$12</definedName>
    <definedName name="NKIP04.4._G">NKIP04!$M$12</definedName>
    <definedName name="NKIP04.4._H">NKIP04!$N$12</definedName>
    <definedName name="NKIP04.4._I">NKIP04!$O$12</definedName>
    <definedName name="NKIP04.4._J">NKIP04!$P$12</definedName>
    <definedName name="NKIP04.4._K">NKIP04!$Q$12</definedName>
    <definedName name="NKIP04.4._L">NKIP04!$R$12</definedName>
    <definedName name="NKIP04.4._M">NKIP04!$S$12</definedName>
    <definedName name="NKIP04.4._N">NKIP04!$T$12</definedName>
    <definedName name="NKIP04.4._O">NKIP04!$U$12</definedName>
    <definedName name="NKIP04.4._P">NKIP04!$V$12</definedName>
    <definedName name="NKIP04.4._Q">NKIP04!$W$12</definedName>
    <definedName name="NKIP04.4._R">NKIP04!$X$12</definedName>
    <definedName name="NKIP04.5._A">NKIP04!$D$13</definedName>
    <definedName name="NKIP04.5._AA">NKIP04!$E$13</definedName>
    <definedName name="NKIP04.5._B">NKIP04!$F$13</definedName>
    <definedName name="NKIP04.5._C">NKIP04!$G$13</definedName>
    <definedName name="NKIP04.5._CC">NKIP04!$H$13</definedName>
    <definedName name="NKIP04.5._D">NKIP04!$I$13</definedName>
    <definedName name="NKIP04.5._E">NKIP04!$J$13</definedName>
    <definedName name="NKIP04.5._EE">NKIP04!$K$13</definedName>
    <definedName name="NKIP04.5._F">NKIP04!$L$13</definedName>
    <definedName name="NKIP04.5._G">NKIP04!$M$13</definedName>
    <definedName name="NKIP04.5._H">NKIP04!$N$13</definedName>
    <definedName name="NKIP04.5._I">NKIP04!$O$13</definedName>
    <definedName name="NKIP04.5._J">NKIP04!$P$13</definedName>
    <definedName name="NKIP04.5._K">NKIP04!$Q$13</definedName>
    <definedName name="NKIP04.5._L">NKIP04!$R$13</definedName>
    <definedName name="NKIP04.5._M">NKIP04!$S$13</definedName>
    <definedName name="NKIP04.5._N">NKIP04!$T$13</definedName>
    <definedName name="NKIP04.5._O">NKIP04!$U$13</definedName>
    <definedName name="NKIP04.5._P">NKIP04!$V$13</definedName>
    <definedName name="NKIP04.5._Q">NKIP04!$W$13</definedName>
    <definedName name="NKIP04.5._R">NKIP04!$X$13</definedName>
    <definedName name="NKIP04.6._A">NKIP04!$D$14</definedName>
    <definedName name="NKIP04.6._AA">NKIP04!$E$14</definedName>
    <definedName name="NKIP04.6._B">NKIP04!$F$14</definedName>
    <definedName name="NKIP04.6._C">NKIP04!$G$14</definedName>
    <definedName name="NKIP04.6._CC">NKIP04!$H$14</definedName>
    <definedName name="NKIP04.6._D">NKIP04!$I$14</definedName>
    <definedName name="NKIP04.6._E">NKIP04!$J$14</definedName>
    <definedName name="NKIP04.6._EE">NKIP04!$K$14</definedName>
    <definedName name="NKIP04.6._F">NKIP04!$L$14</definedName>
    <definedName name="NKIP04.6._G">NKIP04!$M$14</definedName>
    <definedName name="NKIP04.6._H">NKIP04!$N$14</definedName>
    <definedName name="NKIP04.6._I">NKIP04!$O$14</definedName>
    <definedName name="NKIP04.6._J">NKIP04!$P$14</definedName>
    <definedName name="NKIP04.6._K">NKIP04!$Q$14</definedName>
    <definedName name="NKIP04.6._L">NKIP04!$R$14</definedName>
    <definedName name="NKIP04.6._M">NKIP04!$S$14</definedName>
    <definedName name="NKIP04.6._N">NKIP04!$T$14</definedName>
    <definedName name="NKIP04.6._O">NKIP04!$U$14</definedName>
    <definedName name="NKIP04.6._P">NKIP04!$V$14</definedName>
    <definedName name="NKIP04.6._Q">NKIP04!$W$14</definedName>
    <definedName name="NKIP04.6._R">NKIP04!$X$14</definedName>
    <definedName name="NKIP04.7._A">NKIP04!$D$15</definedName>
    <definedName name="NKIP04.7._AA">NKIP04!$E$15</definedName>
    <definedName name="NKIP04.7._B">NKIP04!$F$15</definedName>
    <definedName name="NKIP04.7._C">NKIP04!$G$15</definedName>
    <definedName name="NKIP04.7._CC">NKIP04!$H$15</definedName>
    <definedName name="NKIP04.7._D">NKIP04!$I$15</definedName>
    <definedName name="NKIP04.7._E">NKIP04!$J$15</definedName>
    <definedName name="NKIP04.7._EE">NKIP04!$K$15</definedName>
    <definedName name="NKIP04.7._F">NKIP04!$L$15</definedName>
    <definedName name="NKIP04.7._G">NKIP04!$M$15</definedName>
    <definedName name="NKIP04.7._H">NKIP04!$N$15</definedName>
    <definedName name="NKIP04.7._I">NKIP04!$O$15</definedName>
    <definedName name="NKIP04.7._J">NKIP04!$P$15</definedName>
    <definedName name="NKIP04.7._K">NKIP04!$Q$15</definedName>
    <definedName name="NKIP04.7._L">NKIP04!$R$15</definedName>
    <definedName name="NKIP04.7._M">NKIP04!$S$15</definedName>
    <definedName name="NKIP04.7._N">NKIP04!$T$15</definedName>
    <definedName name="NKIP04.7._O">NKIP04!$U$15</definedName>
    <definedName name="NKIP04.7._P">NKIP04!$V$15</definedName>
    <definedName name="NKIP04.7._Q">NKIP04!$W$15</definedName>
    <definedName name="NKIP04.7._R">NKIP04!$X$15</definedName>
    <definedName name="NKIP05.1._A">NKIP05!$D$7</definedName>
    <definedName name="NKIP05.1._B">NKIP05!$E$7</definedName>
    <definedName name="NKIP05.1._C">NKIP05!$F$7</definedName>
    <definedName name="NKIP05.1._D">NKIP05!$G$7</definedName>
    <definedName name="NKIP05.1._E">NKIP05!$H$7</definedName>
    <definedName name="NKIP05.1._F">NKIP05!$I$7</definedName>
    <definedName name="NKIP05.1._G">NKIP05!$J$7</definedName>
    <definedName name="NKIP05.1._H">NKIP05!$K$7</definedName>
    <definedName name="NKIP05.1._I">NKIP05!$L$7</definedName>
    <definedName name="NKIP05.1._J">NKIP05!$M$7</definedName>
    <definedName name="NKIP05.1._K">NKIP05!$N$7</definedName>
    <definedName name="NKIP05.1._L">NKIP05!$O$7</definedName>
    <definedName name="NKIP05.1.1._A">NKIP05!$D$8</definedName>
    <definedName name="NKIP05.1.1._B">NKIP05!$E$8</definedName>
    <definedName name="NKIP05.1.1._C">NKIP05!$F$8</definedName>
    <definedName name="NKIP05.1.1._D">NKIP05!$G$8</definedName>
    <definedName name="NKIP05.1.1._E">NKIP05!$H$8</definedName>
    <definedName name="NKIP05.1.1._F">NKIP05!$I$8</definedName>
    <definedName name="NKIP05.1.1._G">NKIP05!$J$8</definedName>
    <definedName name="NKIP05.1.1._H">NKIP05!$K$8</definedName>
    <definedName name="NKIP05.1.1._I">NKIP05!$L$8</definedName>
    <definedName name="NKIP05.1.1._J">NKIP05!$M$8</definedName>
    <definedName name="NKIP05.1.1._K">NKIP05!$N$8</definedName>
    <definedName name="NKIP05.1.1._L">NKIP05!$O$8</definedName>
    <definedName name="NKIP05.1.2._A">NKIP05!$D$9</definedName>
    <definedName name="NKIP05.1.2._B">NKIP05!$E$9</definedName>
    <definedName name="NKIP05.1.2._C">NKIP05!$F$9</definedName>
    <definedName name="NKIP05.1.2._D">NKIP05!$G$9</definedName>
    <definedName name="NKIP05.1.2._E">NKIP05!$H$9</definedName>
    <definedName name="NKIP05.1.2._F">NKIP05!$I$9</definedName>
    <definedName name="NKIP05.1.2._G">NKIP05!$J$9</definedName>
    <definedName name="NKIP05.1.2._H">NKIP05!$K$9</definedName>
    <definedName name="NKIP05.1.2._I">NKIP05!$L$9</definedName>
    <definedName name="NKIP05.1.2._J">NKIP05!$M$9</definedName>
    <definedName name="NKIP05.1.2._K">NKIP05!$N$9</definedName>
    <definedName name="NKIP05.1.2._L">NKIP05!$O$9</definedName>
    <definedName name="NKIP05.1.3._A">NKIP05!$D$10</definedName>
    <definedName name="NKIP05.1.3._B">NKIP05!$E$10</definedName>
    <definedName name="NKIP05.1.3._C">NKIP05!$F$10</definedName>
    <definedName name="NKIP05.1.3._D">NKIP05!$G$10</definedName>
    <definedName name="NKIP05.1.3._E">NKIP05!$H$10</definedName>
    <definedName name="NKIP05.1.3._F">NKIP05!$I$10</definedName>
    <definedName name="NKIP05.1.3._G">NKIP05!$J$10</definedName>
    <definedName name="NKIP05.1.3._H">NKIP05!$K$10</definedName>
    <definedName name="NKIP05.1.3._I">NKIP05!$L$10</definedName>
    <definedName name="NKIP05.1.3._J">NKIP05!$M$10</definedName>
    <definedName name="NKIP05.1.3._K">NKIP05!$N$10</definedName>
    <definedName name="NKIP05.1.3._L">NKIP05!$O$10</definedName>
    <definedName name="NKIP05.1.4._A">NKIP05!$D$11</definedName>
    <definedName name="NKIP05.1.4._B">NKIP05!$E$11</definedName>
    <definedName name="NKIP05.1.4._C">NKIP05!$F$11</definedName>
    <definedName name="NKIP05.1.4._D">NKIP05!$G$11</definedName>
    <definedName name="NKIP05.1.4._E">NKIP05!$H$11</definedName>
    <definedName name="NKIP05.1.4._F">NKIP05!$I$11</definedName>
    <definedName name="NKIP05.1.4._G">NKIP05!$J$11</definedName>
    <definedName name="NKIP05.1.4._H">NKIP05!$K$11</definedName>
    <definedName name="NKIP05.1.4._I">NKIP05!$L$11</definedName>
    <definedName name="NKIP05.1.4._J">NKIP05!$M$11</definedName>
    <definedName name="NKIP05.1.4._K">NKIP05!$N$11</definedName>
    <definedName name="NKIP05.1.4._L">NKIP05!$O$11</definedName>
    <definedName name="NKIP05.1.5._A">NKIP05!$D$12</definedName>
    <definedName name="NKIP05.1.5._B">NKIP05!$E$12</definedName>
    <definedName name="NKIP05.1.5._C">NKIP05!$F$12</definedName>
    <definedName name="NKIP05.1.5._D">NKIP05!$G$12</definedName>
    <definedName name="NKIP05.1.5._E">NKIP05!$H$12</definedName>
    <definedName name="NKIP05.1.5._F">NKIP05!$I$12</definedName>
    <definedName name="NKIP05.1.5._G">NKIP05!$J$12</definedName>
    <definedName name="NKIP05.1.5._H">NKIP05!$K$12</definedName>
    <definedName name="NKIP05.1.5._I">NKIP05!$L$12</definedName>
    <definedName name="NKIP05.1.5._J">NKIP05!$M$12</definedName>
    <definedName name="NKIP05.1.5._K">NKIP05!$N$12</definedName>
    <definedName name="NKIP05.1.5._L">NKIP05!$O$12</definedName>
    <definedName name="NKIP05.1.6._A">NKIP05!$D$13</definedName>
    <definedName name="NKIP05.1.6._B">NKIP05!$E$13</definedName>
    <definedName name="NKIP05.1.6._C">NKIP05!$F$13</definedName>
    <definedName name="NKIP05.1.6._D">NKIP05!$G$13</definedName>
    <definedName name="NKIP05.1.6._E">NKIP05!$H$13</definedName>
    <definedName name="NKIP05.1.6._F">NKIP05!$I$13</definedName>
    <definedName name="NKIP05.1.6._G">NKIP05!$J$13</definedName>
    <definedName name="NKIP05.1.6._H">NKIP05!$K$13</definedName>
    <definedName name="NKIP05.1.6._I">NKIP05!$L$13</definedName>
    <definedName name="NKIP05.1.6._J">NKIP05!$M$13</definedName>
    <definedName name="NKIP05.1.6._K">NKIP05!$N$13</definedName>
    <definedName name="NKIP05.1.6._L">NKIP05!$O$13</definedName>
    <definedName name="NKIP05.1.7._A">NKIP05!$D$14</definedName>
    <definedName name="NKIP05.1.7._B">NKIP05!$E$14</definedName>
    <definedName name="NKIP05.1.7._C">NKIP05!$F$14</definedName>
    <definedName name="NKIP05.1.7._D">NKIP05!$G$14</definedName>
    <definedName name="NKIP05.1.7._E">NKIP05!$H$14</definedName>
    <definedName name="NKIP05.1.7._F">NKIP05!$I$14</definedName>
    <definedName name="NKIP05.1.7._G">NKIP05!$J$14</definedName>
    <definedName name="NKIP05.1.7._H">NKIP05!$K$14</definedName>
    <definedName name="NKIP05.1.7._I">NKIP05!$L$14</definedName>
    <definedName name="NKIP05.1.7._J">NKIP05!$M$14</definedName>
    <definedName name="NKIP05.1.7._K">NKIP05!$N$14</definedName>
    <definedName name="NKIP05.1.7._L">NKIP05!$O$14</definedName>
    <definedName name="NKIP05.2._A">NKIP05!$D$15</definedName>
    <definedName name="NKIP05.2._B">NKIP05!$E$15</definedName>
    <definedName name="NKIP05.2._C">NKIP05!$F$15</definedName>
    <definedName name="NKIP05.2._D">NKIP05!$G$15</definedName>
    <definedName name="NKIP05.2._E">NKIP05!$H$15</definedName>
    <definedName name="NKIP05.2._F">NKIP05!$I$15</definedName>
    <definedName name="NKIP05.2._G">NKIP05!$J$15</definedName>
    <definedName name="NKIP05.2._H">NKIP05!$K$15</definedName>
    <definedName name="NKIP05.2._I">NKIP05!$L$15</definedName>
    <definedName name="NKIP05.2._J">NKIP05!$M$15</definedName>
    <definedName name="NKIP05.2._K">NKIP05!$N$15</definedName>
    <definedName name="NKIP05.2._L">NKIP05!$O$15</definedName>
    <definedName name="NKIP05.2.1._A">NKIP05!$D$16</definedName>
    <definedName name="NKIP05.2.1._B">NKIP05!$E$16</definedName>
    <definedName name="NKIP05.2.1._C">NKIP05!$F$16</definedName>
    <definedName name="NKIP05.2.1._D">NKIP05!$G$16</definedName>
    <definedName name="NKIP05.2.1._E">NKIP05!$H$16</definedName>
    <definedName name="NKIP05.2.1._F">NKIP05!$I$16</definedName>
    <definedName name="NKIP05.2.1._G">NKIP05!$J$16</definedName>
    <definedName name="NKIP05.2.1._H">NKIP05!$K$16</definedName>
    <definedName name="NKIP05.2.1._I">NKIP05!$L$16</definedName>
    <definedName name="NKIP05.2.1._J">NKIP05!$M$16</definedName>
    <definedName name="NKIP05.2.1._K">NKIP05!$N$16</definedName>
    <definedName name="NKIP05.2.1._L">NKIP05!$O$16</definedName>
    <definedName name="NKIP05.2.2._A">NKIP05!$D$17</definedName>
    <definedName name="NKIP05.2.2._B">NKIP05!$E$17</definedName>
    <definedName name="NKIP05.2.2._C">NKIP05!$F$17</definedName>
    <definedName name="NKIP05.2.2._D">NKIP05!$G$17</definedName>
    <definedName name="NKIP05.2.2._E">NKIP05!$H$17</definedName>
    <definedName name="NKIP05.2.2._F">NKIP05!$I$17</definedName>
    <definedName name="NKIP05.2.2._G">NKIP05!$J$17</definedName>
    <definedName name="NKIP05.2.2._H">NKIP05!$K$17</definedName>
    <definedName name="NKIP05.2.2._I">NKIP05!$L$17</definedName>
    <definedName name="NKIP05.2.2._J">NKIP05!$M$17</definedName>
    <definedName name="NKIP05.2.2._K">NKIP05!$N$17</definedName>
    <definedName name="NKIP05.2.2._L">NKIP05!$O$17</definedName>
    <definedName name="NKIP05.2.3._A">NKIP05!$D$18</definedName>
    <definedName name="NKIP05.2.3._B">NKIP05!$E$18</definedName>
    <definedName name="NKIP05.2.3._C">NKIP05!$F$18</definedName>
    <definedName name="NKIP05.2.3._D">NKIP05!$G$18</definedName>
    <definedName name="NKIP05.2.3._E">NKIP05!$H$18</definedName>
    <definedName name="NKIP05.2.3._F">NKIP05!$I$18</definedName>
    <definedName name="NKIP05.2.3._G">NKIP05!$J$18</definedName>
    <definedName name="NKIP05.2.3._H">NKIP05!$K$18</definedName>
    <definedName name="NKIP05.2.3._I">NKIP05!$L$18</definedName>
    <definedName name="NKIP05.2.3._J">NKIP05!$M$18</definedName>
    <definedName name="NKIP05.2.3._K">NKIP05!$N$18</definedName>
    <definedName name="NKIP05.2.3._L">NKIP05!$O$18</definedName>
    <definedName name="NKIP05.2.4._A">NKIP05!$D$19</definedName>
    <definedName name="NKIP05.2.4._B">NKIP05!$E$19</definedName>
    <definedName name="NKIP05.2.4._C">NKIP05!$F$19</definedName>
    <definedName name="NKIP05.2.4._D">NKIP05!$G$19</definedName>
    <definedName name="NKIP05.2.4._E">NKIP05!$H$19</definedName>
    <definedName name="NKIP05.2.4._F">NKIP05!$I$19</definedName>
    <definedName name="NKIP05.2.4._G">NKIP05!$J$19</definedName>
    <definedName name="NKIP05.2.4._H">NKIP05!$K$19</definedName>
    <definedName name="NKIP05.2.4._I">NKIP05!$L$19</definedName>
    <definedName name="NKIP05.2.4._J">NKIP05!$M$19</definedName>
    <definedName name="NKIP05.2.4._K">NKIP05!$N$19</definedName>
    <definedName name="NKIP05.2.4._L">NKIP05!$O$19</definedName>
    <definedName name="NKIP05.2.5._A">NKIP05!$D$20</definedName>
    <definedName name="NKIP05.2.5._B">NKIP05!$E$20</definedName>
    <definedName name="NKIP05.2.5._C">NKIP05!$F$20</definedName>
    <definedName name="NKIP05.2.5._D">NKIP05!$G$20</definedName>
    <definedName name="NKIP05.2.5._E">NKIP05!$H$20</definedName>
    <definedName name="NKIP05.2.5._F">NKIP05!$I$20</definedName>
    <definedName name="NKIP05.2.5._G">NKIP05!$J$20</definedName>
    <definedName name="NKIP05.2.5._H">NKIP05!$K$20</definedName>
    <definedName name="NKIP05.2.5._I">NKIP05!$L$20</definedName>
    <definedName name="NKIP05.2.5._J">NKIP05!$M$20</definedName>
    <definedName name="NKIP05.2.5._K">NKIP05!$N$20</definedName>
    <definedName name="NKIP05.2.5._L">NKIP05!$O$20</definedName>
    <definedName name="NKIP05.2.6._A">NKIP05!$D$21</definedName>
    <definedName name="NKIP05.2.6._B">NKIP05!$E$21</definedName>
    <definedName name="NKIP05.2.6._C">NKIP05!$F$21</definedName>
    <definedName name="NKIP05.2.6._D">NKIP05!$G$21</definedName>
    <definedName name="NKIP05.2.6._E">NKIP05!$H$21</definedName>
    <definedName name="NKIP05.2.6._F">NKIP05!$I$21</definedName>
    <definedName name="NKIP05.2.6._G">NKIP05!$J$21</definedName>
    <definedName name="NKIP05.2.6._H">NKIP05!$K$21</definedName>
    <definedName name="NKIP05.2.6._I">NKIP05!$L$21</definedName>
    <definedName name="NKIP05.2.6._J">NKIP05!$M$21</definedName>
    <definedName name="NKIP05.2.6._K">NKIP05!$N$21</definedName>
    <definedName name="NKIP05.2.6._L">NKIP05!$O$21</definedName>
    <definedName name="NKIP05.2.7._A">NKIP05!$D$22</definedName>
    <definedName name="NKIP05.2.7._B">NKIP05!$E$22</definedName>
    <definedName name="NKIP05.2.7._C">NKIP05!$F$22</definedName>
    <definedName name="NKIP05.2.7._D">NKIP05!$G$22</definedName>
    <definedName name="NKIP05.2.7._E">NKIP05!$H$22</definedName>
    <definedName name="NKIP05.2.7._F">NKIP05!$I$22</definedName>
    <definedName name="NKIP05.2.7._G">NKIP05!$J$22</definedName>
    <definedName name="NKIP05.2.7._H">NKIP05!$K$22</definedName>
    <definedName name="NKIP05.2.7._I">NKIP05!$L$22</definedName>
    <definedName name="NKIP05.2.7._J">NKIP05!$M$22</definedName>
    <definedName name="NKIP05.2.7._K">NKIP05!$N$22</definedName>
    <definedName name="NKIP05.2.7._L">NKIP05!$O$22</definedName>
    <definedName name="NKIP05.3._A">NKIP05!$D$23</definedName>
    <definedName name="NKIP05.3._B">NKIP05!$E$23</definedName>
    <definedName name="NKIP05.3._C">NKIP05!$F$23</definedName>
    <definedName name="NKIP05.3._D">NKIP05!$G$23</definedName>
    <definedName name="NKIP05.3._E">NKIP05!$H$23</definedName>
    <definedName name="NKIP05.3._F">NKIP05!$I$23</definedName>
    <definedName name="NKIP05.3._G">NKIP05!$J$23</definedName>
    <definedName name="NKIP05.3._H">NKIP05!$K$23</definedName>
    <definedName name="NKIP05.3._I">NKIP05!$L$23</definedName>
    <definedName name="NKIP05.3._J">NKIP05!$M$23</definedName>
    <definedName name="NKIP05.3._K">NKIP05!$N$23</definedName>
    <definedName name="NKIP05.3._L">NKIP05!$O$23</definedName>
    <definedName name="NKIP05.3.1._A">NKIP05!$D$24</definedName>
    <definedName name="NKIP05.3.1._B">NKIP05!$E$24</definedName>
    <definedName name="NKIP05.3.1._C">NKIP05!$F$24</definedName>
    <definedName name="NKIP05.3.1._D">NKIP05!$G$24</definedName>
    <definedName name="NKIP05.3.1._E">NKIP05!$H$24</definedName>
    <definedName name="NKIP05.3.1._F">NKIP05!$I$24</definedName>
    <definedName name="NKIP05.3.1._G">NKIP05!$J$24</definedName>
    <definedName name="NKIP05.3.1._H">NKIP05!$K$24</definedName>
    <definedName name="NKIP05.3.1._I">NKIP05!$L$24</definedName>
    <definedName name="NKIP05.3.1._J">NKIP05!$M$24</definedName>
    <definedName name="NKIP05.3.1._K">NKIP05!$N$24</definedName>
    <definedName name="NKIP05.3.1._L">NKIP05!$O$24</definedName>
    <definedName name="NKIP05.3.2._A">NKIP05!$D$25</definedName>
    <definedName name="NKIP05.3.2._B">NKIP05!$E$25</definedName>
    <definedName name="NKIP05.3.2._C">NKIP05!$F$25</definedName>
    <definedName name="NKIP05.3.2._D">NKIP05!$G$25</definedName>
    <definedName name="NKIP05.3.2._E">NKIP05!$H$25</definedName>
    <definedName name="NKIP05.3.2._F">NKIP05!$I$25</definedName>
    <definedName name="NKIP05.3.2._G">NKIP05!$J$25</definedName>
    <definedName name="NKIP05.3.2._H">NKIP05!$K$25</definedName>
    <definedName name="NKIP05.3.2._I">NKIP05!$L$25</definedName>
    <definedName name="NKIP05.3.2._J">NKIP05!$M$25</definedName>
    <definedName name="NKIP05.3.2._K">NKIP05!$N$25</definedName>
    <definedName name="NKIP05.3.2._L">NKIP05!$O$25</definedName>
    <definedName name="NKIP05.3.3._A">NKIP05!$D$26</definedName>
    <definedName name="NKIP05.3.3._B">NKIP05!$E$26</definedName>
    <definedName name="NKIP05.3.3._C">NKIP05!$F$26</definedName>
    <definedName name="NKIP05.3.3._D">NKIP05!$G$26</definedName>
    <definedName name="NKIP05.3.3._E">NKIP05!$H$26</definedName>
    <definedName name="NKIP05.3.3._F">NKIP05!$I$26</definedName>
    <definedName name="NKIP05.3.3._G">NKIP05!$J$26</definedName>
    <definedName name="NKIP05.3.3._H">NKIP05!$K$26</definedName>
    <definedName name="NKIP05.3.3._I">NKIP05!$L$26</definedName>
    <definedName name="NKIP05.3.3._J">NKIP05!$M$26</definedName>
    <definedName name="NKIP05.3.3._K">NKIP05!$N$26</definedName>
    <definedName name="NKIP05.3.3._L">NKIP05!$O$26</definedName>
    <definedName name="NKIP05.3.4._A">NKIP05!$D$27</definedName>
    <definedName name="NKIP05.3.4._B">NKIP05!$E$27</definedName>
    <definedName name="NKIP05.3.4._C">NKIP05!$F$27</definedName>
    <definedName name="NKIP05.3.4._D">NKIP05!$G$27</definedName>
    <definedName name="NKIP05.3.4._E">NKIP05!$H$27</definedName>
    <definedName name="NKIP05.3.4._F">NKIP05!$I$27</definedName>
    <definedName name="NKIP05.3.4._G">NKIP05!$J$27</definedName>
    <definedName name="NKIP05.3.4._H">NKIP05!$K$27</definedName>
    <definedName name="NKIP05.3.4._I">NKIP05!$L$27</definedName>
    <definedName name="NKIP05.3.4._J">NKIP05!$M$27</definedName>
    <definedName name="NKIP05.3.4._K">NKIP05!$N$27</definedName>
    <definedName name="NKIP05.3.4._L">NKIP05!$O$27</definedName>
    <definedName name="NKIP05.3.5._A">NKIP05!$D$28</definedName>
    <definedName name="NKIP05.3.5._B">NKIP05!$E$28</definedName>
    <definedName name="NKIP05.3.5._C">NKIP05!$F$28</definedName>
    <definedName name="NKIP05.3.5._D">NKIP05!$G$28</definedName>
    <definedName name="NKIP05.3.5._E">NKIP05!$H$28</definedName>
    <definedName name="NKIP05.3.5._F">NKIP05!$I$28</definedName>
    <definedName name="NKIP05.3.5._G">NKIP05!$J$28</definedName>
    <definedName name="NKIP05.3.5._H">NKIP05!$K$28</definedName>
    <definedName name="NKIP05.3.5._I">NKIP05!$L$28</definedName>
    <definedName name="NKIP05.3.5._J">NKIP05!$M$28</definedName>
    <definedName name="NKIP05.3.5._K">NKIP05!$N$28</definedName>
    <definedName name="NKIP05.3.5._L">NKIP05!$O$28</definedName>
    <definedName name="NKIP05.3.6._A">NKIP05!$D$29</definedName>
    <definedName name="NKIP05.3.6._B">NKIP05!$E$29</definedName>
    <definedName name="NKIP05.3.6._C">NKIP05!$F$29</definedName>
    <definedName name="NKIP05.3.6._D">NKIP05!$G$29</definedName>
    <definedName name="NKIP05.3.6._E">NKIP05!$H$29</definedName>
    <definedName name="NKIP05.3.6._F">NKIP05!$I$29</definedName>
    <definedName name="NKIP05.3.6._G">NKIP05!$J$29</definedName>
    <definedName name="NKIP05.3.6._H">NKIP05!$K$29</definedName>
    <definedName name="NKIP05.3.6._I">NKIP05!$L$29</definedName>
    <definedName name="NKIP05.3.6._J">NKIP05!$M$29</definedName>
    <definedName name="NKIP05.3.6._K">NKIP05!$N$29</definedName>
    <definedName name="NKIP05.3.6._L">NKIP05!$O$29</definedName>
    <definedName name="NKIP05.3.7._A">NKIP05!$D$30</definedName>
    <definedName name="NKIP05.3.7._B">NKIP05!$E$30</definedName>
    <definedName name="NKIP05.3.7._C">NKIP05!$F$30</definedName>
    <definedName name="NKIP05.3.7._D">NKIP05!$G$30</definedName>
    <definedName name="NKIP05.3.7._E">NKIP05!$H$30</definedName>
    <definedName name="NKIP05.3.7._F">NKIP05!$I$30</definedName>
    <definedName name="NKIP05.3.7._G">NKIP05!$J$30</definedName>
    <definedName name="NKIP05.3.7._H">NKIP05!$K$30</definedName>
    <definedName name="NKIP05.3.7._I">NKIP05!$L$30</definedName>
    <definedName name="NKIP05.3.7._J">NKIP05!$M$30</definedName>
    <definedName name="NKIP05.3.7._K">NKIP05!$N$30</definedName>
    <definedName name="NKIP05.3.7._L">NKIP05!$O$30</definedName>
    <definedName name="NKIP05.4._A">NKIP05!$D$31</definedName>
    <definedName name="NKIP05.4._B">NKIP05!$E$31</definedName>
    <definedName name="NKIP05.4._C">NKIP05!$F$31</definedName>
    <definedName name="NKIP05.4._D">NKIP05!$G$31</definedName>
    <definedName name="NKIP05.4._E">NKIP05!$H$31</definedName>
    <definedName name="NKIP05.4._F">NKIP05!$I$31</definedName>
    <definedName name="NKIP05.4._G">NKIP05!$J$31</definedName>
    <definedName name="NKIP05.4._H">NKIP05!$K$31</definedName>
    <definedName name="NKIP05.4._I">NKIP05!$L$31</definedName>
    <definedName name="NKIP05.4._J">NKIP05!$M$31</definedName>
    <definedName name="NKIP05.4._K">NKIP05!$N$31</definedName>
    <definedName name="NKIP05.4._L">NKIP05!$O$31</definedName>
    <definedName name="NKIP05.4.1._A">NKIP05!$D$32</definedName>
    <definedName name="NKIP05.4.1._B">NKIP05!$E$32</definedName>
    <definedName name="NKIP05.4.1._C">NKIP05!$F$32</definedName>
    <definedName name="NKIP05.4.1._D">NKIP05!$G$32</definedName>
    <definedName name="NKIP05.4.1._E">NKIP05!$H$32</definedName>
    <definedName name="NKIP05.4.1._F">NKIP05!$I$32</definedName>
    <definedName name="NKIP05.4.1._G">NKIP05!$J$32</definedName>
    <definedName name="NKIP05.4.1._H">NKIP05!$K$32</definedName>
    <definedName name="NKIP05.4.1._I">NKIP05!$L$32</definedName>
    <definedName name="NKIP05.4.1._J">NKIP05!$M$32</definedName>
    <definedName name="NKIP05.4.1._K">NKIP05!$N$32</definedName>
    <definedName name="NKIP05.4.1._L">NKIP05!$O$32</definedName>
    <definedName name="NKIP05.4.2._A">NKIP05!$D$33</definedName>
    <definedName name="NKIP05.4.2._B">NKIP05!$E$33</definedName>
    <definedName name="NKIP05.4.2._C">NKIP05!$F$33</definedName>
    <definedName name="NKIP05.4.2._D">NKIP05!$G$33</definedName>
    <definedName name="NKIP05.4.2._E">NKIP05!$H$33</definedName>
    <definedName name="NKIP05.4.2._F">NKIP05!$I$33</definedName>
    <definedName name="NKIP05.4.2._G">NKIP05!$J$33</definedName>
    <definedName name="NKIP05.4.2._H">NKIP05!$K$33</definedName>
    <definedName name="NKIP05.4.2._I">NKIP05!$L$33</definedName>
    <definedName name="NKIP05.4.2._J">NKIP05!$M$33</definedName>
    <definedName name="NKIP05.4.2._K">NKIP05!$N$33</definedName>
    <definedName name="NKIP05.4.2._L">NKIP05!$O$33</definedName>
    <definedName name="NKIP05.4.3._A">NKIP05!$D$34</definedName>
    <definedName name="NKIP05.4.3._B">NKIP05!$E$34</definedName>
    <definedName name="NKIP05.4.3._C">NKIP05!$F$34</definedName>
    <definedName name="NKIP05.4.3._D">NKIP05!$G$34</definedName>
    <definedName name="NKIP05.4.3._E">NKIP05!$H$34</definedName>
    <definedName name="NKIP05.4.3._F">NKIP05!$I$34</definedName>
    <definedName name="NKIP05.4.3._G">NKIP05!$J$34</definedName>
    <definedName name="NKIP05.4.3._H">NKIP05!$K$34</definedName>
    <definedName name="NKIP05.4.3._I">NKIP05!$L$34</definedName>
    <definedName name="NKIP05.4.3._J">NKIP05!$M$34</definedName>
    <definedName name="NKIP05.4.3._K">NKIP05!$N$34</definedName>
    <definedName name="NKIP05.4.3._L">NKIP05!$O$34</definedName>
    <definedName name="NKIP05.4.4._A">NKIP05!$D$35</definedName>
    <definedName name="NKIP05.4.4._B">NKIP05!$E$35</definedName>
    <definedName name="NKIP05.4.4._C">NKIP05!$F$35</definedName>
    <definedName name="NKIP05.4.4._D">NKIP05!$G$35</definedName>
    <definedName name="NKIP05.4.4._E">NKIP05!$H$35</definedName>
    <definedName name="NKIP05.4.4._F">NKIP05!$I$35</definedName>
    <definedName name="NKIP05.4.4._G">NKIP05!$J$35</definedName>
    <definedName name="NKIP05.4.4._H">NKIP05!$K$35</definedName>
    <definedName name="NKIP05.4.4._I">NKIP05!$L$35</definedName>
    <definedName name="NKIP05.4.4._J">NKIP05!$M$35</definedName>
    <definedName name="NKIP05.4.4._K">NKIP05!$N$35</definedName>
    <definedName name="NKIP05.4.4._L">NKIP05!$O$35</definedName>
    <definedName name="NKIP05.4.5._A">NKIP05!$D$36</definedName>
    <definedName name="NKIP05.4.5._B">NKIP05!$E$36</definedName>
    <definedName name="NKIP05.4.5._C">NKIP05!$F$36</definedName>
    <definedName name="NKIP05.4.5._D">NKIP05!$G$36</definedName>
    <definedName name="NKIP05.4.5._E">NKIP05!$H$36</definedName>
    <definedName name="NKIP05.4.5._F">NKIP05!$I$36</definedName>
    <definedName name="NKIP05.4.5._G">NKIP05!$J$36</definedName>
    <definedName name="NKIP05.4.5._H">NKIP05!$K$36</definedName>
    <definedName name="NKIP05.4.5._I">NKIP05!$L$36</definedName>
    <definedName name="NKIP05.4.5._J">NKIP05!$M$36</definedName>
    <definedName name="NKIP05.4.5._K">NKIP05!$N$36</definedName>
    <definedName name="NKIP05.4.5._L">NKIP05!$O$36</definedName>
    <definedName name="NKIP05.4.6._A">NKIP05!$D$37</definedName>
    <definedName name="NKIP05.4.6._B">NKIP05!$E$37</definedName>
    <definedName name="NKIP05.4.6._C">NKIP05!$F$37</definedName>
    <definedName name="NKIP05.4.6._D">NKIP05!$G$37</definedName>
    <definedName name="NKIP05.4.6._E">NKIP05!$H$37</definedName>
    <definedName name="NKIP05.4.6._F">NKIP05!$I$37</definedName>
    <definedName name="NKIP05.4.6._G">NKIP05!$J$37</definedName>
    <definedName name="NKIP05.4.6._H">NKIP05!$K$37</definedName>
    <definedName name="NKIP05.4.6._I">NKIP05!$L$37</definedName>
    <definedName name="NKIP05.4.6._J">NKIP05!$M$37</definedName>
    <definedName name="NKIP05.4.6._K">NKIP05!$N$37</definedName>
    <definedName name="NKIP05.4.6._L">NKIP05!$O$37</definedName>
    <definedName name="NKIP05.4.7._A">NKIP05!$D$38</definedName>
    <definedName name="NKIP05.4.7._B">NKIP05!$E$38</definedName>
    <definedName name="NKIP05.4.7._C">NKIP05!$F$38</definedName>
    <definedName name="NKIP05.4.7._D">NKIP05!$G$38</definedName>
    <definedName name="NKIP05.4.7._E">NKIP05!$H$38</definedName>
    <definedName name="NKIP05.4.7._F">NKIP05!$I$38</definedName>
    <definedName name="NKIP05.4.7._G">NKIP05!$J$38</definedName>
    <definedName name="NKIP05.4.7._H">NKIP05!$K$38</definedName>
    <definedName name="NKIP05.4.7._I">NKIP05!$L$38</definedName>
    <definedName name="NKIP05.4.7._J">NKIP05!$M$38</definedName>
    <definedName name="NKIP05.4.7._K">NKIP05!$N$38</definedName>
    <definedName name="NKIP05.4.7._L">NKIP05!$O$38</definedName>
    <definedName name="NKIP05.5._A">NKIP05!$D$39</definedName>
    <definedName name="NKIP05.5._B">NKIP05!$E$39</definedName>
    <definedName name="NKIP05.5._C">NKIP05!$F$39</definedName>
    <definedName name="NKIP05.5._D">NKIP05!$G$39</definedName>
    <definedName name="NKIP05.5._E">NKIP05!$H$39</definedName>
    <definedName name="NKIP05.5._F">NKIP05!$I$39</definedName>
    <definedName name="NKIP05.5._G">NKIP05!$J$39</definedName>
    <definedName name="NKIP05.5._H">NKIP05!$K$39</definedName>
    <definedName name="NKIP05.5._I">NKIP05!$L$39</definedName>
    <definedName name="NKIP05.5._J">NKIP05!$M$39</definedName>
    <definedName name="NKIP05.5._K">NKIP05!$N$39</definedName>
    <definedName name="NKIP05.5._L">NKIP05!$O$39</definedName>
    <definedName name="NKIP08.1._A">NKIP08!$D$6</definedName>
    <definedName name="NKIP08.1._B">NKIP08!$E$6</definedName>
    <definedName name="NKIP08.1._C">NKIP08!$F$6</definedName>
    <definedName name="NKIP08.1._D">NKIP08!$G$6</definedName>
    <definedName name="NKIP08.1._E">NKIP08!$H$6</definedName>
    <definedName name="NKIP08.1._F">NKIP08!$I$6</definedName>
    <definedName name="NKIP08.1.1._A">NKIP08!$D$7</definedName>
    <definedName name="NKIP08.1.1._B">NKIP08!$E$7</definedName>
    <definedName name="NKIP08.1.1._C">NKIP08!$F$7</definedName>
    <definedName name="NKIP08.1.1._D">NKIP08!$G$7</definedName>
    <definedName name="NKIP08.1.1._E">NKIP08!$H$7</definedName>
    <definedName name="NKIP08.1.1._F">NKIP08!$I$7</definedName>
    <definedName name="NKIP08.1.2._A">NKIP08!$D$8</definedName>
    <definedName name="NKIP08.1.2._B">NKIP08!$E$8</definedName>
    <definedName name="NKIP08.1.2._C">NKIP08!$F$8</definedName>
    <definedName name="NKIP08.1.2._D">NKIP08!$G$8</definedName>
    <definedName name="NKIP08.1.2._E">NKIP08!$H$8</definedName>
    <definedName name="NKIP08.1.2._F">NKIP08!$I$8</definedName>
    <definedName name="NKIP08.1.3._A">NKIP08!$D$9</definedName>
    <definedName name="NKIP08.1.3._B">NKIP08!$E$9</definedName>
    <definedName name="NKIP08.1.3._C">NKIP08!$F$9</definedName>
    <definedName name="NKIP08.1.3._D">NKIP08!$G$9</definedName>
    <definedName name="NKIP08.1.3._E">NKIP08!$H$9</definedName>
    <definedName name="NKIP08.1.3._F">NKIP08!$I$9</definedName>
    <definedName name="NKIP08.1.4._A">NKIP08!$D$10</definedName>
    <definedName name="NKIP08.1.4._B">NKIP08!$E$10</definedName>
    <definedName name="NKIP08.1.4._C">NKIP08!$F$10</definedName>
    <definedName name="NKIP08.1.4._D">NKIP08!$G$10</definedName>
    <definedName name="NKIP08.1.4._E">NKIP08!$H$10</definedName>
    <definedName name="NKIP08.1.4._F">NKIP08!$I$10</definedName>
    <definedName name="NKIP08.1.5._A">NKIP08!$D$11</definedName>
    <definedName name="NKIP08.1.5._B">NKIP08!$E$11</definedName>
    <definedName name="NKIP08.1.5._C">NKIP08!$F$11</definedName>
    <definedName name="NKIP08.1.5._D">NKIP08!$G$11</definedName>
    <definedName name="NKIP08.1.5._E">NKIP08!$H$11</definedName>
    <definedName name="NKIP08.1.5._F">NKIP08!$I$11</definedName>
    <definedName name="NKIP08.1.6._A">NKIP08!$D$12</definedName>
    <definedName name="NKIP08.1.6._B">NKIP08!$E$12</definedName>
    <definedName name="NKIP08.1.6._C">NKIP08!$F$12</definedName>
    <definedName name="NKIP08.1.6._D">NKIP08!$G$12</definedName>
    <definedName name="NKIP08.1.6._E">NKIP08!$H$12</definedName>
    <definedName name="NKIP08.1.6._F">NKIP08!$I$12</definedName>
    <definedName name="NKIP08.1.7._A">NKIP08!$D$13</definedName>
    <definedName name="NKIP08.1.7._B">NKIP08!$E$13</definedName>
    <definedName name="NKIP08.1.7._C">NKIP08!$F$13</definedName>
    <definedName name="NKIP08.1.7._D">NKIP08!$G$13</definedName>
    <definedName name="NKIP08.1.7._E">NKIP08!$H$13</definedName>
    <definedName name="NKIP08.1.7._F">NKIP08!$I$13</definedName>
    <definedName name="NKIP09.1._A">NKIP09!$D$6</definedName>
    <definedName name="NKIP09.1._B">NKIP09!$E$6</definedName>
    <definedName name="NKIP09.1._C">NKIP09!$F$6</definedName>
    <definedName name="NKIP09.1._D">NKIP09!$G$6</definedName>
    <definedName name="NKIP09.1.1._A">NKIP09!$D$7</definedName>
    <definedName name="NKIP09.1.1._B">NKIP09!$E$7</definedName>
    <definedName name="NKIP09.1.1._C">NKIP09!$F$7</definedName>
    <definedName name="NKIP09.1.1._D">NKIP09!$G$7</definedName>
    <definedName name="NKIP09.1.2._A">NKIP09!$D$8</definedName>
    <definedName name="NKIP09.1.2._B">NKIP09!$E$8</definedName>
    <definedName name="NKIP09.1.2._C">NKIP09!$F$8</definedName>
    <definedName name="NKIP09.1.2._D">NKIP09!$G$8</definedName>
    <definedName name="NKIP09.1.3._A">NKIP09!$D$9</definedName>
    <definedName name="NKIP09.1.3._B">NKIP09!$E$9</definedName>
    <definedName name="NKIP09.1.3._C">NKIP09!$F$9</definedName>
    <definedName name="NKIP09.1.3._D">NKIP09!$G$9</definedName>
    <definedName name="NKIP09.1.4._A">NKIP09!$D$10</definedName>
    <definedName name="NKIP09.1.4._B">NKIP09!$E$10</definedName>
    <definedName name="NKIP09.1.4._C">NKIP09!$F$10</definedName>
    <definedName name="NKIP09.1.4._D">NKIP09!$G$10</definedName>
    <definedName name="NKIP09.1.5._A">NKIP09!$D$11</definedName>
    <definedName name="NKIP09.1.5._B">NKIP09!$E$11</definedName>
    <definedName name="NKIP09.1.5._C">NKIP09!$F$11</definedName>
    <definedName name="NKIP09.1.5._D">NKIP09!$G$11</definedName>
    <definedName name="NKIP09.1.6._A">NKIP09!$D$12</definedName>
    <definedName name="NKIP09.1.6._B">NKIP09!$E$12</definedName>
    <definedName name="NKIP09.1.6._C">NKIP09!$F$12</definedName>
    <definedName name="NKIP09.1.6._D">NKIP09!$G$12</definedName>
    <definedName name="NKIP09.1.7._A">NKIP09!$D$13</definedName>
    <definedName name="NKIP09.1.7._B">NKIP09!$E$13</definedName>
    <definedName name="NKIP09.1.7._C">NKIP09!$F$13</definedName>
    <definedName name="NKIP09.1.7._D">NKIP09!$G$13</definedName>
    <definedName name="NKIP10.1._A">NKIP10!$D$8</definedName>
    <definedName name="NKIP10.1._AA">NKIP10!$E$8</definedName>
    <definedName name="NKIP10.1._B">NKIP10!$F$8</definedName>
    <definedName name="NKIP10.1._C">NKIP10!$G$8</definedName>
    <definedName name="NKIP10.1._CC">NKIP10!$H$8</definedName>
    <definedName name="NKIP10.1._D">NKIP10!$I$8</definedName>
    <definedName name="NKIP10.1._E">NKIP10!$J$8</definedName>
    <definedName name="NKIP10.1._EE">NKIP10!$K$8</definedName>
    <definedName name="NKIP10.1._F">NKIP10!$L$8</definedName>
    <definedName name="NKIP10.1._G">NKIP10!$M$8</definedName>
    <definedName name="NKIP10.1._H">NKIP10!$N$8</definedName>
    <definedName name="NKIP10.1._I">NKIP10!$O$8</definedName>
    <definedName name="NKIP10.1._J">NKIP10!$P$8</definedName>
    <definedName name="NKIP10.1._K">NKIP10!$Q$8</definedName>
    <definedName name="NKIP10.1._L">NKIP10!$R$8</definedName>
    <definedName name="NKIP10.1._M">NKIP10!$S$8</definedName>
    <definedName name="NKIP10.1._N">NKIP10!$T$8</definedName>
    <definedName name="NKIP10.1._O">NKIP10!$U$8</definedName>
    <definedName name="NKIP10.1._P">NKIP10!$V$8</definedName>
    <definedName name="NKIP10.1._Q">NKIP10!$W$8</definedName>
    <definedName name="NKIP10.1._R">NKIP10!$X$8</definedName>
    <definedName name="NKIP10.2._A">NKIP10!$D$9</definedName>
    <definedName name="NKIP10.2._AA">NKIP10!$E$9</definedName>
    <definedName name="NKIP10.2._B">NKIP10!$F$9</definedName>
    <definedName name="NKIP10.2._C">NKIP10!$G$9</definedName>
    <definedName name="NKIP10.2._CC">NKIP10!$H$9</definedName>
    <definedName name="NKIP10.2._D">NKIP10!$I$9</definedName>
    <definedName name="NKIP10.2._E">NKIP10!$J$9</definedName>
    <definedName name="NKIP10.2._EE">NKIP10!$K$9</definedName>
    <definedName name="NKIP10.2._F">NKIP10!$L$9</definedName>
    <definedName name="NKIP10.2._G">NKIP10!$M$9</definedName>
    <definedName name="NKIP10.2._H">NKIP10!$N$9</definedName>
    <definedName name="NKIP10.2._I">NKIP10!$O$9</definedName>
    <definedName name="NKIP10.2._J">NKIP10!$P$9</definedName>
    <definedName name="NKIP10.2._K">NKIP10!$Q$9</definedName>
    <definedName name="NKIP10.2._L">NKIP10!$R$9</definedName>
    <definedName name="NKIP10.2._M">NKIP10!$S$9</definedName>
    <definedName name="NKIP10.2._N">NKIP10!$T$9</definedName>
    <definedName name="NKIP10.2._O">NKIP10!$U$9</definedName>
    <definedName name="NKIP10.2._P">NKIP10!$V$9</definedName>
    <definedName name="NKIP10.2._Q">NKIP10!$W$9</definedName>
    <definedName name="NKIP10.2._R">NKIP10!$X$9</definedName>
    <definedName name="NKIP10.3._A">NKIP10!$D$10</definedName>
    <definedName name="NKIP10.3._AA">NKIP10!$E$10</definedName>
    <definedName name="NKIP10.3._B">NKIP10!$F$10</definedName>
    <definedName name="NKIP10.3._C">NKIP10!$G$10</definedName>
    <definedName name="NKIP10.3._CC">NKIP10!$H$10</definedName>
    <definedName name="NKIP10.3._D">NKIP10!$I$10</definedName>
    <definedName name="NKIP10.3._E">NKIP10!$J$10</definedName>
    <definedName name="NKIP10.3._EE">NKIP10!$K$10</definedName>
    <definedName name="NKIP10.3._F">NKIP10!$L$10</definedName>
    <definedName name="NKIP10.3._G">NKIP10!$M$10</definedName>
    <definedName name="NKIP10.3._H">NKIP10!$N$10</definedName>
    <definedName name="NKIP10.3._I">NKIP10!$O$10</definedName>
    <definedName name="NKIP10.3._J">NKIP10!$P$10</definedName>
    <definedName name="NKIP10.3._K">NKIP10!$Q$10</definedName>
    <definedName name="NKIP10.3._L">NKIP10!$R$10</definedName>
    <definedName name="NKIP10.3._M">NKIP10!$S$10</definedName>
    <definedName name="NKIP10.3._N">NKIP10!$T$10</definedName>
    <definedName name="NKIP10.3._O">NKIP10!$U$10</definedName>
    <definedName name="NKIP10.3._P">NKIP10!$V$10</definedName>
    <definedName name="NKIP10.3._Q">NKIP10!$W$10</definedName>
    <definedName name="NKIP10.3._R">NKIP10!$X$10</definedName>
    <definedName name="NKIP10.4._A">NKIP10!$D$11</definedName>
    <definedName name="NKIP10.4._AA">NKIP10!$E$11</definedName>
    <definedName name="NKIP10.4._B">NKIP10!$F$11</definedName>
    <definedName name="NKIP10.4._C">NKIP10!$G$11</definedName>
    <definedName name="NKIP10.4._CC">NKIP10!$H$11</definedName>
    <definedName name="NKIP10.4._D">NKIP10!$I$11</definedName>
    <definedName name="NKIP10.4._E">NKIP10!$J$11</definedName>
    <definedName name="NKIP10.4._EE">NKIP10!$K$11</definedName>
    <definedName name="NKIP10.4._F">NKIP10!$L$11</definedName>
    <definedName name="NKIP10.4._G">NKIP10!$M$11</definedName>
    <definedName name="NKIP10.4._H">NKIP10!$N$11</definedName>
    <definedName name="NKIP10.4._I">NKIP10!$O$11</definedName>
    <definedName name="NKIP10.4._J">NKIP10!$P$11</definedName>
    <definedName name="NKIP10.4._K">NKIP10!$Q$11</definedName>
    <definedName name="NKIP10.4._L">NKIP10!$R$11</definedName>
    <definedName name="NKIP10.4._M">NKIP10!$S$11</definedName>
    <definedName name="NKIP10.4._N">NKIP10!$T$11</definedName>
    <definedName name="NKIP10.4._O">NKIP10!$U$11</definedName>
    <definedName name="NKIP10.4._P">NKIP10!$V$11</definedName>
    <definedName name="NKIP10.4._Q">NKIP10!$W$11</definedName>
    <definedName name="NKIP10.4._R">NKIP10!$X$11</definedName>
    <definedName name="NKIP10.5._A">NKIP10!$D$12</definedName>
    <definedName name="NKIP10.5._AA">NKIP10!$E$12</definedName>
    <definedName name="NKIP10.5._B">NKIP10!$F$12</definedName>
    <definedName name="NKIP10.5._C">NKIP10!$G$12</definedName>
    <definedName name="NKIP10.5._CC">NKIP10!$H$12</definedName>
    <definedName name="NKIP10.5._D">NKIP10!$I$12</definedName>
    <definedName name="NKIP10.5._E">NKIP10!$J$12</definedName>
    <definedName name="NKIP10.5._EE">NKIP10!$K$12</definedName>
    <definedName name="NKIP10.5._F">NKIP10!$L$12</definedName>
    <definedName name="NKIP10.5._G">NKIP10!$M$12</definedName>
    <definedName name="NKIP10.5._H">NKIP10!$N$12</definedName>
    <definedName name="NKIP10.5._I">NKIP10!$O$12</definedName>
    <definedName name="NKIP10.5._J">NKIP10!$P$12</definedName>
    <definedName name="NKIP10.5._K">NKIP10!$Q$12</definedName>
    <definedName name="NKIP10.5._L">NKIP10!$R$12</definedName>
    <definedName name="NKIP10.5._M">NKIP10!$S$12</definedName>
    <definedName name="NKIP10.5._N">NKIP10!$T$12</definedName>
    <definedName name="NKIP10.5._O">NKIP10!$U$12</definedName>
    <definedName name="NKIP10.5._P">NKIP10!$V$12</definedName>
    <definedName name="NKIP10.5._Q">NKIP10!$W$12</definedName>
    <definedName name="NKIP10.5._R">NKIP10!$X$12</definedName>
    <definedName name="NKIP10.6._A">NKIP10!$D$13</definedName>
    <definedName name="NKIP10.6._AA">NKIP10!$E$13</definedName>
    <definedName name="NKIP10.6._B">NKIP10!$F$13</definedName>
    <definedName name="NKIP10.6._C">NKIP10!$G$13</definedName>
    <definedName name="NKIP10.6._CC">NKIP10!$H$13</definedName>
    <definedName name="NKIP10.6._D">NKIP10!$I$13</definedName>
    <definedName name="NKIP10.6._E">NKIP10!$J$13</definedName>
    <definedName name="NKIP10.6._EE">NKIP10!$K$13</definedName>
    <definedName name="NKIP10.6._F">NKIP10!$L$13</definedName>
    <definedName name="NKIP10.6._G">NKIP10!$M$13</definedName>
    <definedName name="NKIP10.6._H">NKIP10!$N$13</definedName>
    <definedName name="NKIP10.6._I">NKIP10!$O$13</definedName>
    <definedName name="NKIP10.6._J">NKIP10!$P$13</definedName>
    <definedName name="NKIP10.6._K">NKIP10!$Q$13</definedName>
    <definedName name="NKIP10.6._L">NKIP10!$R$13</definedName>
    <definedName name="NKIP10.6._M">NKIP10!$S$13</definedName>
    <definedName name="NKIP10.6._N">NKIP10!$T$13</definedName>
    <definedName name="NKIP10.6._O">NKIP10!$U$13</definedName>
    <definedName name="NKIP10.6._P">NKIP10!$V$13</definedName>
    <definedName name="NKIP10.6._Q">NKIP10!$W$13</definedName>
    <definedName name="NKIP10.6._R">NKIP10!$X$13</definedName>
    <definedName name="NKIP10.7._A">NKIP10!$D$14</definedName>
    <definedName name="NKIP10.7._AA">NKIP10!$E$14</definedName>
    <definedName name="NKIP10.7._B">NKIP10!$F$14</definedName>
    <definedName name="NKIP10.7._C">NKIP10!$G$14</definedName>
    <definedName name="NKIP10.7._CC">NKIP10!$H$14</definedName>
    <definedName name="NKIP10.7._D">NKIP10!$I$14</definedName>
    <definedName name="NKIP10.7._E">NKIP10!$J$14</definedName>
    <definedName name="NKIP10.7._EE">NKIP10!$K$14</definedName>
    <definedName name="NKIP10.7._F">NKIP10!$L$14</definedName>
    <definedName name="NKIP10.7._G">NKIP10!$M$14</definedName>
    <definedName name="NKIP10.7._H">NKIP10!$N$14</definedName>
    <definedName name="NKIP10.7._I">NKIP10!$O$14</definedName>
    <definedName name="NKIP10.7._J">NKIP10!$P$14</definedName>
    <definedName name="NKIP10.7._K">NKIP10!$Q$14</definedName>
    <definedName name="NKIP10.7._L">NKIP10!$R$14</definedName>
    <definedName name="NKIP10.7._M">NKIP10!$S$14</definedName>
    <definedName name="NKIP10.7._N">NKIP10!$T$14</definedName>
    <definedName name="NKIP10.7._O">NKIP10!$U$14</definedName>
    <definedName name="NKIP10.7._P">NKIP10!$V$14</definedName>
    <definedName name="NKIP10.7._Q">NKIP10!$W$14</definedName>
    <definedName name="NKIP10.7._R">NKIP10!$X$14</definedName>
    <definedName name="NKIP10.8._A">NKIP10!$D$15</definedName>
    <definedName name="NKIP10.8._AA">NKIP10!$E$15</definedName>
    <definedName name="NKIP10.8._B">NKIP10!$F$15</definedName>
    <definedName name="NKIP10.8._C">NKIP10!$G$15</definedName>
    <definedName name="NKIP10.8._CC">NKIP10!$H$15</definedName>
    <definedName name="NKIP10.8._D">NKIP10!$I$15</definedName>
    <definedName name="NKIP10.8._E">NKIP10!$J$15</definedName>
    <definedName name="NKIP10.8._EE">NKIP10!$K$15</definedName>
    <definedName name="NKIP10.8._F">NKIP10!$L$15</definedName>
    <definedName name="NKIP10.8._G">NKIP10!$M$15</definedName>
    <definedName name="NKIP10.8._H">NKIP10!$N$15</definedName>
    <definedName name="NKIP10.8._I">NKIP10!$O$15</definedName>
    <definedName name="NKIP10.8._J">NKIP10!$P$15</definedName>
    <definedName name="NKIP10.8._K">NKIP10!$Q$15</definedName>
    <definedName name="NKIP10.8._L">NKIP10!$R$15</definedName>
    <definedName name="NKIP10.8._M">NKIP10!$S$15</definedName>
    <definedName name="NKIP10.8._N">NKIP10!$T$15</definedName>
    <definedName name="NKIP10.8._O">NKIP10!$U$15</definedName>
    <definedName name="NKIP10.8._P">NKIP10!$V$15</definedName>
    <definedName name="NKIP10.8._Q">NKIP10!$W$15</definedName>
    <definedName name="NKIP10.8._R">NKIP10!$X$15</definedName>
    <definedName name="NKIP11.1._A">NKIP11!$D$8</definedName>
    <definedName name="NKIP11.1._AA">NKIP11!$E$8</definedName>
    <definedName name="NKIP11.1._B">NKIP11!$F$8</definedName>
    <definedName name="NKIP11.1._C">NKIP11!$G$8</definedName>
    <definedName name="NKIP11.1._CC">NKIP11!$H$8</definedName>
    <definedName name="NKIP11.1._D">NKIP11!$I$8</definedName>
    <definedName name="NKIP11.1._E">NKIP11!$J$8</definedName>
    <definedName name="NKIP11.1._EE">NKIP11!$K$8</definedName>
    <definedName name="NKIP11.1._F">NKIP11!$L$8</definedName>
    <definedName name="NKIP11.1._G">NKIP11!$M$8</definedName>
    <definedName name="NKIP11.1._H">NKIP11!$N$8</definedName>
    <definedName name="NKIP11.1._I">NKIP11!$O$8</definedName>
    <definedName name="NKIP11.1._J">NKIP11!$P$8</definedName>
    <definedName name="NKIP11.1._K">NKIP11!$Q$8</definedName>
    <definedName name="NKIP11.1._L">NKIP11!$R$8</definedName>
    <definedName name="NKIP11.1._M">NKIP11!$S$8</definedName>
    <definedName name="NKIP11.1._N">NKIP11!$T$8</definedName>
    <definedName name="NKIP11.1._O">NKIP11!$U$8</definedName>
    <definedName name="NKIP11.1._P">NKIP11!$V$8</definedName>
    <definedName name="NKIP11.1._Q">NKIP11!$W$8</definedName>
    <definedName name="NKIP11.1._R">NKIP11!$X$8</definedName>
    <definedName name="NKIP11.2._A">NKIP11!$D$9</definedName>
    <definedName name="NKIP11.2._AA">NKIP11!$E$9</definedName>
    <definedName name="NKIP11.2._B">NKIP11!$F$9</definedName>
    <definedName name="NKIP11.2._C">NKIP11!$G$9</definedName>
    <definedName name="NKIP11.2._CC">NKIP11!$H$9</definedName>
    <definedName name="NKIP11.2._D">NKIP11!$I$9</definedName>
    <definedName name="NKIP11.2._E">NKIP11!$J$9</definedName>
    <definedName name="NKIP11.2._EE">NKIP11!$K$9</definedName>
    <definedName name="NKIP11.2._F">NKIP11!$L$9</definedName>
    <definedName name="NKIP11.2._G">NKIP11!$M$9</definedName>
    <definedName name="NKIP11.2._H">NKIP11!$N$9</definedName>
    <definedName name="NKIP11.2._I">NKIP11!$O$9</definedName>
    <definedName name="NKIP11.2._J">NKIP11!$P$9</definedName>
    <definedName name="NKIP11.2._K">NKIP11!$Q$9</definedName>
    <definedName name="NKIP11.2._L">NKIP11!$R$9</definedName>
    <definedName name="NKIP11.2._M">NKIP11!$S$9</definedName>
    <definedName name="NKIP11.2._N">NKIP11!$T$9</definedName>
    <definedName name="NKIP11.2._O">NKIP11!$U$9</definedName>
    <definedName name="NKIP11.2._P">NKIP11!$V$9</definedName>
    <definedName name="NKIP11.2._Q">NKIP11!$W$9</definedName>
    <definedName name="NKIP11.2._R">NKIP11!$X$9</definedName>
    <definedName name="NKIP11.3._A">NKIP11!$D$10</definedName>
    <definedName name="NKIP11.3._AA">NKIP11!$E$10</definedName>
    <definedName name="NKIP11.3._B">NKIP11!$F$10</definedName>
    <definedName name="NKIP11.3._C">NKIP11!$G$10</definedName>
    <definedName name="NKIP11.3._CC">NKIP11!$H$10</definedName>
    <definedName name="NKIP11.3._D">NKIP11!$I$10</definedName>
    <definedName name="NKIP11.3._E">NKIP11!$J$10</definedName>
    <definedName name="NKIP11.3._EE">NKIP11!$K$10</definedName>
    <definedName name="NKIP11.3._F">NKIP11!$L$10</definedName>
    <definedName name="NKIP11.3._G">NKIP11!$M$10</definedName>
    <definedName name="NKIP11.3._H">NKIP11!$N$10</definedName>
    <definedName name="NKIP11.3._I">NKIP11!$O$10</definedName>
    <definedName name="NKIP11.3._J">NKIP11!$P$10</definedName>
    <definedName name="NKIP11.3._K">NKIP11!$Q$10</definedName>
    <definedName name="NKIP11.3._L">NKIP11!$R$10</definedName>
    <definedName name="NKIP11.3._M">NKIP11!$S$10</definedName>
    <definedName name="NKIP11.3._N">NKIP11!$T$10</definedName>
    <definedName name="NKIP11.3._O">NKIP11!$U$10</definedName>
    <definedName name="NKIP11.3._P">NKIP11!$V$10</definedName>
    <definedName name="NKIP11.3._Q">NKIP11!$W$10</definedName>
    <definedName name="NKIP11.3._R">NKIP11!$X$10</definedName>
    <definedName name="NKIP11.3.1._A">NKIP11!$D$11</definedName>
    <definedName name="NKIP11.3.1._AA">NKIP11!$E$11</definedName>
    <definedName name="NKIP11.3.1._B">NKIP11!$F$11</definedName>
    <definedName name="NKIP11.3.1._C">NKIP11!$G$11</definedName>
    <definedName name="NKIP11.3.1._CC">NKIP11!$H$11</definedName>
    <definedName name="NKIP11.3.1._D">NKIP11!$I$11</definedName>
    <definedName name="NKIP11.3.1._E">NKIP11!$J$11</definedName>
    <definedName name="NKIP11.3.1._EE">NKIP11!$K$11</definedName>
    <definedName name="NKIP11.3.1._F">NKIP11!$L$11</definedName>
    <definedName name="NKIP11.3.1._G">NKIP11!$M$11</definedName>
    <definedName name="NKIP11.3.1._H">NKIP11!$N$11</definedName>
    <definedName name="NKIP11.3.1._I">NKIP11!$O$11</definedName>
    <definedName name="NKIP11.3.1._J">NKIP11!$P$11</definedName>
    <definedName name="NKIP11.3.1._K">NKIP11!$Q$11</definedName>
    <definedName name="NKIP11.3.1._L">NKIP11!$R$11</definedName>
    <definedName name="NKIP11.3.1._M">NKIP11!$S$11</definedName>
    <definedName name="NKIP11.3.1._N">NKIP11!$T$11</definedName>
    <definedName name="NKIP11.3.1._O">NKIP11!$U$11</definedName>
    <definedName name="NKIP11.3.1._P">NKIP11!$V$11</definedName>
    <definedName name="NKIP11.3.1._Q">NKIP11!$W$11</definedName>
    <definedName name="NKIP11.3.1._R">NKIP11!$X$11</definedName>
    <definedName name="NKIP11.4._A">NKIP11!$D$12</definedName>
    <definedName name="NKIP11.4._AA">NKIP11!$E$12</definedName>
    <definedName name="NKIP11.4._B">NKIP11!$F$12</definedName>
    <definedName name="NKIP11.4._C">NKIP11!$G$12</definedName>
    <definedName name="NKIP11.4._CC">NKIP11!$H$12</definedName>
    <definedName name="NKIP11.4._D">NKIP11!$I$12</definedName>
    <definedName name="NKIP11.4._E">NKIP11!$J$12</definedName>
    <definedName name="NKIP11.4._EE">NKIP11!$K$12</definedName>
    <definedName name="NKIP11.4._F">NKIP11!$L$12</definedName>
    <definedName name="NKIP11.4._G">NKIP11!$M$12</definedName>
    <definedName name="NKIP11.4._H">NKIP11!$N$12</definedName>
    <definedName name="NKIP11.4._I">NKIP11!$O$12</definedName>
    <definedName name="NKIP11.4._J">NKIP11!$P$12</definedName>
    <definedName name="NKIP11.4._K">NKIP11!$Q$12</definedName>
    <definedName name="NKIP11.4._L">NKIP11!$R$12</definedName>
    <definedName name="NKIP11.4._M">NKIP11!$S$12</definedName>
    <definedName name="NKIP11.4._N">NKIP11!$T$12</definedName>
    <definedName name="NKIP11.4._O">NKIP11!$U$12</definedName>
    <definedName name="NKIP11.4._P">NKIP11!$V$12</definedName>
    <definedName name="NKIP11.4._Q">NKIP11!$W$12</definedName>
    <definedName name="NKIP11.4._R">NKIP11!$X$12</definedName>
    <definedName name="NKIP11.5._A">NKIP11!$D$13</definedName>
    <definedName name="NKIP11.5._AA">NKIP11!$E$13</definedName>
    <definedName name="NKIP11.5._B">NKIP11!$F$13</definedName>
    <definedName name="NKIP11.5._C">NKIP11!$G$13</definedName>
    <definedName name="NKIP11.5._CC">NKIP11!$H$13</definedName>
    <definedName name="NKIP11.5._D">NKIP11!$I$13</definedName>
    <definedName name="NKIP11.5._E">NKIP11!$J$13</definedName>
    <definedName name="NKIP11.5._EE">NKIP11!$K$13</definedName>
    <definedName name="NKIP11.5._F">NKIP11!$L$13</definedName>
    <definedName name="NKIP11.5._G">NKIP11!$M$13</definedName>
    <definedName name="NKIP11.5._H">NKIP11!$N$13</definedName>
    <definedName name="NKIP11.5._I">NKIP11!$O$13</definedName>
    <definedName name="NKIP11.5._J">NKIP11!$P$13</definedName>
    <definedName name="NKIP11.5._K">NKIP11!$Q$13</definedName>
    <definedName name="NKIP11.5._L">NKIP11!$R$13</definedName>
    <definedName name="NKIP11.5._M">NKIP11!$S$13</definedName>
    <definedName name="NKIP11.5._N">NKIP11!$T$13</definedName>
    <definedName name="NKIP11.5._O">NKIP11!$U$13</definedName>
    <definedName name="NKIP11.5._P">NKIP11!$V$13</definedName>
    <definedName name="NKIP11.5._Q">NKIP11!$W$13</definedName>
    <definedName name="NKIP11.5._R">NKIP11!$X$13</definedName>
    <definedName name="NKIP11.6._A">NKIP11!$D$14</definedName>
    <definedName name="NKIP11.6._AA">NKIP11!$E$14</definedName>
    <definedName name="NKIP11.6._B">NKIP11!$F$14</definedName>
    <definedName name="NKIP11.6._C">NKIP11!$G$14</definedName>
    <definedName name="NKIP11.6._CC">NKIP11!$H$14</definedName>
    <definedName name="NKIP11.6._D">NKIP11!$I$14</definedName>
    <definedName name="NKIP11.6._E">NKIP11!$J$14</definedName>
    <definedName name="NKIP11.6._EE">NKIP11!$K$14</definedName>
    <definedName name="NKIP11.6._F">NKIP11!$L$14</definedName>
    <definedName name="NKIP11.6._G">NKIP11!$M$14</definedName>
    <definedName name="NKIP11.6._H">NKIP11!$N$14</definedName>
    <definedName name="NKIP11.6._I">NKIP11!$O$14</definedName>
    <definedName name="NKIP11.6._J">NKIP11!$P$14</definedName>
    <definedName name="NKIP11.6._K">NKIP11!$Q$14</definedName>
    <definedName name="NKIP11.6._L">NKIP11!$R$14</definedName>
    <definedName name="NKIP11.6._M">NKIP11!$S$14</definedName>
    <definedName name="NKIP11.6._N">NKIP11!$T$14</definedName>
    <definedName name="NKIP11.6._O">NKIP11!$U$14</definedName>
    <definedName name="NKIP11.6._P">NKIP11!$V$14</definedName>
    <definedName name="NKIP11.6._Q">NKIP11!$W$14</definedName>
    <definedName name="NKIP11.6._R">NKIP11!$X$14</definedName>
    <definedName name="NKIP11.7._A">NKIP11!$D$15</definedName>
    <definedName name="NKIP11.7._AA">NKIP11!$E$15</definedName>
    <definedName name="NKIP11.7._B">NKIP11!$F$15</definedName>
    <definedName name="NKIP11.7._C">NKIP11!$G$15</definedName>
    <definedName name="NKIP11.7._CC">NKIP11!$H$15</definedName>
    <definedName name="NKIP11.7._D">NKIP11!$I$15</definedName>
    <definedName name="NKIP11.7._E">NKIP11!$J$15</definedName>
    <definedName name="NKIP11.7._EE">NKIP11!$K$15</definedName>
    <definedName name="NKIP11.7._F">NKIP11!$L$15</definedName>
    <definedName name="NKIP11.7._G">NKIP11!$M$15</definedName>
    <definedName name="NKIP11.7._H">NKIP11!$N$15</definedName>
    <definedName name="NKIP11.7._I">NKIP11!$O$15</definedName>
    <definedName name="NKIP11.7._J">NKIP11!$P$15</definedName>
    <definedName name="NKIP11.7._K">NKIP11!$Q$15</definedName>
    <definedName name="NKIP11.7._L">NKIP11!$R$15</definedName>
    <definedName name="NKIP11.7._M">NKIP11!$S$15</definedName>
    <definedName name="NKIP11.7._N">NKIP11!$T$15</definedName>
    <definedName name="NKIP11.7._O">NKIP11!$U$15</definedName>
    <definedName name="NKIP11.7._P">NKIP11!$V$15</definedName>
    <definedName name="NKIP11.7._Q">NKIP11!$W$15</definedName>
    <definedName name="NKIP11.7._R">NKIP11!$X$15</definedName>
    <definedName name="NLOK02.1._A">NLOK02!$D$7</definedName>
    <definedName name="NLOK02.1._AA">NLOK02!$AC$7</definedName>
    <definedName name="NLOK02.1._AB">NLOK02!$AD$7</definedName>
    <definedName name="NLOK02.1._AC">NLOK02!$AE$7</definedName>
    <definedName name="NLOK02.1._AD">NLOK02!$AF$7</definedName>
    <definedName name="NLOK02.1._AE">NLOK02!$AG$7</definedName>
    <definedName name="NLOK02.1._AF">NLOK02!$AH$7</definedName>
    <definedName name="NLOK02.1._AG">NLOK02!$AI$7</definedName>
    <definedName name="NLOK02.1._B">NLOK02!$E$7</definedName>
    <definedName name="NLOK02.1._C">NLOK02!$F$7</definedName>
    <definedName name="NLOK02.1._D">NLOK02!$G$7</definedName>
    <definedName name="NLOK02.1._E">NLOK02!$H$7</definedName>
    <definedName name="NLOK02.1._F">NLOK02!$I$7</definedName>
    <definedName name="NLOK02.1._G">NLOK02!$J$7</definedName>
    <definedName name="NLOK02.1._H">NLOK02!$K$7</definedName>
    <definedName name="NLOK02.1._I">NLOK02!$L$7</definedName>
    <definedName name="NLOK02.1._J">NLOK02!$M$7</definedName>
    <definedName name="NLOK02.1._K">NLOK02!$N$7</definedName>
    <definedName name="NLOK02.1._L">NLOK02!$O$7</definedName>
    <definedName name="NLOK02.1._M">NLOK02!$P$7</definedName>
    <definedName name="NLOK02.1._N">NLOK02!$Q$7</definedName>
    <definedName name="NLOK02.1._O">NLOK02!$R$7</definedName>
    <definedName name="NLOK02.1._P">NLOK02!$S$7</definedName>
    <definedName name="NLOK02.1._R">NLOK02!$T$7</definedName>
    <definedName name="NLOK02.1._S">NLOK02!$U$7</definedName>
    <definedName name="NLOK02.1._T">NLOK02!$V$7</definedName>
    <definedName name="NLOK02.1._U">NLOK02!$W$7</definedName>
    <definedName name="NLOK02.1._V">NLOK02!$X$7</definedName>
    <definedName name="NLOK02.1._W">NLOK02!$Y$7</definedName>
    <definedName name="NLOK02.1._X">NLOK02!$Z$7</definedName>
    <definedName name="NLOK02.1._Y">NLOK02!$AA$7</definedName>
    <definedName name="NLOK02.1._Z">NLOK02!$AB$7</definedName>
    <definedName name="NLOK02.2._A">NLOK02!$D$8</definedName>
    <definedName name="NLOK02.2._AA">NLOK02!$AC$8</definedName>
    <definedName name="NLOK02.2._AB">NLOK02!$AD$8</definedName>
    <definedName name="NLOK02.2._AC">NLOK02!$AE$8</definedName>
    <definedName name="NLOK02.2._AD">NLOK02!$AF$8</definedName>
    <definedName name="NLOK02.2._AE">NLOK02!$AG$8</definedName>
    <definedName name="NLOK02.2._AF">NLOK02!$AH$8</definedName>
    <definedName name="NLOK02.2._AG">NLOK02!$AI$8</definedName>
    <definedName name="NLOK02.2._B">NLOK02!$E$8</definedName>
    <definedName name="NLOK02.2._C">NLOK02!$F$8</definedName>
    <definedName name="NLOK02.2._D">NLOK02!$G$8</definedName>
    <definedName name="NLOK02.2._E">NLOK02!$H$8</definedName>
    <definedName name="NLOK02.2._F">NLOK02!$I$8</definedName>
    <definedName name="NLOK02.2._G">NLOK02!$J$8</definedName>
    <definedName name="NLOK02.2._H">NLOK02!$K$8</definedName>
    <definedName name="NLOK02.2._I">NLOK02!$L$8</definedName>
    <definedName name="NLOK02.2._J">NLOK02!$M$8</definedName>
    <definedName name="NLOK02.2._K">NLOK02!$N$8</definedName>
    <definedName name="NLOK02.2._L">NLOK02!$O$8</definedName>
    <definedName name="NLOK02.2._M">NLOK02!$P$8</definedName>
    <definedName name="NLOK02.2._N">NLOK02!$Q$8</definedName>
    <definedName name="NLOK02.2._O">NLOK02!$R$8</definedName>
    <definedName name="NLOK02.2._P">NLOK02!$S$8</definedName>
    <definedName name="NLOK02.2._R">NLOK02!$T$8</definedName>
    <definedName name="NLOK02.2._S">NLOK02!$U$8</definedName>
    <definedName name="NLOK02.2._T">NLOK02!$V$8</definedName>
    <definedName name="NLOK02.2._U">NLOK02!$W$8</definedName>
    <definedName name="NLOK02.2._V">NLOK02!$X$8</definedName>
    <definedName name="NLOK02.2._W">NLOK02!$Y$8</definedName>
    <definedName name="NLOK02.2._X">NLOK02!$Z$8</definedName>
    <definedName name="NLOK02.2._Y">NLOK02!$AA$8</definedName>
    <definedName name="NLOK02.2._Z">NLOK02!$AB$8</definedName>
    <definedName name="NLOK02.3._A">NLOK02!$D$9</definedName>
    <definedName name="NLOK02.3._AA">NLOK02!$AC$9</definedName>
    <definedName name="NLOK02.3._AB">NLOK02!$AD$9</definedName>
    <definedName name="NLOK02.3._AC">NLOK02!$AE$9</definedName>
    <definedName name="NLOK02.3._AD">NLOK02!$AF$9</definedName>
    <definedName name="NLOK02.3._AE">NLOK02!$AG$9</definedName>
    <definedName name="NLOK02.3._AF">NLOK02!$AH$9</definedName>
    <definedName name="NLOK02.3._AG">NLOK02!$AI$9</definedName>
    <definedName name="NLOK02.3._B">NLOK02!$E$9</definedName>
    <definedName name="NLOK02.3._C">NLOK02!$F$9</definedName>
    <definedName name="NLOK02.3._D">NLOK02!$G$9</definedName>
    <definedName name="NLOK02.3._E">NLOK02!$H$9</definedName>
    <definedName name="NLOK02.3._F">NLOK02!$I$9</definedName>
    <definedName name="NLOK02.3._G">NLOK02!$J$9</definedName>
    <definedName name="NLOK02.3._H">NLOK02!$K$9</definedName>
    <definedName name="NLOK02.3._I">NLOK02!$L$9</definedName>
    <definedName name="NLOK02.3._J">NLOK02!$M$9</definedName>
    <definedName name="NLOK02.3._K">NLOK02!$N$9</definedName>
    <definedName name="NLOK02.3._L">NLOK02!$O$9</definedName>
    <definedName name="NLOK02.3._M">NLOK02!$P$9</definedName>
    <definedName name="NLOK02.3._N">NLOK02!$Q$9</definedName>
    <definedName name="NLOK02.3._O">NLOK02!$R$9</definedName>
    <definedName name="NLOK02.3._P">NLOK02!$S$9</definedName>
    <definedName name="NLOK02.3._R">NLOK02!$T$9</definedName>
    <definedName name="NLOK02.3._S">NLOK02!$U$9</definedName>
    <definedName name="NLOK02.3._T">NLOK02!$V$9</definedName>
    <definedName name="NLOK02.3._U">NLOK02!$W$9</definedName>
    <definedName name="NLOK02.3._V">NLOK02!$X$9</definedName>
    <definedName name="NLOK02.3._W">NLOK02!$Y$9</definedName>
    <definedName name="NLOK02.3._X">NLOK02!$Z$9</definedName>
    <definedName name="NLOK02.3._Y">NLOK02!$AA$9</definedName>
    <definedName name="NLOK02.3._Z">NLOK02!$AB$9</definedName>
    <definedName name="NLOK02.4._A">NLOK02!$D$10</definedName>
    <definedName name="NLOK02.4._AA">NLOK02!$AC$10</definedName>
    <definedName name="NLOK02.4._AB">NLOK02!$AD$10</definedName>
    <definedName name="NLOK02.4._AC">NLOK02!$AE$10</definedName>
    <definedName name="NLOK02.4._AD">NLOK02!$AF$10</definedName>
    <definedName name="NLOK02.4._AE">NLOK02!$AG$10</definedName>
    <definedName name="NLOK02.4._AF">NLOK02!$AH$10</definedName>
    <definedName name="NLOK02.4._AG">NLOK02!$AI$10</definedName>
    <definedName name="NLOK02.4._B">NLOK02!$E$10</definedName>
    <definedName name="NLOK02.4._C">NLOK02!$F$10</definedName>
    <definedName name="NLOK02.4._D">NLOK02!$G$10</definedName>
    <definedName name="NLOK02.4._E">NLOK02!$H$10</definedName>
    <definedName name="NLOK02.4._F">NLOK02!$I$10</definedName>
    <definedName name="NLOK02.4._G">NLOK02!$J$10</definedName>
    <definedName name="NLOK02.4._H">NLOK02!$K$10</definedName>
    <definedName name="NLOK02.4._I">NLOK02!$L$10</definedName>
    <definedName name="NLOK02.4._J">NLOK02!$M$10</definedName>
    <definedName name="NLOK02.4._K">NLOK02!$N$10</definedName>
    <definedName name="NLOK02.4._L">NLOK02!$O$10</definedName>
    <definedName name="NLOK02.4._M">NLOK02!$P$10</definedName>
    <definedName name="NLOK02.4._N">NLOK02!$Q$10</definedName>
    <definedName name="NLOK02.4._O">NLOK02!$R$10</definedName>
    <definedName name="NLOK02.4._P">NLOK02!$S$10</definedName>
    <definedName name="NLOK02.4._R">NLOK02!$T$10</definedName>
    <definedName name="NLOK02.4._S">NLOK02!$U$10</definedName>
    <definedName name="NLOK02.4._T">NLOK02!$V$10</definedName>
    <definedName name="NLOK02.4._U">NLOK02!$W$10</definedName>
    <definedName name="NLOK02.4._V">NLOK02!$X$10</definedName>
    <definedName name="NLOK02.4._W">NLOK02!$Y$10</definedName>
    <definedName name="NLOK02.4._X">NLOK02!$Z$10</definedName>
    <definedName name="NLOK02.4._Y">NLOK02!$AA$10</definedName>
    <definedName name="NLOK02.4._Z">NLOK02!$AB$10</definedName>
    <definedName name="NWTZ01.1._A">NWTZ01!$D$7</definedName>
    <definedName name="NWTZ01.1._B">NWTZ01!$E$7</definedName>
    <definedName name="NWTZ01.1._C">NWTZ01!$F$7</definedName>
    <definedName name="NWTZ01.1._D">NWTZ01!$G$7</definedName>
    <definedName name="NWTZ01.1._E">NWTZ01!$H$7</definedName>
    <definedName name="NWTZ01.1._F">NWTZ01!$I$7</definedName>
    <definedName name="NWTZ01.1._G">NWTZ01!$J$7</definedName>
    <definedName name="NWTZ01.1._H">NWTZ01!$K$7</definedName>
    <definedName name="NWTZ01.1._I">NWTZ01!$L$7</definedName>
    <definedName name="NWTZ01.2._A">NWTZ01!$D$8</definedName>
    <definedName name="NWTZ01.2._B">NWTZ01!$E$8</definedName>
    <definedName name="NWTZ01.2._C">NWTZ01!$F$8</definedName>
    <definedName name="NWTZ01.2._D">NWTZ01!$G$8</definedName>
    <definedName name="NWTZ01.2._E">NWTZ01!$H$8</definedName>
    <definedName name="NWTZ01.2._F">NWTZ01!$I$8</definedName>
    <definedName name="NWTZ01.2._G">NWTZ01!$J$8</definedName>
    <definedName name="NWTZ01.2._H">NWTZ01!$K$8</definedName>
    <definedName name="NWTZ01.2._I">NWTZ01!$L$8</definedName>
    <definedName name="NWTZ01.3._A">NWTZ01!$D$9</definedName>
    <definedName name="NWTZ01.3._B">NWTZ01!$E$9</definedName>
    <definedName name="NWTZ01.3._C">NWTZ01!$F$9</definedName>
    <definedName name="NWTZ01.3._D">NWTZ01!$G$9</definedName>
    <definedName name="NWTZ01.3._E">NWTZ01!$H$9</definedName>
    <definedName name="NWTZ01.3._F">NWTZ01!$I$9</definedName>
    <definedName name="NWTZ01.3._G">NWTZ01!$J$9</definedName>
    <definedName name="NWTZ01.3._H">NWTZ01!$K$9</definedName>
    <definedName name="NWTZ01.3._I">NWTZ01!$L$9</definedName>
    <definedName name="NWTZ01.4._A">NWTZ01!$D$10</definedName>
    <definedName name="NWTZ01.4._B">NWTZ01!$E$10</definedName>
    <definedName name="NWTZ01.4._C">NWTZ01!$F$10</definedName>
    <definedName name="NWTZ01.4._D">NWTZ01!$G$10</definedName>
    <definedName name="NWTZ01.4._E">NWTZ01!$H$10</definedName>
    <definedName name="NWTZ01.4._F">NWTZ01!$I$10</definedName>
    <definedName name="NWTZ01.4._G">NWTZ01!$J$10</definedName>
    <definedName name="NWTZ01.4._H">NWTZ01!$K$10</definedName>
    <definedName name="NWTZ01.4._I">NWTZ01!$L$10</definedName>
    <definedName name="NWTZ01.5._A">NWTZ01!$D$11</definedName>
    <definedName name="NWTZ01.5._B">NWTZ01!$E$11</definedName>
    <definedName name="NWTZ01.5._C">NWTZ01!$F$11</definedName>
    <definedName name="NWTZ01.5._D">NWTZ01!$G$11</definedName>
    <definedName name="NWTZ01.5._E">NWTZ01!$H$11</definedName>
    <definedName name="NWTZ01.5._F">NWTZ01!$I$11</definedName>
    <definedName name="NWTZ01.5._G">NWTZ01!$J$11</definedName>
    <definedName name="NWTZ01.5._H">NWTZ01!$K$11</definedName>
    <definedName name="NWTZ01.5._I">NWTZ01!$L$11</definedName>
    <definedName name="NWTZ01.6._A">NWTZ01!$D$12</definedName>
    <definedName name="NWTZ01.6._B">NWTZ01!$E$12</definedName>
    <definedName name="NWTZ01.6._C">NWTZ01!$F$12</definedName>
    <definedName name="NWTZ01.6._D">NWTZ01!$G$12</definedName>
    <definedName name="NWTZ01.6._E">NWTZ01!$H$12</definedName>
    <definedName name="NWTZ01.6._F">NWTZ01!$I$12</definedName>
    <definedName name="NWTZ01.6._G">NWTZ01!$J$12</definedName>
    <definedName name="NWTZ01.6._H">NWTZ01!$K$12</definedName>
    <definedName name="NWTZ01.6._I">NWTZ01!$L$12</definedName>
    <definedName name="NWTZ01.7._A">NWTZ01!$D$13</definedName>
    <definedName name="NWTZ01.7._B">NWTZ01!$E$13</definedName>
    <definedName name="NWTZ01.7._C">NWTZ01!$F$13</definedName>
    <definedName name="NWTZ01.7._D">NWTZ01!$G$13</definedName>
    <definedName name="NWTZ01.7._E">NWTZ01!$H$13</definedName>
    <definedName name="NWTZ01.7._F">NWTZ01!$I$13</definedName>
    <definedName name="NWTZ01.7._G">NWTZ01!$J$13</definedName>
    <definedName name="NWTZ01.7._H">NWTZ01!$K$13</definedName>
    <definedName name="NWTZ01.7._I">NWTZ01!$L$13</definedName>
    <definedName name="NWTZ01.8._A">NWTZ01!$D$14</definedName>
    <definedName name="NWTZ01.8._B">NWTZ01!$E$14</definedName>
    <definedName name="NWTZ01.8._C">NWTZ01!$F$14</definedName>
    <definedName name="NWTZ01.8._D">NWTZ01!$G$14</definedName>
    <definedName name="NWTZ01.8._E">NWTZ01!$H$14</definedName>
    <definedName name="NWTZ01.8._F">NWTZ01!$I$14</definedName>
    <definedName name="NWTZ01.8._G">NWTZ01!$J$14</definedName>
    <definedName name="NWTZ01.8._H">NWTZ01!$K$14</definedName>
    <definedName name="NWTZ01.8._I">NWTZ01!$L$14</definedName>
    <definedName name="NWTZ02.1._A">NWTZ02!$D$7</definedName>
    <definedName name="NWTZ02.1._B">NWTZ02!$E$7</definedName>
    <definedName name="NWTZ02.1._C">NWTZ02!$F$7</definedName>
    <definedName name="NWTZ02.1._D">NWTZ02!$G$7</definedName>
    <definedName name="NWTZ02.1._E">NWTZ02!$H$7</definedName>
    <definedName name="NWTZ02.1._F">NWTZ02!$I$7</definedName>
    <definedName name="NWTZ02.1._G">NWTZ02!$J$7</definedName>
    <definedName name="NWTZ02.1._H">NWTZ02!$K$7</definedName>
    <definedName name="NWTZ02.1._I">NWTZ02!$L$7</definedName>
    <definedName name="NWTZ02.2._A">NWTZ02!$D$8</definedName>
    <definedName name="NWTZ02.2._B">NWTZ02!$E$8</definedName>
    <definedName name="NWTZ02.2._C">NWTZ02!$F$8</definedName>
    <definedName name="NWTZ02.2._D">NWTZ02!$G$8</definedName>
    <definedName name="NWTZ02.2._E">NWTZ02!$H$8</definedName>
    <definedName name="NWTZ02.2._F">NWTZ02!$I$8</definedName>
    <definedName name="NWTZ02.2._G">NWTZ02!$J$8</definedName>
    <definedName name="NWTZ02.2._H">NWTZ02!$K$8</definedName>
    <definedName name="NWTZ02.2._I">NWTZ02!$L$8</definedName>
    <definedName name="NWTZ02.3._A">NWTZ02!$D$9</definedName>
    <definedName name="NWTZ02.3._B">NWTZ02!$E$9</definedName>
    <definedName name="NWTZ02.3._C">NWTZ02!$F$9</definedName>
    <definedName name="NWTZ02.3._D">NWTZ02!$G$9</definedName>
    <definedName name="NWTZ02.3._E">NWTZ02!$H$9</definedName>
    <definedName name="NWTZ02.3._F">NWTZ02!$I$9</definedName>
    <definedName name="NWTZ02.3._G">NWTZ02!$J$9</definedName>
    <definedName name="NWTZ02.3._H">NWTZ02!$K$9</definedName>
    <definedName name="NWTZ02.3._I">NWTZ02!$L$9</definedName>
    <definedName name="NWTZ02.4._A">NWTZ02!$D$10</definedName>
    <definedName name="NWTZ02.4._B">NWTZ02!$E$10</definedName>
    <definedName name="NWTZ02.4._C">NWTZ02!$F$10</definedName>
    <definedName name="NWTZ02.4._D">NWTZ02!$G$10</definedName>
    <definedName name="NWTZ02.4._E">NWTZ02!$H$10</definedName>
    <definedName name="NWTZ02.4._F">NWTZ02!$I$10</definedName>
    <definedName name="NWTZ02.4._G">NWTZ02!$J$10</definedName>
    <definedName name="NWTZ02.4._H">NWTZ02!$K$10</definedName>
    <definedName name="NWTZ02.4._I">NWTZ02!$L$10</definedName>
    <definedName name="NWTZ02.5._A">NWTZ02!$D$11</definedName>
    <definedName name="NWTZ02.5._B">NWTZ02!$E$11</definedName>
    <definedName name="NWTZ02.5._C">NWTZ02!$F$11</definedName>
    <definedName name="NWTZ02.5._D">NWTZ02!$G$11</definedName>
    <definedName name="NWTZ02.5._E">NWTZ02!$H$11</definedName>
    <definedName name="NWTZ02.5._F">NWTZ02!$I$11</definedName>
    <definedName name="NWTZ02.5._G">NWTZ02!$J$11</definedName>
    <definedName name="NWTZ02.5._H">NWTZ02!$K$11</definedName>
    <definedName name="NWTZ02.5._I">NWTZ02!$L$11</definedName>
    <definedName name="NWTZ02.6._A">NWTZ02!$D$12</definedName>
    <definedName name="NWTZ02.6._B">NWTZ02!$E$12</definedName>
    <definedName name="NWTZ02.6._C">NWTZ02!$F$12</definedName>
    <definedName name="NWTZ02.6._D">NWTZ02!$G$12</definedName>
    <definedName name="NWTZ02.6._E">NWTZ02!$H$12</definedName>
    <definedName name="NWTZ02.6._F">NWTZ02!$I$12</definedName>
    <definedName name="NWTZ02.6._G">NWTZ02!$J$12</definedName>
    <definedName name="NWTZ02.6._H">NWTZ02!$K$12</definedName>
    <definedName name="NWTZ02.6._I">NWTZ02!$L$12</definedName>
    <definedName name="NWTZ02.7._A">NWTZ02!$D$13</definedName>
    <definedName name="NWTZ02.7._B">NWTZ02!$E$13</definedName>
    <definedName name="NWTZ02.7._C">NWTZ02!$F$13</definedName>
    <definedName name="NWTZ02.7._D">NWTZ02!$G$13</definedName>
    <definedName name="NWTZ02.7._E">NWTZ02!$H$13</definedName>
    <definedName name="NWTZ02.7._F">NWTZ02!$I$13</definedName>
    <definedName name="NWTZ02.7._G">NWTZ02!$J$13</definedName>
    <definedName name="NWTZ02.7._H">NWTZ02!$K$13</definedName>
    <definedName name="NWTZ02.7._I">NWTZ02!$L$13</definedName>
    <definedName name="NWTZ02.8._A">NWTZ02!$D$14</definedName>
    <definedName name="NWTZ02.8._B">NWTZ02!$E$14</definedName>
    <definedName name="NWTZ02.8._C">NWTZ02!$F$14</definedName>
    <definedName name="NWTZ02.8._D">NWTZ02!$G$14</definedName>
    <definedName name="NWTZ02.8._E">NWTZ02!$H$14</definedName>
    <definedName name="NWTZ02.8._F">NWTZ02!$I$14</definedName>
    <definedName name="NWTZ02.8._G">NWTZ02!$J$14</definedName>
    <definedName name="NWTZ02.8._H">NWTZ02!$K$14</definedName>
    <definedName name="NWTZ02.8._I">NWTZ02!$L$14</definedName>
    <definedName name="PLK02.1._A">'PLK02'!$D$6</definedName>
    <definedName name="PLK02.10._A">'PLK02'!$D$37</definedName>
    <definedName name="PLK02.11._A">'PLK02'!$D$38</definedName>
    <definedName name="PLK02.2._A">'PLK02'!$D$7</definedName>
    <definedName name="PLK02.3._A">'PLK02'!$D$8</definedName>
    <definedName name="PLK02.4._A">'PLK02'!$D$9</definedName>
    <definedName name="PLK02.5._A">'PLK02'!$D$10</definedName>
    <definedName name="PLK02.5.1._A">'PLK02'!$D$11</definedName>
    <definedName name="PLK02.5.2._A">'PLK02'!$D$12</definedName>
    <definedName name="PLK02.5.2.1._A">'PLK02'!$D$13</definedName>
    <definedName name="PLK02.5.2.2._A">'PLK02'!$D$14</definedName>
    <definedName name="PLK02.5.2.3._A">'PLK02'!$D$15</definedName>
    <definedName name="PLK02.5.2.4._A">'PLK02'!$D$16</definedName>
    <definedName name="PLK02.5.3._A">'PLK02'!$D$17</definedName>
    <definedName name="PLK02.5.3.1._A">'PLK02'!$D$18</definedName>
    <definedName name="PLK02.5.3.2._A">'PLK02'!$D$19</definedName>
    <definedName name="PLK02.5.3.3._A">'PLK02'!$D$20</definedName>
    <definedName name="PLK02.5.3.4._A">'PLK02'!$D$21</definedName>
    <definedName name="PLK02.5.3.5._A">'PLK02'!$D$22</definedName>
    <definedName name="PLK02.5.3.6._A">'PLK02'!$D$23</definedName>
    <definedName name="PLK02.5.3.7._A">'PLK02'!$D$24</definedName>
    <definedName name="PLK02.6._A">'PLK02'!$D$25</definedName>
    <definedName name="PLK02.7._A">'PLK02'!$D$26</definedName>
    <definedName name="PLK02.7.1._A">'PLK02'!$D$27</definedName>
    <definedName name="PLK02.7.2._A">'PLK02'!$D$28</definedName>
    <definedName name="PLK02.7.3._A">'PLK02'!$D$29</definedName>
    <definedName name="PLK02.7.4._A">'PLK02'!$D$30</definedName>
    <definedName name="PLK02.7.5._A">'PLK02'!$D$31</definedName>
    <definedName name="PLK02.7.6._A">'PLK02'!$D$32</definedName>
    <definedName name="PLK02.8._A">'PLK02'!$D$33</definedName>
    <definedName name="PLK02.9._A">'PLK02'!$D$34</definedName>
    <definedName name="PLK02.9.1._A">'PLK02'!$D$35</definedName>
    <definedName name="PLK02.9.2._A">'PLK02'!$D$36</definedName>
    <definedName name="RO01.1._A">'RO01'!$D$6</definedName>
    <definedName name="RO01.2._A">'RO01'!$D$7</definedName>
    <definedName name="RPL02.1._A">'RPL02'!$D$8</definedName>
    <definedName name="RPL02.1._B">'RPL02'!$E$8</definedName>
    <definedName name="RPL02.1._C">'RPL02'!$F$8</definedName>
    <definedName name="RPL02.1._D">'RPL02'!$G$8</definedName>
    <definedName name="RPL02.1._E">'RPL02'!$H$8</definedName>
    <definedName name="RPL02.1._F">'RPL02'!$I$8</definedName>
    <definedName name="RPL02.2._A">'RPL02'!$D$9</definedName>
    <definedName name="RPL02.2._B">'RPL02'!$E$9</definedName>
    <definedName name="RPL02.2._C">'RPL02'!$F$9</definedName>
    <definedName name="RPL02.2._D">'RPL02'!$G$9</definedName>
    <definedName name="RPL02.2._E">'RPL02'!$H$9</definedName>
    <definedName name="RPL02.2._F">'RPL02'!$I$9</definedName>
    <definedName name="RPL02.3._A">'RPL02'!$D$10</definedName>
    <definedName name="RPL02.3._B">'RPL02'!$E$10</definedName>
    <definedName name="RPL02.3._C">'RPL02'!$F$10</definedName>
    <definedName name="RPL02.3._D">'RPL02'!$G$10</definedName>
    <definedName name="RPL02.3._E">'RPL02'!$H$10</definedName>
    <definedName name="RPL02.3._F">'RPL02'!$I$10</definedName>
    <definedName name="RPL02.4._A">'RPL02'!$D$11</definedName>
    <definedName name="RPL02.4._B">'RPL02'!$E$11</definedName>
    <definedName name="RPL02.4._C">'RPL02'!$F$11</definedName>
    <definedName name="RPL02.4._D">'RPL02'!$G$11</definedName>
    <definedName name="RPL02.4._E">'RPL02'!$H$11</definedName>
    <definedName name="RPL02.4._F">'RPL02'!$I$11</definedName>
    <definedName name="RPL02.5._A">'RPL02'!$D$12</definedName>
    <definedName name="RPL02.5._F">'RPL02'!$I$12</definedName>
    <definedName name="RPL02.6._F">'RPL02'!$I$13</definedName>
    <definedName name="RPL02.7._A">'RPL02'!$D$14</definedName>
    <definedName name="RPL02.7._F">'RPL02'!$I$14</definedName>
    <definedName name="RZS02.1._A">'RZS02'!$D$6</definedName>
    <definedName name="RZS02.1.1._A">'RZS02'!$D$7</definedName>
    <definedName name="RZS02.1.2._A">'RZS02'!$D$8</definedName>
    <definedName name="RZS02.1.3._A">'RZS02'!$D$9</definedName>
    <definedName name="RZS02.1.4._A">'RZS02'!$D$10</definedName>
    <definedName name="RZS02.1.5._A">'RZS02'!$D$11</definedName>
    <definedName name="RZS02.10._A">'RZS02'!$D$31</definedName>
    <definedName name="RZS02.10.1._A">'RZS02'!$D$32</definedName>
    <definedName name="RZS02.11._A">'RZS02'!$D$33</definedName>
    <definedName name="RZS02.11.1._A">'RZS02'!$D$34</definedName>
    <definedName name="RZS02.12._A">'RZS02'!$D$35</definedName>
    <definedName name="RZS02.12.1._A">'RZS02'!$D$36</definedName>
    <definedName name="RZS02.12.2._A">'RZS02'!$D$37</definedName>
    <definedName name="RZS02.12.3._A">'RZS02'!$D$38</definedName>
    <definedName name="RZS02.12.4._A">'RZS02'!$D$39</definedName>
    <definedName name="RZS02.12.5._A">'RZS02'!$D$40</definedName>
    <definedName name="RZS02.12.6._A">'RZS02'!$D$41</definedName>
    <definedName name="RZS02.12.7._A">'RZS02'!$D$42</definedName>
    <definedName name="RZS02.13._A">'RZS02'!$D$43</definedName>
    <definedName name="RZS02.13.1._A">'RZS02'!$D$44</definedName>
    <definedName name="RZS02.13.2._A">'RZS02'!$D$45</definedName>
    <definedName name="RZS02.14._A">'RZS02'!$D$46</definedName>
    <definedName name="RZS02.14.1._A">'RZS02'!$D$47</definedName>
    <definedName name="RZS02.14.2._A">'RZS02'!$D$48</definedName>
    <definedName name="RZS02.14.3._A">'RZS02'!$D$49</definedName>
    <definedName name="RZS02.15._A">'RZS02'!$D$50</definedName>
    <definedName name="RZS02.16._A">'RZS02'!$D$51</definedName>
    <definedName name="RZS02.16.1._A">'RZS02'!$D$52</definedName>
    <definedName name="RZS02.16.2._A">'RZS02'!$D$53</definedName>
    <definedName name="RZS02.17._A">'RZS02'!$D$54</definedName>
    <definedName name="RZS02.18._A">'RZS02'!$D$55</definedName>
    <definedName name="RZS02.19._A">'RZS02'!$D$56</definedName>
    <definedName name="RZS02.2._A">'RZS02'!$D$12</definedName>
    <definedName name="RZS02.2.1._A">'RZS02'!$D$13</definedName>
    <definedName name="RZS02.2.2._A">'RZS02'!$D$14</definedName>
    <definedName name="RZS02.2.3._A">'RZS02'!$D$15</definedName>
    <definedName name="RZS02.20._A">'RZS02'!$D$57</definedName>
    <definedName name="RZS02.3._A">'RZS02'!$D$16</definedName>
    <definedName name="RZS02.4._A">'RZS02'!$D$17</definedName>
    <definedName name="RZS02.5._A">'RZS02'!$D$18</definedName>
    <definedName name="RZS02.5.1._A">'RZS02'!$D$19</definedName>
    <definedName name="RZS02.5.2._A">'RZS02'!$D$20</definedName>
    <definedName name="RZS02.6._A">'RZS02'!$D$21</definedName>
    <definedName name="RZS02.6.1._A">'RZS02'!$D$22</definedName>
    <definedName name="RZS02.6.2._A">'RZS02'!$D$23</definedName>
    <definedName name="RZS02.6.3._A">'RZS02'!$D$24</definedName>
    <definedName name="RZS02.6.4._A">'RZS02'!$D$25</definedName>
    <definedName name="RZS02.6.5._A">'RZS02'!$D$26</definedName>
    <definedName name="RZS02.7._A">'RZS02'!$D$27</definedName>
    <definedName name="RZS02.7.1._A">'RZS02'!$D$28</definedName>
    <definedName name="RZS02.8._A">'RZS02'!$D$29</definedName>
    <definedName name="RZS02.9._A">'RZS02'!$D$30</definedName>
    <definedName name="WK01.1._A">'WK01'!$D$6</definedName>
    <definedName name="WK01.1._B">'WK01'!$E$6</definedName>
    <definedName name="WK01.1.1._A">'WK01'!$D$7</definedName>
    <definedName name="WK01.1.1._B">'WK01'!$E$7</definedName>
    <definedName name="WK01.1.2._A">'WK01'!$D$8</definedName>
    <definedName name="WK01.1.2._B">'WK01'!$E$8</definedName>
    <definedName name="WK01.1.3._A">'WK01'!$D$9</definedName>
    <definedName name="WK01.1.3._B">'WK01'!$E$9</definedName>
    <definedName name="WK01.1.3.1._A">'WK01'!$D$10</definedName>
    <definedName name="WK01.1.3.1._B">'WK01'!$E$10</definedName>
    <definedName name="WK01.1.3.2._A">'WK01'!$D$11</definedName>
    <definedName name="WK01.1.3.2._B">'WK01'!$E$11</definedName>
    <definedName name="WK01.1.3.3._A">'WK01'!$D$12</definedName>
    <definedName name="WK01.1.3.3._B">'WK01'!$E$12</definedName>
    <definedName name="WK01.1.4._A">'WK01'!$D$13</definedName>
    <definedName name="WK01.1.4._B">'WK01'!$E$13</definedName>
    <definedName name="WK01.1.5._A">'WK01'!$D$14</definedName>
    <definedName name="WK01.1.5._B">'WK01'!$E$14</definedName>
    <definedName name="WK01.1.6._A">'WK01'!$D$15</definedName>
    <definedName name="WK01.1.6._B">'WK01'!$E$15</definedName>
    <definedName name="WK01.10._A">'WK01'!$D$45</definedName>
    <definedName name="WK01.10._B">'WK01'!$E$45</definedName>
    <definedName name="WK01.11._A">'WK01'!$D$47</definedName>
    <definedName name="WK01.11._B">'WK01'!$E$47</definedName>
    <definedName name="WK01.12._A">'WK01'!$D$48</definedName>
    <definedName name="WK01.12._B">'WK01'!$E$48</definedName>
    <definedName name="WK01.13._A">'WK01'!$D$49</definedName>
    <definedName name="WK01.13._B">'WK01'!$E$49</definedName>
    <definedName name="WK01.14._A">'WK01'!$D$50</definedName>
    <definedName name="WK01.14._B">'WK01'!$E$50</definedName>
    <definedName name="WK01.15._A">'WK01'!$D$51</definedName>
    <definedName name="WK01.15._B">'WK01'!$E$51</definedName>
    <definedName name="WK01.16._A">'WK01'!$D$52</definedName>
    <definedName name="WK01.16._B">'WK01'!$E$52</definedName>
    <definedName name="WK01.17._B">'WK01'!$E$54</definedName>
    <definedName name="WK01.18._B">'WK01'!$E$55</definedName>
    <definedName name="WK01.2._A">'WK01'!$D$16</definedName>
    <definedName name="WK01.2._B">'WK01'!$E$16</definedName>
    <definedName name="WK01.2.1._A">'WK01'!$D$17</definedName>
    <definedName name="WK01.2.1._B">'WK01'!$E$17</definedName>
    <definedName name="WK01.2.2._A">'WK01'!$D$18</definedName>
    <definedName name="WK01.2.2._B">'WK01'!$E$18</definedName>
    <definedName name="WK01.2.3._A">'WK01'!$D$19</definedName>
    <definedName name="WK01.2.3._B">'WK01'!$E$19</definedName>
    <definedName name="WK01.2.4._A">'WK01'!$D$20</definedName>
    <definedName name="WK01.2.4._B">'WK01'!$E$20</definedName>
    <definedName name="WK01.2.5._A">'WK01'!$D$21</definedName>
    <definedName name="WK01.2.5._B">'WK01'!$E$21</definedName>
    <definedName name="WK01.2.6._A">'WK01'!$D$22</definedName>
    <definedName name="WK01.2.6._B">'WK01'!$E$22</definedName>
    <definedName name="WK01.2.7._A">'WK01'!$D$23</definedName>
    <definedName name="WK01.2.7._B">'WK01'!$E$23</definedName>
    <definedName name="WK01.2.8._A">'WK01'!$D$24</definedName>
    <definedName name="WK01.2.8._B">'WK01'!$E$24</definedName>
    <definedName name="WK01.3._A">'WK01'!$D$25</definedName>
    <definedName name="WK01.3._B">'WK01'!$E$25</definedName>
    <definedName name="WK01.3.1._A">'WK01'!$D$26</definedName>
    <definedName name="WK01.3.1._B">'WK01'!$E$26</definedName>
    <definedName name="WK01.3.2._A">'WK01'!$D$27</definedName>
    <definedName name="WK01.3.2._B">'WK01'!$E$27</definedName>
    <definedName name="WK01.4._A">'WK01'!$D$28</definedName>
    <definedName name="WK01.4._B">'WK01'!$E$28</definedName>
    <definedName name="WK01.4.1._A">'WK01'!$D$29</definedName>
    <definedName name="WK01.4.1._B">'WK01'!$E$29</definedName>
    <definedName name="WK01.4.2._A">'WK01'!$D$30</definedName>
    <definedName name="WK01.4.2._B">'WK01'!$E$30</definedName>
    <definedName name="WK01.4.3._A">'WK01'!$D$31</definedName>
    <definedName name="WK01.4.3._B">'WK01'!$E$31</definedName>
    <definedName name="WK01.4.4._A">'WK01'!$D$32</definedName>
    <definedName name="WK01.4.4._B">'WK01'!$E$32</definedName>
    <definedName name="WK01.4.5._A">'WK01'!$D$33</definedName>
    <definedName name="WK01.4.5._B">'WK01'!$E$33</definedName>
    <definedName name="WK01.5._A">'WK01'!$D$34</definedName>
    <definedName name="WK01.5._B">'WK01'!$E$34</definedName>
    <definedName name="WK01.5.1._A">'WK01'!$D$35</definedName>
    <definedName name="WK01.5.1._B">'WK01'!$E$35</definedName>
    <definedName name="WK01.6._A">'WK01'!$D$36</definedName>
    <definedName name="WK01.6._B">'WK01'!$E$36</definedName>
    <definedName name="WK01.7._A">'WK01'!$D$39</definedName>
    <definedName name="WK01.7._B">'WK01'!$E$39</definedName>
    <definedName name="WK01.7.1._A">'WK01'!$D$40</definedName>
    <definedName name="WK01.7.1._B">'WK01'!$E$40</definedName>
    <definedName name="WK01.8._A">'WK01'!$D$41</definedName>
    <definedName name="WK01.8._B">'WK01'!$E$41</definedName>
    <definedName name="WK01.8.1._A">'WK01'!$D$42</definedName>
    <definedName name="WK01.8.1._B">'WK01'!$E$42</definedName>
    <definedName name="WK01.9._A">'WK01'!$D$43</definedName>
    <definedName name="WK01.9._B">'WK01'!$E$43</definedName>
    <definedName name="WK01.9.1._A">'WK01'!$D$44</definedName>
    <definedName name="WK01.9.1._B">'WK01'!$E$44</definedName>
    <definedName name="WK02.1._A">'WK02'!$D$7</definedName>
    <definedName name="WK02.1._B">'WK02'!$E$7</definedName>
    <definedName name="WK02.1._C">'WK02'!$F$7</definedName>
    <definedName name="WK02.1._D">'WK02'!$G$7</definedName>
    <definedName name="WK02.1._E">'WK02'!$H$7</definedName>
    <definedName name="WK02.1._F">'WK02'!$I$7</definedName>
    <definedName name="WK02.2._A">'WK02'!$D$8</definedName>
    <definedName name="WK02.2._B">'WK02'!$E$8</definedName>
    <definedName name="WK02.2._C">'WK02'!$F$8</definedName>
    <definedName name="WK02.2._D">'WK02'!$G$8</definedName>
    <definedName name="WK02.2._E">'WK02'!$H$8</definedName>
    <definedName name="WK02.2._F">'WK02'!$I$8</definedName>
    <definedName name="WK02.3._A">'WK02'!$D$9</definedName>
    <definedName name="WK02.3._B">'WK02'!$E$9</definedName>
    <definedName name="WK02.3._C">'WK02'!$F$9</definedName>
    <definedName name="WK02.3._D">'WK02'!$G$9</definedName>
    <definedName name="WK02.3._E">'WK02'!$H$9</definedName>
    <definedName name="WK02.3._F">'WK02'!$I$9</definedName>
    <definedName name="WK02.4._A">'WK02'!$D$10</definedName>
    <definedName name="WK02.4._B">'WK02'!$E$10</definedName>
    <definedName name="WK02.4._C">'WK02'!$F$10</definedName>
    <definedName name="WK02.4._D">'WK02'!$G$10</definedName>
    <definedName name="WK02.4._E">'WK02'!$H$10</definedName>
    <definedName name="WK02.4._F">'WK02'!$I$10</definedName>
    <definedName name="WK02.5._A">'WK02'!$D$11</definedName>
    <definedName name="WK02.5._B">'WK02'!$E$11</definedName>
    <definedName name="WK02.5._C">'WK02'!$F$11</definedName>
    <definedName name="WK02.5._D">'WK02'!$G$11</definedName>
    <definedName name="WK02.5._E">'WK02'!$H$11</definedName>
    <definedName name="WK02.5._F">'WK02'!$I$11</definedName>
    <definedName name="WK03.1._A">'WK03'!$D$6</definedName>
    <definedName name="WK03.1._B">'WK03'!$E$6</definedName>
    <definedName name="WK03.1._C">'WK03'!$F$6</definedName>
    <definedName name="WK03.2._A">'WK03'!$D$7</definedName>
    <definedName name="WK03.2._B">'WK03'!$E$7</definedName>
    <definedName name="WK03.2._C">'WK03'!$F$7</definedName>
    <definedName name="WK03.3._A">'WK03'!$D$8</definedName>
    <definedName name="WK03.3._B">'WK03'!$E$8</definedName>
    <definedName name="WK03.3._C">'WK03'!$F$8</definedName>
    <definedName name="WK03.4._A">'WK03'!$D$9</definedName>
    <definedName name="WK03.4._B">'WK03'!$E$9</definedName>
    <definedName name="WK03.4._C">'WK03'!$F$9</definedName>
    <definedName name="WK03.5._A">'WK03'!$D$10</definedName>
    <definedName name="WK03.5._B">'WK03'!$E$10</definedName>
    <definedName name="WK03.5._C">'WK03'!$F$10</definedName>
    <definedName name="WK03.6._A">'WK03'!$D$11</definedName>
    <definedName name="WK03.6._B">'WK03'!$E$11</definedName>
    <definedName name="WK03.6._C">'WK03'!$F$11</definedName>
    <definedName name="WK03.7._D">'WK03'!$G$12</definedName>
    <definedName name="WK03.8._D">'WK03'!$G$13</definedName>
    <definedName name="ZF01.1._A">'ZF01'!$D$7</definedName>
    <definedName name="ZF01.1._AA">'ZF01'!$AC$7</definedName>
    <definedName name="ZF01.1._B">'ZF01'!$E$7</definedName>
    <definedName name="ZF01.1._C">'ZF01'!$F$7</definedName>
    <definedName name="ZF01.1._D">'ZF01'!$G$7</definedName>
    <definedName name="ZF01.1._E">'ZF01'!$H$7</definedName>
    <definedName name="ZF01.1._F">'ZF01'!$I$7</definedName>
    <definedName name="ZF01.1._G">'ZF01'!$J$7</definedName>
    <definedName name="ZF01.1._H">'ZF01'!$K$7</definedName>
    <definedName name="ZF01.1._I">'ZF01'!$L$7</definedName>
    <definedName name="ZF01.1._J">'ZF01'!$M$7</definedName>
    <definedName name="ZF01.1._K">'ZF01'!$N$7</definedName>
    <definedName name="ZF01.1._L">'ZF01'!$O$7</definedName>
    <definedName name="ZF01.1._M">'ZF01'!$P$7</definedName>
    <definedName name="ZF01.1._N">'ZF01'!$Q$7</definedName>
    <definedName name="ZF01.1._O">'ZF01'!$R$7</definedName>
    <definedName name="ZF01.1._P">'ZF01'!$S$7</definedName>
    <definedName name="ZF01.1._R">'ZF01'!$T$7</definedName>
    <definedName name="ZF01.1._S">'ZF01'!$U$7</definedName>
    <definedName name="ZF01.1._T">'ZF01'!$V$7</definedName>
    <definedName name="ZF01.1._U">'ZF01'!$W$7</definedName>
    <definedName name="ZF01.1._V">'ZF01'!$X$7</definedName>
    <definedName name="ZF01.1._W">'ZF01'!$Y$7</definedName>
    <definedName name="ZF01.1._X">'ZF01'!$Z$7</definedName>
    <definedName name="ZF01.1._Y">'ZF01'!$AA$7</definedName>
    <definedName name="ZF01.1._Z">'ZF01'!$AB$7</definedName>
    <definedName name="ZF01.10._A">'ZF01'!$D$16</definedName>
    <definedName name="ZF01.10._AA">'ZF01'!$AC$16</definedName>
    <definedName name="ZF01.10._B">'ZF01'!$E$16</definedName>
    <definedName name="ZF01.10._C">'ZF01'!$F$16</definedName>
    <definedName name="ZF01.10._D">'ZF01'!$G$16</definedName>
    <definedName name="ZF01.10._E">'ZF01'!$H$16</definedName>
    <definedName name="ZF01.10._F">'ZF01'!$I$16</definedName>
    <definedName name="ZF01.10._G">'ZF01'!$J$16</definedName>
    <definedName name="ZF01.10._H">'ZF01'!$K$16</definedName>
    <definedName name="ZF01.10._I">'ZF01'!$L$16</definedName>
    <definedName name="ZF01.10._J">'ZF01'!$M$16</definedName>
    <definedName name="ZF01.10._K">'ZF01'!$N$16</definedName>
    <definedName name="ZF01.10._L">'ZF01'!$O$16</definedName>
    <definedName name="ZF01.10._M">'ZF01'!$P$16</definedName>
    <definedName name="ZF01.10._N">'ZF01'!$Q$16</definedName>
    <definedName name="ZF01.10._O">'ZF01'!$R$16</definedName>
    <definedName name="ZF01.10._P">'ZF01'!$S$16</definedName>
    <definedName name="ZF01.10._R">'ZF01'!$T$16</definedName>
    <definedName name="ZF01.10._S">'ZF01'!$U$16</definedName>
    <definedName name="ZF01.10._T">'ZF01'!$V$16</definedName>
    <definedName name="ZF01.10._U">'ZF01'!$W$16</definedName>
    <definedName name="ZF01.10._V">'ZF01'!$X$16</definedName>
    <definedName name="ZF01.10._W">'ZF01'!$Y$16</definedName>
    <definedName name="ZF01.10._X">'ZF01'!$Z$16</definedName>
    <definedName name="ZF01.10._Y">'ZF01'!$AA$16</definedName>
    <definedName name="ZF01.10._Z">'ZF01'!$AB$16</definedName>
    <definedName name="ZF01.2._A">'ZF01'!$D$8</definedName>
    <definedName name="ZF01.2._AA">'ZF01'!$AC$8</definedName>
    <definedName name="ZF01.2._B">'ZF01'!$E$8</definedName>
    <definedName name="ZF01.2._C">'ZF01'!$F$8</definedName>
    <definedName name="ZF01.2._D">'ZF01'!$G$8</definedName>
    <definedName name="ZF01.2._E">'ZF01'!$H$8</definedName>
    <definedName name="ZF01.2._F">'ZF01'!$I$8</definedName>
    <definedName name="ZF01.2._G">'ZF01'!$J$8</definedName>
    <definedName name="ZF01.2._H">'ZF01'!$K$8</definedName>
    <definedName name="ZF01.2._I">'ZF01'!$L$8</definedName>
    <definedName name="ZF01.2._J">'ZF01'!$M$8</definedName>
    <definedName name="ZF01.2._K">'ZF01'!$N$8</definedName>
    <definedName name="ZF01.2._L">'ZF01'!$O$8</definedName>
    <definedName name="ZF01.2._M">'ZF01'!$P$8</definedName>
    <definedName name="ZF01.2._N">'ZF01'!$Q$8</definedName>
    <definedName name="ZF01.2._O">'ZF01'!$R$8</definedName>
    <definedName name="ZF01.2._P">'ZF01'!$S$8</definedName>
    <definedName name="ZF01.2._R">'ZF01'!$T$8</definedName>
    <definedName name="ZF01.2._S">'ZF01'!$U$8</definedName>
    <definedName name="ZF01.2._T">'ZF01'!$V$8</definedName>
    <definedName name="ZF01.2._U">'ZF01'!$W$8</definedName>
    <definedName name="ZF01.2._V">'ZF01'!$X$8</definedName>
    <definedName name="ZF01.2._W">'ZF01'!$Y$8</definedName>
    <definedName name="ZF01.2._X">'ZF01'!$Z$8</definedName>
    <definedName name="ZF01.2._Y">'ZF01'!$AA$8</definedName>
    <definedName name="ZF01.2._Z">'ZF01'!$AB$8</definedName>
    <definedName name="ZF01.3._A">'ZF01'!$D$9</definedName>
    <definedName name="ZF01.3._AA">'ZF01'!$AC$9</definedName>
    <definedName name="ZF01.3._B">'ZF01'!$E$9</definedName>
    <definedName name="ZF01.3._C">'ZF01'!$F$9</definedName>
    <definedName name="ZF01.3._D">'ZF01'!$G$9</definedName>
    <definedName name="ZF01.3._E">'ZF01'!$H$9</definedName>
    <definedName name="ZF01.3._F">'ZF01'!$I$9</definedName>
    <definedName name="ZF01.3._G">'ZF01'!$J$9</definedName>
    <definedName name="ZF01.3._H">'ZF01'!$K$9</definedName>
    <definedName name="ZF01.3._I">'ZF01'!$L$9</definedName>
    <definedName name="ZF01.3._J">'ZF01'!$M$9</definedName>
    <definedName name="ZF01.3._K">'ZF01'!$N$9</definedName>
    <definedName name="ZF01.3._L">'ZF01'!$O$9</definedName>
    <definedName name="ZF01.3._M">'ZF01'!$P$9</definedName>
    <definedName name="ZF01.3._N">'ZF01'!$Q$9</definedName>
    <definedName name="ZF01.3._O">'ZF01'!$R$9</definedName>
    <definedName name="ZF01.3._P">'ZF01'!$S$9</definedName>
    <definedName name="ZF01.3._R">'ZF01'!$T$9</definedName>
    <definedName name="ZF01.3._S">'ZF01'!$U$9</definedName>
    <definedName name="ZF01.3._T">'ZF01'!$V$9</definedName>
    <definedName name="ZF01.3._U">'ZF01'!$W$9</definedName>
    <definedName name="ZF01.3._V">'ZF01'!$X$9</definedName>
    <definedName name="ZF01.3._W">'ZF01'!$Y$9</definedName>
    <definedName name="ZF01.3._X">'ZF01'!$Z$9</definedName>
    <definedName name="ZF01.3._Y">'ZF01'!$AA$9</definedName>
    <definedName name="ZF01.3._Z">'ZF01'!$AB$9</definedName>
    <definedName name="ZF01.4._A">'ZF01'!$D$10</definedName>
    <definedName name="ZF01.4._AA">'ZF01'!$AC$10</definedName>
    <definedName name="ZF01.4._B">'ZF01'!$E$10</definedName>
    <definedName name="ZF01.4._C">'ZF01'!$F$10</definedName>
    <definedName name="ZF01.4._D">'ZF01'!$G$10</definedName>
    <definedName name="ZF01.4._E">'ZF01'!$H$10</definedName>
    <definedName name="ZF01.4._F">'ZF01'!$I$10</definedName>
    <definedName name="ZF01.4._G">'ZF01'!$J$10</definedName>
    <definedName name="ZF01.4._H">'ZF01'!$K$10</definedName>
    <definedName name="ZF01.4._I">'ZF01'!$L$10</definedName>
    <definedName name="ZF01.4._J">'ZF01'!$M$10</definedName>
    <definedName name="ZF01.4._K">'ZF01'!$N$10</definedName>
    <definedName name="ZF01.4._L">'ZF01'!$O$10</definedName>
    <definedName name="ZF01.4._M">'ZF01'!$P$10</definedName>
    <definedName name="ZF01.4._N">'ZF01'!$Q$10</definedName>
    <definedName name="ZF01.4._O">'ZF01'!$R$10</definedName>
    <definedName name="ZF01.4._P">'ZF01'!$S$10</definedName>
    <definedName name="ZF01.4._R">'ZF01'!$T$10</definedName>
    <definedName name="ZF01.4._S">'ZF01'!$U$10</definedName>
    <definedName name="ZF01.4._T">'ZF01'!$V$10</definedName>
    <definedName name="ZF01.4._U">'ZF01'!$W$10</definedName>
    <definedName name="ZF01.4._V">'ZF01'!$X$10</definedName>
    <definedName name="ZF01.4._W">'ZF01'!$Y$10</definedName>
    <definedName name="ZF01.4._X">'ZF01'!$Z$10</definedName>
    <definedName name="ZF01.4._Y">'ZF01'!$AA$10</definedName>
    <definedName name="ZF01.4._Z">'ZF01'!$AB$10</definedName>
    <definedName name="ZF01.5._A">'ZF01'!$D$11</definedName>
    <definedName name="ZF01.5._AA">'ZF01'!$AC$11</definedName>
    <definedName name="ZF01.5._B">'ZF01'!$E$11</definedName>
    <definedName name="ZF01.5._C">'ZF01'!$F$11</definedName>
    <definedName name="ZF01.5._D">'ZF01'!$G$11</definedName>
    <definedName name="ZF01.5._E">'ZF01'!$H$11</definedName>
    <definedName name="ZF01.5._F">'ZF01'!$I$11</definedName>
    <definedName name="ZF01.5._G">'ZF01'!$J$11</definedName>
    <definedName name="ZF01.5._H">'ZF01'!$K$11</definedName>
    <definedName name="ZF01.5._I">'ZF01'!$L$11</definedName>
    <definedName name="ZF01.5._J">'ZF01'!$M$11</definedName>
    <definedName name="ZF01.5._K">'ZF01'!$N$11</definedName>
    <definedName name="ZF01.5._L">'ZF01'!$O$11</definedName>
    <definedName name="ZF01.5._M">'ZF01'!$P$11</definedName>
    <definedName name="ZF01.5._N">'ZF01'!$Q$11</definedName>
    <definedName name="ZF01.5._O">'ZF01'!$R$11</definedName>
    <definedName name="ZF01.5._P">'ZF01'!$S$11</definedName>
    <definedName name="ZF01.5._R">'ZF01'!$T$11</definedName>
    <definedName name="ZF01.5._S">'ZF01'!$U$11</definedName>
    <definedName name="ZF01.5._T">'ZF01'!$V$11</definedName>
    <definedName name="ZF01.5._U">'ZF01'!$W$11</definedName>
    <definedName name="ZF01.5._V">'ZF01'!$X$11</definedName>
    <definedName name="ZF01.5._W">'ZF01'!$Y$11</definedName>
    <definedName name="ZF01.5._X">'ZF01'!$Z$11</definedName>
    <definedName name="ZF01.5._Y">'ZF01'!$AA$11</definedName>
    <definedName name="ZF01.5._Z">'ZF01'!$AB$11</definedName>
    <definedName name="ZF01.6._A">'ZF01'!$D$12</definedName>
    <definedName name="ZF01.6._AA">'ZF01'!$AC$12</definedName>
    <definedName name="ZF01.6._B">'ZF01'!$E$12</definedName>
    <definedName name="ZF01.6._C">'ZF01'!$F$12</definedName>
    <definedName name="ZF01.6._D">'ZF01'!$G$12</definedName>
    <definedName name="ZF01.6._E">'ZF01'!$H$12</definedName>
    <definedName name="ZF01.6._F">'ZF01'!$I$12</definedName>
    <definedName name="ZF01.6._G">'ZF01'!$J$12</definedName>
    <definedName name="ZF01.6._H">'ZF01'!$K$12</definedName>
    <definedName name="ZF01.6._I">'ZF01'!$L$12</definedName>
    <definedName name="ZF01.6._J">'ZF01'!$M$12</definedName>
    <definedName name="ZF01.6._K">'ZF01'!$N$12</definedName>
    <definedName name="ZF01.6._L">'ZF01'!$O$12</definedName>
    <definedName name="ZF01.6._M">'ZF01'!$P$12</definedName>
    <definedName name="ZF01.6._N">'ZF01'!$Q$12</definedName>
    <definedName name="ZF01.6._O">'ZF01'!$R$12</definedName>
    <definedName name="ZF01.6._P">'ZF01'!$S$12</definedName>
    <definedName name="ZF01.6._R">'ZF01'!$T$12</definedName>
    <definedName name="ZF01.6._S">'ZF01'!$U$12</definedName>
    <definedName name="ZF01.6._T">'ZF01'!$V$12</definedName>
    <definedName name="ZF01.6._U">'ZF01'!$W$12</definedName>
    <definedName name="ZF01.6._V">'ZF01'!$X$12</definedName>
    <definedName name="ZF01.6._W">'ZF01'!$Y$12</definedName>
    <definedName name="ZF01.6._X">'ZF01'!$Z$12</definedName>
    <definedName name="ZF01.6._Y">'ZF01'!$AA$12</definedName>
    <definedName name="ZF01.6._Z">'ZF01'!$AB$12</definedName>
    <definedName name="ZF01.7._A">'ZF01'!$D$13</definedName>
    <definedName name="ZF01.7._AA">'ZF01'!$AC$13</definedName>
    <definedName name="ZF01.7._B">'ZF01'!$E$13</definedName>
    <definedName name="ZF01.7._C">'ZF01'!$F$13</definedName>
    <definedName name="ZF01.7._D">'ZF01'!$G$13</definedName>
    <definedName name="ZF01.7._E">'ZF01'!$H$13</definedName>
    <definedName name="ZF01.7._F">'ZF01'!$I$13</definedName>
    <definedName name="ZF01.7._G">'ZF01'!$J$13</definedName>
    <definedName name="ZF01.7._H">'ZF01'!$K$13</definedName>
    <definedName name="ZF01.7._I">'ZF01'!$L$13</definedName>
    <definedName name="ZF01.7._J">'ZF01'!$M$13</definedName>
    <definedName name="ZF01.7._K">'ZF01'!$N$13</definedName>
    <definedName name="ZF01.7._L">'ZF01'!$O$13</definedName>
    <definedName name="ZF01.7._M">'ZF01'!$P$13</definedName>
    <definedName name="ZF01.7._N">'ZF01'!$Q$13</definedName>
    <definedName name="ZF01.7._O">'ZF01'!$R$13</definedName>
    <definedName name="ZF01.7._P">'ZF01'!$S$13</definedName>
    <definedName name="ZF01.7._R">'ZF01'!$T$13</definedName>
    <definedName name="ZF01.7._S">'ZF01'!$U$13</definedName>
    <definedName name="ZF01.7._T">'ZF01'!$V$13</definedName>
    <definedName name="ZF01.7._U">'ZF01'!$W$13</definedName>
    <definedName name="ZF01.7._V">'ZF01'!$X$13</definedName>
    <definedName name="ZF01.7._W">'ZF01'!$Y$13</definedName>
    <definedName name="ZF01.7._X">'ZF01'!$Z$13</definedName>
    <definedName name="ZF01.7._Y">'ZF01'!$AA$13</definedName>
    <definedName name="ZF01.7._Z">'ZF01'!$AB$13</definedName>
    <definedName name="ZF01.8._A">'ZF01'!$D$14</definedName>
    <definedName name="ZF01.8._AA">'ZF01'!$AC$14</definedName>
    <definedName name="ZF01.8._B">'ZF01'!$E$14</definedName>
    <definedName name="ZF01.8._C">'ZF01'!$F$14</definedName>
    <definedName name="ZF01.8._D">'ZF01'!$G$14</definedName>
    <definedName name="ZF01.8._E">'ZF01'!$H$14</definedName>
    <definedName name="ZF01.8._F">'ZF01'!$I$14</definedName>
    <definedName name="ZF01.8._G">'ZF01'!$J$14</definedName>
    <definedName name="ZF01.8._H">'ZF01'!$K$14</definedName>
    <definedName name="ZF01.8._I">'ZF01'!$L$14</definedName>
    <definedName name="ZF01.8._J">'ZF01'!$M$14</definedName>
    <definedName name="ZF01.8._K">'ZF01'!$N$14</definedName>
    <definedName name="ZF01.8._L">'ZF01'!$O$14</definedName>
    <definedName name="ZF01.8._M">'ZF01'!$P$14</definedName>
    <definedName name="ZF01.8._N">'ZF01'!$Q$14</definedName>
    <definedName name="ZF01.8._O">'ZF01'!$R$14</definedName>
    <definedName name="ZF01.8._P">'ZF01'!$S$14</definedName>
    <definedName name="ZF01.8._R">'ZF01'!$T$14</definedName>
    <definedName name="ZF01.8._S">'ZF01'!$U$14</definedName>
    <definedName name="ZF01.8._T">'ZF01'!$V$14</definedName>
    <definedName name="ZF01.8._U">'ZF01'!$W$14</definedName>
    <definedName name="ZF01.8._V">'ZF01'!$X$14</definedName>
    <definedName name="ZF01.8._W">'ZF01'!$Y$14</definedName>
    <definedName name="ZF01.8._X">'ZF01'!$Z$14</definedName>
    <definedName name="ZF01.8._Y">'ZF01'!$AA$14</definedName>
    <definedName name="ZF01.8._Z">'ZF01'!$AB$14</definedName>
    <definedName name="ZF01.9._A">'ZF01'!$D$15</definedName>
    <definedName name="ZF01.9._AA">'ZF01'!$AC$15</definedName>
    <definedName name="ZF01.9._B">'ZF01'!$E$15</definedName>
    <definedName name="ZF01.9._C">'ZF01'!$F$15</definedName>
    <definedName name="ZF01.9._D">'ZF01'!$G$15</definedName>
    <definedName name="ZF01.9._E">'ZF01'!$H$15</definedName>
    <definedName name="ZF01.9._F">'ZF01'!$I$15</definedName>
    <definedName name="ZF01.9._G">'ZF01'!$J$15</definedName>
    <definedName name="ZF01.9._H">'ZF01'!$K$15</definedName>
    <definedName name="ZF01.9._I">'ZF01'!$L$15</definedName>
    <definedName name="ZF01.9._J">'ZF01'!$M$15</definedName>
    <definedName name="ZF01.9._K">'ZF01'!$N$15</definedName>
    <definedName name="ZF01.9._L">'ZF01'!$O$15</definedName>
    <definedName name="ZF01.9._M">'ZF01'!$P$15</definedName>
    <definedName name="ZF01.9._N">'ZF01'!$Q$15</definedName>
    <definedName name="ZF01.9._O">'ZF01'!$R$15</definedName>
    <definedName name="ZF01.9._P">'ZF01'!$S$15</definedName>
    <definedName name="ZF01.9._R">'ZF01'!$T$15</definedName>
    <definedName name="ZF01.9._S">'ZF01'!$U$15</definedName>
    <definedName name="ZF01.9._T">'ZF01'!$V$15</definedName>
    <definedName name="ZF01.9._U">'ZF01'!$W$15</definedName>
    <definedName name="ZF01.9._V">'ZF01'!$X$15</definedName>
    <definedName name="ZF01.9._W">'ZF01'!$Y$15</definedName>
    <definedName name="ZF01.9._X">'ZF01'!$Z$15</definedName>
    <definedName name="ZF01.9._Y">'ZF01'!$AA$15</definedName>
    <definedName name="ZF01.9._Z">'ZF01'!$AB$15</definedName>
    <definedName name="ZF02.1._A">'ZF02'!$D$6</definedName>
    <definedName name="ZF02.1._B">'ZF02'!$E$6</definedName>
    <definedName name="ZF02.1._C">'ZF02'!$F$6</definedName>
    <definedName name="ZF02.1.1._A">'ZF02'!$D$7</definedName>
    <definedName name="ZF02.1.1._B">'ZF02'!$E$7</definedName>
    <definedName name="ZF02.1.1._C">'ZF02'!$F$7</definedName>
    <definedName name="ZF02.1.2._A">'ZF02'!$D$8</definedName>
    <definedName name="ZF02.1.2._B">'ZF02'!$E$8</definedName>
    <definedName name="ZF02.1.2._C">'ZF02'!$F$8</definedName>
    <definedName name="ZF02.1.3._A">'ZF02'!$D$9</definedName>
    <definedName name="ZF02.1.3._B">'ZF02'!$E$9</definedName>
    <definedName name="ZF02.1.3._C">'ZF02'!$F$9</definedName>
    <definedName name="ZF02.1.4._A">'ZF02'!$D$10</definedName>
    <definedName name="ZF02.1.4._B">'ZF02'!$E$10</definedName>
    <definedName name="ZF02.1.4._C">'ZF02'!$F$10</definedName>
    <definedName name="ZF02.1.5._A">'ZF02'!$D$11</definedName>
    <definedName name="ZF02.1.5._B">'ZF02'!$E$11</definedName>
    <definedName name="ZF02.1.5._C">'ZF02'!$F$11</definedName>
    <definedName name="ZF02.1.6._A">'ZF02'!$D$12</definedName>
    <definedName name="ZF02.1.6._B">'ZF02'!$E$12</definedName>
    <definedName name="ZF02.1.6._C">'ZF02'!$F$12</definedName>
    <definedName name="ZF02.1.7._A">'ZF02'!$D$13</definedName>
    <definedName name="ZF02.1.7._B">'ZF02'!$E$13</definedName>
    <definedName name="ZF02.1.7._C">'ZF02'!$F$13</definedName>
    <definedName name="ZF02.2._A">'ZF02'!$D$14</definedName>
    <definedName name="ZF02.2._B">'ZF02'!$E$14</definedName>
    <definedName name="ZF02.2._C">'ZF02'!$F$14</definedName>
    <definedName name="ZF02.2.1._A">'ZF02'!$D$15</definedName>
    <definedName name="ZF02.2.1._B">'ZF02'!$E$15</definedName>
    <definedName name="ZF02.2.1._C">'ZF02'!$F$15</definedName>
    <definedName name="ZF02.2.2._A">'ZF02'!$D$16</definedName>
    <definedName name="ZF02.2.2._B">'ZF02'!$E$16</definedName>
    <definedName name="ZF02.2.2._C">'ZF02'!$F$16</definedName>
    <definedName name="ZF02.2.3._A">'ZF02'!$D$17</definedName>
    <definedName name="ZF02.2.3._B">'ZF02'!$E$17</definedName>
    <definedName name="ZF02.2.3._C">'ZF02'!$F$17</definedName>
    <definedName name="ZF02.2.4._A">'ZF02'!$D$18</definedName>
    <definedName name="ZF02.2.4._B">'ZF02'!$E$18</definedName>
    <definedName name="ZF02.2.4._C">'ZF02'!$F$18</definedName>
    <definedName name="ZF02.2.5._A">'ZF02'!$D$19</definedName>
    <definedName name="ZF02.2.5._B">'ZF02'!$E$19</definedName>
    <definedName name="ZF02.2.5._C">'ZF02'!$F$19</definedName>
    <definedName name="ZF02.2.6._A">'ZF02'!$D$20</definedName>
    <definedName name="ZF02.2.6._B">'ZF02'!$E$20</definedName>
    <definedName name="ZF02.2.6._C">'ZF02'!$F$20</definedName>
    <definedName name="ZF02.2.7._A">'ZF02'!$D$21</definedName>
    <definedName name="ZF02.2.7._B">'ZF02'!$E$21</definedName>
    <definedName name="ZF02.2.7._C">'ZF02'!$F$21</definedName>
    <definedName name="ZF02.2.7.1._A">'ZF02'!$D$22</definedName>
    <definedName name="ZF02.2.7.1._B">'ZF02'!$E$22</definedName>
    <definedName name="ZF02.2.7.1._C">'ZF02'!$F$22</definedName>
    <definedName name="ZF02.2.7.2._A">'ZF02'!$D$23</definedName>
    <definedName name="ZF02.2.7.2._B">'ZF02'!$E$23</definedName>
    <definedName name="ZF02.2.7.2._C">'ZF02'!$F$23</definedName>
    <definedName name="ZF02.2.8._A">'ZF02'!$D$24</definedName>
    <definedName name="ZF02.2.8._B">'ZF02'!$E$24</definedName>
    <definedName name="ZF02.2.8._C">'ZF02'!$F$24</definedName>
    <definedName name="ZF02.2.9._A">'ZF02'!$D$25</definedName>
    <definedName name="ZF02.2.9._B">'ZF02'!$E$25</definedName>
    <definedName name="ZF02.2.9._C">'ZF02'!$F$25</definedName>
    <definedName name="ZF02.3._A">'ZF02'!$D$26</definedName>
    <definedName name="ZF02.3._B">'ZF02'!$E$26</definedName>
    <definedName name="ZF02.3._C">'ZF02'!$F$26</definedName>
    <definedName name="ZF02.3.1._A">'ZF02'!$D$27</definedName>
    <definedName name="ZF02.3.1._B">'ZF02'!$E$27</definedName>
    <definedName name="ZF02.3.1._C">'ZF02'!$F$27</definedName>
    <definedName name="ZF02.3.10._A">'ZF02'!$D$38</definedName>
    <definedName name="ZF02.3.10._B">'ZF02'!$E$38</definedName>
    <definedName name="ZF02.3.10._C">'ZF02'!$F$38</definedName>
    <definedName name="ZF02.3.10.1._A">'ZF02'!$D$39</definedName>
    <definedName name="ZF02.3.10.1._B">'ZF02'!$E$39</definedName>
    <definedName name="ZF02.3.10.1._C">'ZF02'!$F$39</definedName>
    <definedName name="ZF02.3.2._A">'ZF02'!$D$28</definedName>
    <definedName name="ZF02.3.2._B">'ZF02'!$E$28</definedName>
    <definedName name="ZF02.3.2._C">'ZF02'!$F$28</definedName>
    <definedName name="ZF02.3.3._A">'ZF02'!$D$29</definedName>
    <definedName name="ZF02.3.3._B">'ZF02'!$E$29</definedName>
    <definedName name="ZF02.3.3._C">'ZF02'!$F$29</definedName>
    <definedName name="ZF02.3.4._A">'ZF02'!$D$30</definedName>
    <definedName name="ZF02.3.4._B">'ZF02'!$E$30</definedName>
    <definedName name="ZF02.3.4._C">'ZF02'!$F$30</definedName>
    <definedName name="ZF02.3.5._A">'ZF02'!$D$31</definedName>
    <definedName name="ZF02.3.5._B">'ZF02'!$E$31</definedName>
    <definedName name="ZF02.3.5._C">'ZF02'!$F$31</definedName>
    <definedName name="ZF02.3.6._A">'ZF02'!$D$32</definedName>
    <definedName name="ZF02.3.6._B">'ZF02'!$E$32</definedName>
    <definedName name="ZF02.3.6._C">'ZF02'!$F$32</definedName>
    <definedName name="ZF02.3.7._A">'ZF02'!$D$33</definedName>
    <definedName name="ZF02.3.7._B">'ZF02'!$E$33</definedName>
    <definedName name="ZF02.3.7._C">'ZF02'!$F$33</definedName>
    <definedName name="ZF02.3.8._A">'ZF02'!$D$34</definedName>
    <definedName name="ZF02.3.8._B">'ZF02'!$E$34</definedName>
    <definedName name="ZF02.3.8._C">'ZF02'!$F$34</definedName>
    <definedName name="ZF02.3.8.1._A">'ZF02'!$D$35</definedName>
    <definedName name="ZF02.3.8.1._B">'ZF02'!$E$35</definedName>
    <definedName name="ZF02.3.8.1._C">'ZF02'!$F$35</definedName>
    <definedName name="ZF02.3.8.2._A">'ZF02'!$D$36</definedName>
    <definedName name="ZF02.3.8.2._B">'ZF02'!$E$36</definedName>
    <definedName name="ZF02.3.8.2._C">'ZF02'!$F$36</definedName>
    <definedName name="ZF02.3.9._A">'ZF02'!$D$37</definedName>
    <definedName name="ZF02.3.9._B">'ZF02'!$E$37</definedName>
    <definedName name="ZF02.3.9._C">'ZF02'!$F$37</definedName>
    <definedName name="ZF02.4._A">'ZF02'!$D$40</definedName>
    <definedName name="ZF02.4._B">'ZF02'!$E$40</definedName>
    <definedName name="ZF02.4._C">'ZF02'!$F$40</definedName>
    <definedName name="ZF03.1._A">'ZF03'!$D$7</definedName>
    <definedName name="ZF03.1._B">'ZF03'!$E$7</definedName>
    <definedName name="ZF03.1._C">'ZF03'!$F$7</definedName>
    <definedName name="ZF03.1._D">'ZF03'!$G$7</definedName>
    <definedName name="ZF03.1._E">'ZF03'!$H$7</definedName>
    <definedName name="ZF03.1._F">'ZF03'!$I$7</definedName>
    <definedName name="ZF03.1._G">'ZF03'!$J$7</definedName>
    <definedName name="ZF03.1._H">'ZF03'!$K$7</definedName>
    <definedName name="ZF03.1.1._A">'ZF03'!$D$8</definedName>
    <definedName name="ZF03.1.1._B">'ZF03'!$E$8</definedName>
    <definedName name="ZF03.1.1._C">'ZF03'!$F$8</definedName>
    <definedName name="ZF03.1.1._D">'ZF03'!$G$8</definedName>
    <definedName name="ZF03.1.1._E">'ZF03'!$H$8</definedName>
    <definedName name="ZF03.1.1._F">'ZF03'!$I$8</definedName>
    <definedName name="ZF03.1.1._G">'ZF03'!$J$8</definedName>
    <definedName name="ZF03.1.1._H">'ZF03'!$K$8</definedName>
    <definedName name="ZF03.1.2._A">'ZF03'!$D$9</definedName>
    <definedName name="ZF03.1.2._B">'ZF03'!$E$9</definedName>
    <definedName name="ZF03.1.2._C">'ZF03'!$F$9</definedName>
    <definedName name="ZF03.1.2._D">'ZF03'!$G$9</definedName>
    <definedName name="ZF03.1.2._E">'ZF03'!$H$9</definedName>
    <definedName name="ZF03.1.2._F">'ZF03'!$I$9</definedName>
    <definedName name="ZF03.1.2._G">'ZF03'!$J$9</definedName>
    <definedName name="ZF03.1.2._H">'ZF03'!$K$9</definedName>
    <definedName name="ZF03.1.3._A">'ZF03'!$D$10</definedName>
    <definedName name="ZF03.1.3._B">'ZF03'!$E$10</definedName>
    <definedName name="ZF03.1.3._C">'ZF03'!$F$10</definedName>
    <definedName name="ZF03.1.3._D">'ZF03'!$G$10</definedName>
    <definedName name="ZF03.1.3._E">'ZF03'!$H$10</definedName>
    <definedName name="ZF03.1.3._F">'ZF03'!$I$10</definedName>
    <definedName name="ZF03.1.3._G">'ZF03'!$J$10</definedName>
    <definedName name="ZF03.1.3._H">'ZF03'!$K$10</definedName>
    <definedName name="ZF03.1.4._A">'ZF03'!$D$11</definedName>
    <definedName name="ZF03.1.4._B">'ZF03'!$E$11</definedName>
    <definedName name="ZF03.1.4._C">'ZF03'!$F$11</definedName>
    <definedName name="ZF03.1.4._D">'ZF03'!$G$11</definedName>
    <definedName name="ZF03.1.4._E">'ZF03'!$H$11</definedName>
    <definedName name="ZF03.1.4._F">'ZF03'!$I$11</definedName>
    <definedName name="ZF03.1.4._G">'ZF03'!$J$11</definedName>
    <definedName name="ZF03.1.4._H">'ZF03'!$K$11</definedName>
    <definedName name="ZF03.1.5._A">'ZF03'!$D$12</definedName>
    <definedName name="ZF03.1.5._B">'ZF03'!$E$12</definedName>
    <definedName name="ZF03.1.5._C">'ZF03'!$F$12</definedName>
    <definedName name="ZF03.1.5._D">'ZF03'!$G$12</definedName>
    <definedName name="ZF03.1.5._E">'ZF03'!$H$12</definedName>
    <definedName name="ZF03.1.5._F">'ZF03'!$I$12</definedName>
    <definedName name="ZF03.1.5._G">'ZF03'!$J$12</definedName>
    <definedName name="ZF03.1.5._H">'ZF03'!$K$12</definedName>
    <definedName name="ZF03.1.6._A">'ZF03'!$D$13</definedName>
    <definedName name="ZF03.1.6._B">'ZF03'!$E$13</definedName>
    <definedName name="ZF03.1.6._C">'ZF03'!$F$13</definedName>
    <definedName name="ZF03.1.6._D">'ZF03'!$G$13</definedName>
    <definedName name="ZF03.1.6._E">'ZF03'!$H$13</definedName>
    <definedName name="ZF03.1.6._F">'ZF03'!$I$13</definedName>
    <definedName name="ZF03.1.6._G">'ZF03'!$J$13</definedName>
    <definedName name="ZF03.1.6._H">'ZF03'!$K$13</definedName>
    <definedName name="ZF03.1.7._A">'ZF03'!$D$14</definedName>
    <definedName name="ZF03.1.7._B">'ZF03'!$E$14</definedName>
    <definedName name="ZF03.1.7._C">'ZF03'!$F$14</definedName>
    <definedName name="ZF03.1.7._D">'ZF03'!$G$14</definedName>
    <definedName name="ZF03.1.7._E">'ZF03'!$H$14</definedName>
    <definedName name="ZF03.1.7._F">'ZF03'!$I$14</definedName>
    <definedName name="ZF03.1.7._G">'ZF03'!$J$14</definedName>
    <definedName name="ZF03.1.7._H">'ZF03'!$K$14</definedName>
    <definedName name="ZF03.1.8._A">'ZF03'!$D$15</definedName>
    <definedName name="ZF03.1.8._B">'ZF03'!$E$15</definedName>
    <definedName name="ZF03.1.8._C">'ZF03'!$F$15</definedName>
    <definedName name="ZF03.1.8._D">'ZF03'!$G$15</definedName>
    <definedName name="ZF03.1.8._E">'ZF03'!$H$15</definedName>
    <definedName name="ZF03.1.8._F">'ZF03'!$I$15</definedName>
    <definedName name="ZF03.1.8._G">'ZF03'!$J$15</definedName>
    <definedName name="ZF03.1.8._H">'ZF03'!$K$15</definedName>
    <definedName name="ZF03.2._A">'ZF03'!$D$16</definedName>
    <definedName name="ZF03.2._B">'ZF03'!$E$16</definedName>
    <definedName name="ZF03.2._C">'ZF03'!$F$16</definedName>
    <definedName name="ZF03.2._D">'ZF03'!$G$16</definedName>
    <definedName name="ZF03.2._E">'ZF03'!$H$16</definedName>
    <definedName name="ZF03.2._F">'ZF03'!$I$16</definedName>
    <definedName name="ZF03.2._G">'ZF03'!$J$16</definedName>
    <definedName name="ZF03.2._H">'ZF03'!$K$16</definedName>
    <definedName name="ZF03.2.1._A">'ZF03'!$D$17</definedName>
    <definedName name="ZF03.2.1._B">'ZF03'!$E$17</definedName>
    <definedName name="ZF03.2.1._C">'ZF03'!$F$17</definedName>
    <definedName name="ZF03.2.1._D">'ZF03'!$G$17</definedName>
    <definedName name="ZF03.2.1._E">'ZF03'!$H$17</definedName>
    <definedName name="ZF03.2.1._F">'ZF03'!$I$17</definedName>
    <definedName name="ZF03.2.1._G">'ZF03'!$J$17</definedName>
    <definedName name="ZF03.2.1._H">'ZF03'!$K$17</definedName>
    <definedName name="ZF03.2.2._A">'ZF03'!$D$18</definedName>
    <definedName name="ZF03.2.2._B">'ZF03'!$E$18</definedName>
    <definedName name="ZF03.2.2._C">'ZF03'!$F$18</definedName>
    <definedName name="ZF03.2.2._D">'ZF03'!$G$18</definedName>
    <definedName name="ZF03.2.2._E">'ZF03'!$H$18</definedName>
    <definedName name="ZF03.2.2._F">'ZF03'!$I$18</definedName>
    <definedName name="ZF03.2.2._G">'ZF03'!$J$18</definedName>
    <definedName name="ZF03.2.2._H">'ZF03'!$K$18</definedName>
    <definedName name="ZF03.2.3._A">'ZF03'!$D$19</definedName>
    <definedName name="ZF03.2.3._B">'ZF03'!$E$19</definedName>
    <definedName name="ZF03.2.3._C">'ZF03'!$F$19</definedName>
    <definedName name="ZF03.2.3._D">'ZF03'!$G$19</definedName>
    <definedName name="ZF03.2.3._E">'ZF03'!$H$19</definedName>
    <definedName name="ZF03.2.3._F">'ZF03'!$I$19</definedName>
    <definedName name="ZF03.2.3._G">'ZF03'!$J$19</definedName>
    <definedName name="ZF03.2.3._H">'ZF03'!$K$19</definedName>
    <definedName name="ZF03.2.4._A">'ZF03'!$D$20</definedName>
    <definedName name="ZF03.2.4._B">'ZF03'!$E$20</definedName>
    <definedName name="ZF03.2.4._C">'ZF03'!$F$20</definedName>
    <definedName name="ZF03.2.4._D">'ZF03'!$G$20</definedName>
    <definedName name="ZF03.2.4._E">'ZF03'!$H$20</definedName>
    <definedName name="ZF03.2.4._F">'ZF03'!$I$20</definedName>
    <definedName name="ZF03.2.4._G">'ZF03'!$J$20</definedName>
    <definedName name="ZF03.2.4._H">'ZF03'!$K$20</definedName>
    <definedName name="ZF03.2.5._A">'ZF03'!$D$21</definedName>
    <definedName name="ZF03.2.5._B">'ZF03'!$E$21</definedName>
    <definedName name="ZF03.2.5._C">'ZF03'!$F$21</definedName>
    <definedName name="ZF03.2.5._D">'ZF03'!$G$21</definedName>
    <definedName name="ZF03.2.5._E">'ZF03'!$H$21</definedName>
    <definedName name="ZF03.2.5._F">'ZF03'!$I$21</definedName>
    <definedName name="ZF03.2.5._G">'ZF03'!$J$21</definedName>
    <definedName name="ZF03.2.5._H">'ZF03'!$K$21</definedName>
    <definedName name="ZF03.2.6._A">'ZF03'!$D$22</definedName>
    <definedName name="ZF03.2.6._B">'ZF03'!$E$22</definedName>
    <definedName name="ZF03.2.6._C">'ZF03'!$F$22</definedName>
    <definedName name="ZF03.2.6._D">'ZF03'!$G$22</definedName>
    <definedName name="ZF03.2.6._E">'ZF03'!$H$22</definedName>
    <definedName name="ZF03.2.6._F">'ZF03'!$I$22</definedName>
    <definedName name="ZF03.2.6._G">'ZF03'!$J$22</definedName>
    <definedName name="ZF03.2.6._H">'ZF03'!$K$22</definedName>
    <definedName name="ZF03.2.7._A">'ZF03'!$D$23</definedName>
    <definedName name="ZF03.2.7._B">'ZF03'!$E$23</definedName>
    <definedName name="ZF03.2.7._C">'ZF03'!$F$23</definedName>
    <definedName name="ZF03.2.7._D">'ZF03'!$G$23</definedName>
    <definedName name="ZF03.2.7._E">'ZF03'!$H$23</definedName>
    <definedName name="ZF03.2.7._F">'ZF03'!$I$23</definedName>
    <definedName name="ZF03.2.7._G">'ZF03'!$J$23</definedName>
    <definedName name="ZF03.2.7._H">'ZF03'!$K$23</definedName>
    <definedName name="ZF03.2.7.1._A">'ZF03'!$D$24</definedName>
    <definedName name="ZF03.2.7.1._B">'ZF03'!$E$24</definedName>
    <definedName name="ZF03.2.7.1._C">'ZF03'!$F$24</definedName>
    <definedName name="ZF03.2.7.1._D">'ZF03'!$G$24</definedName>
    <definedName name="ZF03.2.7.1._E">'ZF03'!$H$24</definedName>
    <definedName name="ZF03.2.7.1._F">'ZF03'!$I$24</definedName>
    <definedName name="ZF03.2.7.1._G">'ZF03'!$J$24</definedName>
    <definedName name="ZF03.2.7.1._H">'ZF03'!$K$24</definedName>
    <definedName name="ZF03.2.7.2._A">'ZF03'!$D$25</definedName>
    <definedName name="ZF03.2.7.2._B">'ZF03'!$E$25</definedName>
    <definedName name="ZF03.2.7.2._C">'ZF03'!$F$25</definedName>
    <definedName name="ZF03.2.7.2._D">'ZF03'!$G$25</definedName>
    <definedName name="ZF03.2.7.2._E">'ZF03'!$H$25</definedName>
    <definedName name="ZF03.2.7.2._F">'ZF03'!$I$25</definedName>
    <definedName name="ZF03.2.7.2._G">'ZF03'!$J$25</definedName>
    <definedName name="ZF03.2.7.2._H">'ZF03'!$K$25</definedName>
    <definedName name="ZF03.2.8._A">'ZF03'!$D$26</definedName>
    <definedName name="ZF03.2.8._B">'ZF03'!$E$26</definedName>
    <definedName name="ZF03.2.8._C">'ZF03'!$F$26</definedName>
    <definedName name="ZF03.2.8._D">'ZF03'!$G$26</definedName>
    <definedName name="ZF03.2.8._E">'ZF03'!$H$26</definedName>
    <definedName name="ZF03.2.8._F">'ZF03'!$I$26</definedName>
    <definedName name="ZF03.2.8._G">'ZF03'!$J$26</definedName>
    <definedName name="ZF03.2.8._H">'ZF03'!$K$26</definedName>
    <definedName name="ZF03.2.9._A">'ZF03'!$D$27</definedName>
    <definedName name="ZF03.2.9._B">'ZF03'!$E$27</definedName>
    <definedName name="ZF03.2.9._C">'ZF03'!$F$27</definedName>
    <definedName name="ZF03.2.9._D">'ZF03'!$G$27</definedName>
    <definedName name="ZF03.2.9._E">'ZF03'!$H$27</definedName>
    <definedName name="ZF03.2.9._F">'ZF03'!$I$27</definedName>
    <definedName name="ZF03.2.9._G">'ZF03'!$J$27</definedName>
    <definedName name="ZF03.2.9._H">'ZF03'!$K$27</definedName>
    <definedName name="ZF03.3._A">'ZF03'!$D$28</definedName>
    <definedName name="ZF03.3._B">'ZF03'!$E$28</definedName>
    <definedName name="ZF03.3._C">'ZF03'!$F$28</definedName>
    <definedName name="ZF03.3._D">'ZF03'!$G$28</definedName>
    <definedName name="ZF03.3._E">'ZF03'!$H$28</definedName>
    <definedName name="ZF03.3._F">'ZF03'!$I$28</definedName>
    <definedName name="ZF03.3._G">'ZF03'!$J$28</definedName>
    <definedName name="ZF03.3._H">'ZF03'!$K$28</definedName>
    <definedName name="ZF03.3.1._A">'ZF03'!$D$29</definedName>
    <definedName name="ZF03.3.1._B">'ZF03'!$E$29</definedName>
    <definedName name="ZF03.3.1._C">'ZF03'!$F$29</definedName>
    <definedName name="ZF03.3.1._D">'ZF03'!$G$29</definedName>
    <definedName name="ZF03.3.1._E">'ZF03'!$H$29</definedName>
    <definedName name="ZF03.3.1._F">'ZF03'!$I$29</definedName>
    <definedName name="ZF03.3.1._G">'ZF03'!$J$29</definedName>
    <definedName name="ZF03.3.1._H">'ZF03'!$K$29</definedName>
    <definedName name="ZF03.3.2._A">'ZF03'!$D$30</definedName>
    <definedName name="ZF03.3.2._B">'ZF03'!$E$30</definedName>
    <definedName name="ZF03.3.2._C">'ZF03'!$F$30</definedName>
    <definedName name="ZF03.3.2._D">'ZF03'!$G$30</definedName>
    <definedName name="ZF03.3.2._E">'ZF03'!$H$30</definedName>
    <definedName name="ZF03.3.2._F">'ZF03'!$I$30</definedName>
    <definedName name="ZF03.3.2._G">'ZF03'!$J$30</definedName>
    <definedName name="ZF03.3.2._H">'ZF03'!$K$30</definedName>
    <definedName name="ZF03.3.3._A">'ZF03'!$D$31</definedName>
    <definedName name="ZF03.3.3._B">'ZF03'!$E$31</definedName>
    <definedName name="ZF03.3.3._C">'ZF03'!$F$31</definedName>
    <definedName name="ZF03.3.3._D">'ZF03'!$G$31</definedName>
    <definedName name="ZF03.3.3._E">'ZF03'!$H$31</definedName>
    <definedName name="ZF03.3.3._F">'ZF03'!$I$31</definedName>
    <definedName name="ZF03.3.3._G">'ZF03'!$J$31</definedName>
    <definedName name="ZF03.3.3._H">'ZF03'!$K$31</definedName>
    <definedName name="ZF03.3.3.1._A">'ZF03'!$D$32</definedName>
    <definedName name="ZF03.3.3.1._B">'ZF03'!$E$32</definedName>
    <definedName name="ZF03.3.3.1._C">'ZF03'!$F$32</definedName>
    <definedName name="ZF03.3.3.1._D">'ZF03'!$G$32</definedName>
    <definedName name="ZF03.3.3.1._E">'ZF03'!$H$32</definedName>
    <definedName name="ZF03.3.3.1._F">'ZF03'!$I$32</definedName>
    <definedName name="ZF03.3.3.1._G">'ZF03'!$J$32</definedName>
    <definedName name="ZF03.3.3.1._H">'ZF03'!$K$32</definedName>
    <definedName name="ZF03.3.3.2._A">'ZF03'!$D$33</definedName>
    <definedName name="ZF03.3.3.2._B">'ZF03'!$E$33</definedName>
    <definedName name="ZF03.3.3.2._C">'ZF03'!$F$33</definedName>
    <definedName name="ZF03.3.3.2._D">'ZF03'!$G$33</definedName>
    <definedName name="ZF03.3.3.2._E">'ZF03'!$H$33</definedName>
    <definedName name="ZF03.3.3.2._F">'ZF03'!$I$33</definedName>
    <definedName name="ZF03.3.3.2._G">'ZF03'!$J$33</definedName>
    <definedName name="ZF03.3.3.2._H">'ZF03'!$K$33</definedName>
    <definedName name="ZF03.3.3.2.1._A">'ZF03'!$D$34</definedName>
    <definedName name="ZF03.3.3.2.1._B">'ZF03'!$E$34</definedName>
    <definedName name="ZF03.3.3.2.1._C">'ZF03'!$F$34</definedName>
    <definedName name="ZF03.3.3.2.1._D">'ZF03'!$G$34</definedName>
    <definedName name="ZF03.3.3.2.1._E">'ZF03'!$H$34</definedName>
    <definedName name="ZF03.3.3.2.1._F">'ZF03'!$I$34</definedName>
    <definedName name="ZF03.3.3.2.1._G">'ZF03'!$J$34</definedName>
    <definedName name="ZF03.3.3.2.1._H">'ZF03'!$K$34</definedName>
    <definedName name="ZF03.3.3.2.2._A">'ZF03'!$D$35</definedName>
    <definedName name="ZF03.3.3.2.2._B">'ZF03'!$E$35</definedName>
    <definedName name="ZF03.3.3.2.2._C">'ZF03'!$F$35</definedName>
    <definedName name="ZF03.3.3.2.2._D">'ZF03'!$G$35</definedName>
    <definedName name="ZF03.3.3.2.2._E">'ZF03'!$H$35</definedName>
    <definedName name="ZF03.3.3.2.2._F">'ZF03'!$I$35</definedName>
    <definedName name="ZF03.3.3.2.2._G">'ZF03'!$J$35</definedName>
    <definedName name="ZF03.3.3.2.2._H">'ZF03'!$K$35</definedName>
    <definedName name="ZF03.3.4._A">'ZF03'!$D$36</definedName>
    <definedName name="ZF03.3.4._B">'ZF03'!$E$36</definedName>
    <definedName name="ZF03.3.4._C">'ZF03'!$F$36</definedName>
    <definedName name="ZF03.3.4._D">'ZF03'!$G$36</definedName>
    <definedName name="ZF03.3.4._E">'ZF03'!$H$36</definedName>
    <definedName name="ZF03.3.4._F">'ZF03'!$I$36</definedName>
    <definedName name="ZF03.3.4._G">'ZF03'!$J$36</definedName>
    <definedName name="ZF03.3.4._H">'ZF03'!$K$36</definedName>
    <definedName name="ZF03.4._A">'ZF03'!$D$37</definedName>
    <definedName name="ZF03.4._B">'ZF03'!$E$37</definedName>
    <definedName name="ZF03.4._C">'ZF03'!$F$37</definedName>
    <definedName name="ZF03.4._D">'ZF03'!$G$37</definedName>
    <definedName name="ZF03.4._E">'ZF03'!$H$37</definedName>
    <definedName name="ZF03.4._F">'ZF03'!$I$37</definedName>
    <definedName name="ZF03.4._G">'ZF03'!$J$37</definedName>
    <definedName name="ZF03.4._H">'ZF03'!$K$37</definedName>
    <definedName name="ZF03.4.1._A">'ZF03'!$D$38</definedName>
    <definedName name="ZF03.4.1._B">'ZF03'!$E$38</definedName>
    <definedName name="ZF03.4.1._C">'ZF03'!$F$38</definedName>
    <definedName name="ZF03.4.1._D">'ZF03'!$G$38</definedName>
    <definedName name="ZF03.4.1._E">'ZF03'!$H$38</definedName>
    <definedName name="ZF03.4.1._F">'ZF03'!$I$38</definedName>
    <definedName name="ZF03.4.1._G">'ZF03'!$J$38</definedName>
    <definedName name="ZF03.4.1._H">'ZF03'!$K$38</definedName>
    <definedName name="ZF03.4.10._A">'ZF03'!$D$47</definedName>
    <definedName name="ZF03.4.10._B">'ZF03'!$E$47</definedName>
    <definedName name="ZF03.4.10._C">'ZF03'!$F$47</definedName>
    <definedName name="ZF03.4.10._D">'ZF03'!$G$47</definedName>
    <definedName name="ZF03.4.10._E">'ZF03'!$H$47</definedName>
    <definedName name="ZF03.4.10._F">'ZF03'!$I$47</definedName>
    <definedName name="ZF03.4.10._G">'ZF03'!$J$47</definedName>
    <definedName name="ZF03.4.10._H">'ZF03'!$K$47</definedName>
    <definedName name="ZF03.4.2._A">'ZF03'!$D$39</definedName>
    <definedName name="ZF03.4.2._B">'ZF03'!$E$39</definedName>
    <definedName name="ZF03.4.2._C">'ZF03'!$F$39</definedName>
    <definedName name="ZF03.4.2._D">'ZF03'!$G$39</definedName>
    <definedName name="ZF03.4.2._E">'ZF03'!$H$39</definedName>
    <definedName name="ZF03.4.2._F">'ZF03'!$I$39</definedName>
    <definedName name="ZF03.4.2._G">'ZF03'!$J$39</definedName>
    <definedName name="ZF03.4.2._H">'ZF03'!$K$39</definedName>
    <definedName name="ZF03.4.3._A">'ZF03'!$D$40</definedName>
    <definedName name="ZF03.4.3._B">'ZF03'!$E$40</definedName>
    <definedName name="ZF03.4.3._C">'ZF03'!$F$40</definedName>
    <definedName name="ZF03.4.3._D">'ZF03'!$G$40</definedName>
    <definedName name="ZF03.4.3._E">'ZF03'!$H$40</definedName>
    <definedName name="ZF03.4.3._F">'ZF03'!$I$40</definedName>
    <definedName name="ZF03.4.3._G">'ZF03'!$J$40</definedName>
    <definedName name="ZF03.4.3._H">'ZF03'!$K$40</definedName>
    <definedName name="ZF03.4.4._A">'ZF03'!$D$41</definedName>
    <definedName name="ZF03.4.4._B">'ZF03'!$E$41</definedName>
    <definedName name="ZF03.4.4._C">'ZF03'!$F$41</definedName>
    <definedName name="ZF03.4.4._D">'ZF03'!$G$41</definedName>
    <definedName name="ZF03.4.4._E">'ZF03'!$H$41</definedName>
    <definedName name="ZF03.4.4._F">'ZF03'!$I$41</definedName>
    <definedName name="ZF03.4.4._G">'ZF03'!$J$41</definedName>
    <definedName name="ZF03.4.4._H">'ZF03'!$K$41</definedName>
    <definedName name="ZF03.4.5._A">'ZF03'!$D$42</definedName>
    <definedName name="ZF03.4.5._B">'ZF03'!$E$42</definedName>
    <definedName name="ZF03.4.5._C">'ZF03'!$F$42</definedName>
    <definedName name="ZF03.4.5._D">'ZF03'!$G$42</definedName>
    <definedName name="ZF03.4.5._E">'ZF03'!$H$42</definedName>
    <definedName name="ZF03.4.5._F">'ZF03'!$I$42</definedName>
    <definedName name="ZF03.4.5._G">'ZF03'!$J$42</definedName>
    <definedName name="ZF03.4.5._H">'ZF03'!$K$42</definedName>
    <definedName name="ZF03.4.6._A">'ZF03'!$D$43</definedName>
    <definedName name="ZF03.4.6._B">'ZF03'!$E$43</definedName>
    <definedName name="ZF03.4.6._C">'ZF03'!$F$43</definedName>
    <definedName name="ZF03.4.6._D">'ZF03'!$G$43</definedName>
    <definedName name="ZF03.4.6._E">'ZF03'!$H$43</definedName>
    <definedName name="ZF03.4.6._F">'ZF03'!$I$43</definedName>
    <definedName name="ZF03.4.6._G">'ZF03'!$J$43</definedName>
    <definedName name="ZF03.4.6._H">'ZF03'!$K$43</definedName>
    <definedName name="ZF03.4.7._A">'ZF03'!$D$44</definedName>
    <definedName name="ZF03.4.7._B">'ZF03'!$E$44</definedName>
    <definedName name="ZF03.4.7._C">'ZF03'!$F$44</definedName>
    <definedName name="ZF03.4.7._D">'ZF03'!$G$44</definedName>
    <definedName name="ZF03.4.7._E">'ZF03'!$H$44</definedName>
    <definedName name="ZF03.4.7._F">'ZF03'!$I$44</definedName>
    <definedName name="ZF03.4.7._G">'ZF03'!$J$44</definedName>
    <definedName name="ZF03.4.7._H">'ZF03'!$K$44</definedName>
    <definedName name="ZF03.4.8._A">'ZF03'!$D$45</definedName>
    <definedName name="ZF03.4.8._B">'ZF03'!$E$45</definedName>
    <definedName name="ZF03.4.8._C">'ZF03'!$F$45</definedName>
    <definedName name="ZF03.4.8._D">'ZF03'!$G$45</definedName>
    <definedName name="ZF03.4.8._E">'ZF03'!$H$45</definedName>
    <definedName name="ZF03.4.8._F">'ZF03'!$I$45</definedName>
    <definedName name="ZF03.4.8._G">'ZF03'!$J$45</definedName>
    <definedName name="ZF03.4.8._H">'ZF03'!$K$45</definedName>
    <definedName name="ZF03.4.9._A">'ZF03'!$D$46</definedName>
    <definedName name="ZF03.4.9._B">'ZF03'!$E$46</definedName>
    <definedName name="ZF03.4.9._C">'ZF03'!$F$46</definedName>
    <definedName name="ZF03.4.9._D">'ZF03'!$G$46</definedName>
    <definedName name="ZF03.4.9._E">'ZF03'!$H$46</definedName>
    <definedName name="ZF03.4.9._F">'ZF03'!$I$46</definedName>
    <definedName name="ZF03.4.9._G">'ZF03'!$J$46</definedName>
    <definedName name="ZF03.4.9._H">'ZF03'!$K$46</definedName>
    <definedName name="ZF03.5._A">'ZF03'!$D$48</definedName>
    <definedName name="ZF03.5._B">'ZF03'!$E$48</definedName>
    <definedName name="ZF03.5._C">'ZF03'!$F$48</definedName>
    <definedName name="ZF03.5._D">'ZF03'!$G$48</definedName>
    <definedName name="ZF03.5._E">'ZF03'!$H$48</definedName>
    <definedName name="ZF03.5._F">'ZF03'!$I$48</definedName>
    <definedName name="ZF03.5._G">'ZF03'!$J$48</definedName>
    <definedName name="ZF03.5._H">'ZF03'!$K$48</definedName>
    <definedName name="ZF04.1._A">'ZF04'!$D$7</definedName>
    <definedName name="ZF04.1._B">'ZF04'!$E$7</definedName>
    <definedName name="ZF04.1._C">'ZF04'!$F$7</definedName>
    <definedName name="ZF04.1._D">'ZF04'!$G$7</definedName>
    <definedName name="ZF04.1._E">'ZF04'!$H$7</definedName>
    <definedName name="ZF04.1._F">'ZF04'!$I$7</definedName>
    <definedName name="ZF04.1._G">'ZF04'!$J$7</definedName>
    <definedName name="ZF04.1._H">'ZF04'!$K$7</definedName>
    <definedName name="ZF04.1.1._A">'ZF04'!$D$8</definedName>
    <definedName name="ZF04.1.1._B">'ZF04'!$E$8</definedName>
    <definedName name="ZF04.1.1._C">'ZF04'!$F$8</definedName>
    <definedName name="ZF04.1.1._D">'ZF04'!$G$8</definedName>
    <definedName name="ZF04.1.1._E">'ZF04'!$H$8</definedName>
    <definedName name="ZF04.1.1._F">'ZF04'!$I$8</definedName>
    <definedName name="ZF04.1.1._G">'ZF04'!$J$8</definedName>
    <definedName name="ZF04.1.1._H">'ZF04'!$K$8</definedName>
    <definedName name="ZF04.1.2._A">'ZF04'!$D$9</definedName>
    <definedName name="ZF04.1.2._B">'ZF04'!$E$9</definedName>
    <definedName name="ZF04.1.2._C">'ZF04'!$F$9</definedName>
    <definedName name="ZF04.1.2._D">'ZF04'!$G$9</definedName>
    <definedName name="ZF04.1.2._E">'ZF04'!$H$9</definedName>
    <definedName name="ZF04.1.2._F">'ZF04'!$I$9</definedName>
    <definedName name="ZF04.1.2._G">'ZF04'!$J$9</definedName>
    <definedName name="ZF04.1.2._H">'ZF04'!$K$9</definedName>
    <definedName name="ZF04.1.3._A">'ZF04'!$D$10</definedName>
    <definedName name="ZF04.1.3._B">'ZF04'!$E$10</definedName>
    <definedName name="ZF04.1.3._C">'ZF04'!$F$10</definedName>
    <definedName name="ZF04.1.3._D">'ZF04'!$G$10</definedName>
    <definedName name="ZF04.1.3._E">'ZF04'!$H$10</definedName>
    <definedName name="ZF04.1.3._F">'ZF04'!$I$10</definedName>
    <definedName name="ZF04.1.3._G">'ZF04'!$J$10</definedName>
    <definedName name="ZF04.1.3._H">'ZF04'!$K$10</definedName>
    <definedName name="ZF04.1.4._A">'ZF04'!$D$11</definedName>
    <definedName name="ZF04.1.4._B">'ZF04'!$E$11</definedName>
    <definedName name="ZF04.1.4._C">'ZF04'!$F$11</definedName>
    <definedName name="ZF04.1.4._D">'ZF04'!$G$11</definedName>
    <definedName name="ZF04.1.4._E">'ZF04'!$H$11</definedName>
    <definedName name="ZF04.1.4._F">'ZF04'!$I$11</definedName>
    <definedName name="ZF04.1.4._G">'ZF04'!$J$11</definedName>
    <definedName name="ZF04.1.4._H">'ZF04'!$K$11</definedName>
    <definedName name="ZF04.1.5._A">'ZF04'!$D$12</definedName>
    <definedName name="ZF04.1.5._B">'ZF04'!$E$12</definedName>
    <definedName name="ZF04.1.5._C">'ZF04'!$F$12</definedName>
    <definedName name="ZF04.1.5._D">'ZF04'!$G$12</definedName>
    <definedName name="ZF04.1.5._E">'ZF04'!$H$12</definedName>
    <definedName name="ZF04.1.5._F">'ZF04'!$I$12</definedName>
    <definedName name="ZF04.1.5._G">'ZF04'!$J$12</definedName>
    <definedName name="ZF04.1.5._H">'ZF04'!$K$12</definedName>
    <definedName name="ZF04.1.6._A">'ZF04'!$D$13</definedName>
    <definedName name="ZF04.1.6._B">'ZF04'!$E$13</definedName>
    <definedName name="ZF04.1.6._C">'ZF04'!$F$13</definedName>
    <definedName name="ZF04.1.6._D">'ZF04'!$G$13</definedName>
    <definedName name="ZF04.1.6._E">'ZF04'!$H$13</definedName>
    <definedName name="ZF04.1.6._F">'ZF04'!$I$13</definedName>
    <definedName name="ZF04.1.6._G">'ZF04'!$J$13</definedName>
    <definedName name="ZF04.1.6._H">'ZF04'!$K$13</definedName>
    <definedName name="ZF04.1.7._A">'ZF04'!$D$14</definedName>
    <definedName name="ZF04.1.7._B">'ZF04'!$E$14</definedName>
    <definedName name="ZF04.1.7._C">'ZF04'!$F$14</definedName>
    <definedName name="ZF04.1.7._D">'ZF04'!$G$14</definedName>
    <definedName name="ZF04.1.7._E">'ZF04'!$H$14</definedName>
    <definedName name="ZF04.1.7._F">'ZF04'!$I$14</definedName>
    <definedName name="ZF04.1.7._G">'ZF04'!$J$14</definedName>
    <definedName name="ZF04.1.7._H">'ZF04'!$K$14</definedName>
    <definedName name="ZF04.1.8._A">'ZF04'!$D$15</definedName>
    <definedName name="ZF04.1.8._B">'ZF04'!$E$15</definedName>
    <definedName name="ZF04.1.8._C">'ZF04'!$F$15</definedName>
    <definedName name="ZF04.1.8._D">'ZF04'!$G$15</definedName>
    <definedName name="ZF04.1.8._E">'ZF04'!$H$15</definedName>
    <definedName name="ZF04.1.8._F">'ZF04'!$I$15</definedName>
    <definedName name="ZF04.1.8._G">'ZF04'!$J$15</definedName>
    <definedName name="ZF04.1.8._H">'ZF04'!$K$15</definedName>
    <definedName name="ZF04.2._A">'ZF04'!$D$16</definedName>
    <definedName name="ZF04.2._B">'ZF04'!$E$16</definedName>
    <definedName name="ZF04.2._C">'ZF04'!$F$16</definedName>
    <definedName name="ZF04.2._D">'ZF04'!$G$16</definedName>
    <definedName name="ZF04.2._E">'ZF04'!$H$16</definedName>
    <definedName name="ZF04.2._F">'ZF04'!$I$16</definedName>
    <definedName name="ZF04.2._G">'ZF04'!$J$16</definedName>
    <definedName name="ZF04.2._H">'ZF04'!$K$16</definedName>
    <definedName name="ZF04.2.1._A">'ZF04'!$D$17</definedName>
    <definedName name="ZF04.2.1._B">'ZF04'!$E$17</definedName>
    <definedName name="ZF04.2.1._C">'ZF04'!$F$17</definedName>
    <definedName name="ZF04.2.1._D">'ZF04'!$G$17</definedName>
    <definedName name="ZF04.2.1._E">'ZF04'!$H$17</definedName>
    <definedName name="ZF04.2.1._F">'ZF04'!$I$17</definedName>
    <definedName name="ZF04.2.1._G">'ZF04'!$J$17</definedName>
    <definedName name="ZF04.2.1._H">'ZF04'!$K$17</definedName>
    <definedName name="ZF04.2.2._A">'ZF04'!$D$18</definedName>
    <definedName name="ZF04.2.2._B">'ZF04'!$E$18</definedName>
    <definedName name="ZF04.2.2._C">'ZF04'!$F$18</definedName>
    <definedName name="ZF04.2.2._D">'ZF04'!$G$18</definedName>
    <definedName name="ZF04.2.2._E">'ZF04'!$H$18</definedName>
    <definedName name="ZF04.2.2._F">'ZF04'!$I$18</definedName>
    <definedName name="ZF04.2.2._G">'ZF04'!$J$18</definedName>
    <definedName name="ZF04.2.2._H">'ZF04'!$K$18</definedName>
    <definedName name="ZF04.2.3._A">'ZF04'!$D$19</definedName>
    <definedName name="ZF04.2.3._B">'ZF04'!$E$19</definedName>
    <definedName name="ZF04.2.3._C">'ZF04'!$F$19</definedName>
    <definedName name="ZF04.2.3._D">'ZF04'!$G$19</definedName>
    <definedName name="ZF04.2.3._E">'ZF04'!$H$19</definedName>
    <definedName name="ZF04.2.3._F">'ZF04'!$I$19</definedName>
    <definedName name="ZF04.2.3._G">'ZF04'!$J$19</definedName>
    <definedName name="ZF04.2.3._H">'ZF04'!$K$19</definedName>
    <definedName name="ZF04.2.4._A">'ZF04'!$D$20</definedName>
    <definedName name="ZF04.2.4._B">'ZF04'!$E$20</definedName>
    <definedName name="ZF04.2.4._C">'ZF04'!$F$20</definedName>
    <definedName name="ZF04.2.4._D">'ZF04'!$G$20</definedName>
    <definedName name="ZF04.2.4._E">'ZF04'!$H$20</definedName>
    <definedName name="ZF04.2.4._F">'ZF04'!$I$20</definedName>
    <definedName name="ZF04.2.4._G">'ZF04'!$J$20</definedName>
    <definedName name="ZF04.2.4._H">'ZF04'!$K$20</definedName>
    <definedName name="ZF04.2.5._A">'ZF04'!$D$21</definedName>
    <definedName name="ZF04.2.5._B">'ZF04'!$E$21</definedName>
    <definedName name="ZF04.2.5._C">'ZF04'!$F$21</definedName>
    <definedName name="ZF04.2.5._D">'ZF04'!$G$21</definedName>
    <definedName name="ZF04.2.5._E">'ZF04'!$H$21</definedName>
    <definedName name="ZF04.2.5._F">'ZF04'!$I$21</definedName>
    <definedName name="ZF04.2.5._G">'ZF04'!$J$21</definedName>
    <definedName name="ZF04.2.5._H">'ZF04'!$K$21</definedName>
    <definedName name="ZF04.2.6._A">'ZF04'!$D$22</definedName>
    <definedName name="ZF04.2.6._B">'ZF04'!$E$22</definedName>
    <definedName name="ZF04.2.6._C">'ZF04'!$F$22</definedName>
    <definedName name="ZF04.2.6._D">'ZF04'!$G$22</definedName>
    <definedName name="ZF04.2.6._E">'ZF04'!$H$22</definedName>
    <definedName name="ZF04.2.6._F">'ZF04'!$I$22</definedName>
    <definedName name="ZF04.2.6._G">'ZF04'!$J$22</definedName>
    <definedName name="ZF04.2.6._H">'ZF04'!$K$22</definedName>
    <definedName name="ZF04.2.7._A">'ZF04'!$D$23</definedName>
    <definedName name="ZF04.2.7._B">'ZF04'!$E$23</definedName>
    <definedName name="ZF04.2.7._C">'ZF04'!$F$23</definedName>
    <definedName name="ZF04.2.7._D">'ZF04'!$G$23</definedName>
    <definedName name="ZF04.2.7._E">'ZF04'!$H$23</definedName>
    <definedName name="ZF04.2.7._F">'ZF04'!$I$23</definedName>
    <definedName name="ZF04.2.7._G">'ZF04'!$J$23</definedName>
    <definedName name="ZF04.2.7._H">'ZF04'!$K$23</definedName>
    <definedName name="ZF04.2.7.1._A">'ZF04'!$D$24</definedName>
    <definedName name="ZF04.2.7.1._B">'ZF04'!$E$24</definedName>
    <definedName name="ZF04.2.7.1._C">'ZF04'!$F$24</definedName>
    <definedName name="ZF04.2.7.1._D">'ZF04'!$G$24</definedName>
    <definedName name="ZF04.2.7.1._E">'ZF04'!$H$24</definedName>
    <definedName name="ZF04.2.7.1._F">'ZF04'!$I$24</definedName>
    <definedName name="ZF04.2.7.1._G">'ZF04'!$J$24</definedName>
    <definedName name="ZF04.2.7.1._H">'ZF04'!$K$24</definedName>
    <definedName name="ZF04.2.7.2._A">'ZF04'!$D$25</definedName>
    <definedName name="ZF04.2.7.2._B">'ZF04'!$E$25</definedName>
    <definedName name="ZF04.2.7.2._C">'ZF04'!$F$25</definedName>
    <definedName name="ZF04.2.7.2._D">'ZF04'!$G$25</definedName>
    <definedName name="ZF04.2.7.2._E">'ZF04'!$H$25</definedName>
    <definedName name="ZF04.2.7.2._F">'ZF04'!$I$25</definedName>
    <definedName name="ZF04.2.7.2._G">'ZF04'!$J$25</definedName>
    <definedName name="ZF04.2.7.2._H">'ZF04'!$K$25</definedName>
    <definedName name="ZF04.2.8._A">'ZF04'!$D$26</definedName>
    <definedName name="ZF04.2.8._B">'ZF04'!$E$26</definedName>
    <definedName name="ZF04.2.8._C">'ZF04'!$F$26</definedName>
    <definedName name="ZF04.2.8._D">'ZF04'!$G$26</definedName>
    <definedName name="ZF04.2.8._E">'ZF04'!$H$26</definedName>
    <definedName name="ZF04.2.8._F">'ZF04'!$I$26</definedName>
    <definedName name="ZF04.2.8._G">'ZF04'!$J$26</definedName>
    <definedName name="ZF04.2.8._H">'ZF04'!$K$26</definedName>
    <definedName name="ZF04.2.9._A">'ZF04'!$D$27</definedName>
    <definedName name="ZF04.2.9._B">'ZF04'!$E$27</definedName>
    <definedName name="ZF04.2.9._C">'ZF04'!$F$27</definedName>
    <definedName name="ZF04.2.9._D">'ZF04'!$G$27</definedName>
    <definedName name="ZF04.2.9._E">'ZF04'!$H$27</definedName>
    <definedName name="ZF04.2.9._F">'ZF04'!$I$27</definedName>
    <definedName name="ZF04.2.9._G">'ZF04'!$J$27</definedName>
    <definedName name="ZF04.2.9._H">'ZF04'!$K$27</definedName>
    <definedName name="ZF04.3._A">'ZF04'!$D$28</definedName>
    <definedName name="ZF04.3._B">'ZF04'!$E$28</definedName>
    <definedName name="ZF04.3._C">'ZF04'!$F$28</definedName>
    <definedName name="ZF04.3._D">'ZF04'!$G$28</definedName>
    <definedName name="ZF04.3._E">'ZF04'!$H$28</definedName>
    <definedName name="ZF04.3._F">'ZF04'!$I$28</definedName>
    <definedName name="ZF04.3._G">'ZF04'!$J$28</definedName>
    <definedName name="ZF04.3._H">'ZF04'!$K$28</definedName>
    <definedName name="ZF04.3.1._A">'ZF04'!$D$29</definedName>
    <definedName name="ZF04.3.1._B">'ZF04'!$E$29</definedName>
    <definedName name="ZF04.3.1._C">'ZF04'!$F$29</definedName>
    <definedName name="ZF04.3.1._D">'ZF04'!$G$29</definedName>
    <definedName name="ZF04.3.1._E">'ZF04'!$H$29</definedName>
    <definedName name="ZF04.3.1._F">'ZF04'!$I$29</definedName>
    <definedName name="ZF04.3.1._G">'ZF04'!$J$29</definedName>
    <definedName name="ZF04.3.1._H">'ZF04'!$K$29</definedName>
    <definedName name="ZF04.3.2._A">'ZF04'!$D$30</definedName>
    <definedName name="ZF04.3.2._B">'ZF04'!$E$30</definedName>
    <definedName name="ZF04.3.2._C">'ZF04'!$F$30</definedName>
    <definedName name="ZF04.3.2._D">'ZF04'!$G$30</definedName>
    <definedName name="ZF04.3.2._E">'ZF04'!$H$30</definedName>
    <definedName name="ZF04.3.2._F">'ZF04'!$I$30</definedName>
    <definedName name="ZF04.3.2._G">'ZF04'!$J$30</definedName>
    <definedName name="ZF04.3.2._H">'ZF04'!$K$30</definedName>
    <definedName name="ZF04.3.3._A">'ZF04'!$D$31</definedName>
    <definedName name="ZF04.3.3._B">'ZF04'!$E$31</definedName>
    <definedName name="ZF04.3.3._C">'ZF04'!$F$31</definedName>
    <definedName name="ZF04.3.3._D">'ZF04'!$G$31</definedName>
    <definedName name="ZF04.3.3._E">'ZF04'!$H$31</definedName>
    <definedName name="ZF04.3.3._F">'ZF04'!$I$31</definedName>
    <definedName name="ZF04.3.3._G">'ZF04'!$J$31</definedName>
    <definedName name="ZF04.3.3._H">'ZF04'!$K$31</definedName>
    <definedName name="ZF04.3.3.1._A">'ZF04'!$D$32</definedName>
    <definedName name="ZF04.3.3.1._B">'ZF04'!$E$32</definedName>
    <definedName name="ZF04.3.3.1._C">'ZF04'!$F$32</definedName>
    <definedName name="ZF04.3.3.1._D">'ZF04'!$G$32</definedName>
    <definedName name="ZF04.3.3.1._E">'ZF04'!$H$32</definedName>
    <definedName name="ZF04.3.3.1._F">'ZF04'!$I$32</definedName>
    <definedName name="ZF04.3.3.1._G">'ZF04'!$J$32</definedName>
    <definedName name="ZF04.3.3.1._H">'ZF04'!$K$32</definedName>
    <definedName name="ZF04.3.3.2._A">'ZF04'!$D$33</definedName>
    <definedName name="ZF04.3.3.2._B">'ZF04'!$E$33</definedName>
    <definedName name="ZF04.3.3.2._C">'ZF04'!$F$33</definedName>
    <definedName name="ZF04.3.3.2._D">'ZF04'!$G$33</definedName>
    <definedName name="ZF04.3.3.2._E">'ZF04'!$H$33</definedName>
    <definedName name="ZF04.3.3.2._F">'ZF04'!$I$33</definedName>
    <definedName name="ZF04.3.3.2._G">'ZF04'!$J$33</definedName>
    <definedName name="ZF04.3.3.2._H">'ZF04'!$K$33</definedName>
    <definedName name="ZF04.3.3.2.1._A">'ZF04'!$D$34</definedName>
    <definedName name="ZF04.3.3.2.1._B">'ZF04'!$E$34</definedName>
    <definedName name="ZF04.3.3.2.1._C">'ZF04'!$F$34</definedName>
    <definedName name="ZF04.3.3.2.1._D">'ZF04'!$G$34</definedName>
    <definedName name="ZF04.3.3.2.1._E">'ZF04'!$H$34</definedName>
    <definedName name="ZF04.3.3.2.1._F">'ZF04'!$I$34</definedName>
    <definedName name="ZF04.3.3.2.1._G">'ZF04'!$J$34</definedName>
    <definedName name="ZF04.3.3.2.1._H">'ZF04'!$K$34</definedName>
    <definedName name="ZF04.3.3.2.2._A">'ZF04'!$D$35</definedName>
    <definedName name="ZF04.3.3.2.2._B">'ZF04'!$E$35</definedName>
    <definedName name="ZF04.3.3.2.2._C">'ZF04'!$F$35</definedName>
    <definedName name="ZF04.3.3.2.2._D">'ZF04'!$G$35</definedName>
    <definedName name="ZF04.3.3.2.2._E">'ZF04'!$H$35</definedName>
    <definedName name="ZF04.3.3.2.2._F">'ZF04'!$I$35</definedName>
    <definedName name="ZF04.3.3.2.2._G">'ZF04'!$J$35</definedName>
    <definedName name="ZF04.3.3.2.2._H">'ZF04'!$K$35</definedName>
    <definedName name="ZF04.3.4._A">'ZF04'!$D$36</definedName>
    <definedName name="ZF04.3.4._B">'ZF04'!$E$36</definedName>
    <definedName name="ZF04.3.4._C">'ZF04'!$F$36</definedName>
    <definedName name="ZF04.3.4._D">'ZF04'!$G$36</definedName>
    <definedName name="ZF04.3.4._E">'ZF04'!$H$36</definedName>
    <definedName name="ZF04.3.4._F">'ZF04'!$I$36</definedName>
    <definedName name="ZF04.3.4._G">'ZF04'!$J$36</definedName>
    <definedName name="ZF04.3.4._H">'ZF04'!$K$36</definedName>
    <definedName name="ZF04.4._A">'ZF04'!$D$37</definedName>
    <definedName name="ZF04.4._B">'ZF04'!$E$37</definedName>
    <definedName name="ZF04.4._C">'ZF04'!$F$37</definedName>
    <definedName name="ZF04.4._D">'ZF04'!$G$37</definedName>
    <definedName name="ZF04.4._E">'ZF04'!$H$37</definedName>
    <definedName name="ZF04.4._F">'ZF04'!$I$37</definedName>
    <definedName name="ZF04.4._G">'ZF04'!$J$37</definedName>
    <definedName name="ZF04.4._H">'ZF04'!$K$37</definedName>
    <definedName name="ZF04.4.1._A">'ZF04'!$D$38</definedName>
    <definedName name="ZF04.4.1._B">'ZF04'!$E$38</definedName>
    <definedName name="ZF04.4.1._C">'ZF04'!$F$38</definedName>
    <definedName name="ZF04.4.1._D">'ZF04'!$G$38</definedName>
    <definedName name="ZF04.4.1._E">'ZF04'!$H$38</definedName>
    <definedName name="ZF04.4.1._F">'ZF04'!$I$38</definedName>
    <definedName name="ZF04.4.1._G">'ZF04'!$J$38</definedName>
    <definedName name="ZF04.4.1._H">'ZF04'!$K$38</definedName>
    <definedName name="ZF04.4.10._A">'ZF04'!$D$47</definedName>
    <definedName name="ZF04.4.10._B">'ZF04'!$E$47</definedName>
    <definedName name="ZF04.4.10._C">'ZF04'!$F$47</definedName>
    <definedName name="ZF04.4.10._D">'ZF04'!$G$47</definedName>
    <definedName name="ZF04.4.10._E">'ZF04'!$H$47</definedName>
    <definedName name="ZF04.4.10._F">'ZF04'!$I$47</definedName>
    <definedName name="ZF04.4.10._G">'ZF04'!$J$47</definedName>
    <definedName name="ZF04.4.10._H">'ZF04'!$K$47</definedName>
    <definedName name="ZF04.4.2._A">'ZF04'!$D$39</definedName>
    <definedName name="ZF04.4.2._B">'ZF04'!$E$39</definedName>
    <definedName name="ZF04.4.2._C">'ZF04'!$F$39</definedName>
    <definedName name="ZF04.4.2._D">'ZF04'!$G$39</definedName>
    <definedName name="ZF04.4.2._E">'ZF04'!$H$39</definedName>
    <definedName name="ZF04.4.2._F">'ZF04'!$I$39</definedName>
    <definedName name="ZF04.4.2._G">'ZF04'!$J$39</definedName>
    <definedName name="ZF04.4.2._H">'ZF04'!$K$39</definedName>
    <definedName name="ZF04.4.3._A">'ZF04'!$D$40</definedName>
    <definedName name="ZF04.4.3._B">'ZF04'!$E$40</definedName>
    <definedName name="ZF04.4.3._C">'ZF04'!$F$40</definedName>
    <definedName name="ZF04.4.3._D">'ZF04'!$G$40</definedName>
    <definedName name="ZF04.4.3._E">'ZF04'!$H$40</definedName>
    <definedName name="ZF04.4.3._F">'ZF04'!$I$40</definedName>
    <definedName name="ZF04.4.3._G">'ZF04'!$J$40</definedName>
    <definedName name="ZF04.4.3._H">'ZF04'!$K$40</definedName>
    <definedName name="ZF04.4.4._A">'ZF04'!$D$41</definedName>
    <definedName name="ZF04.4.4._B">'ZF04'!$E$41</definedName>
    <definedName name="ZF04.4.4._C">'ZF04'!$F$41</definedName>
    <definedName name="ZF04.4.4._D">'ZF04'!$G$41</definedName>
    <definedName name="ZF04.4.4._E">'ZF04'!$H$41</definedName>
    <definedName name="ZF04.4.4._F">'ZF04'!$I$41</definedName>
    <definedName name="ZF04.4.4._G">'ZF04'!$J$41</definedName>
    <definedName name="ZF04.4.4._H">'ZF04'!$K$41</definedName>
    <definedName name="ZF04.4.5._A">'ZF04'!$D$42</definedName>
    <definedName name="ZF04.4.5._B">'ZF04'!$E$42</definedName>
    <definedName name="ZF04.4.5._C">'ZF04'!$F$42</definedName>
    <definedName name="ZF04.4.5._D">'ZF04'!$G$42</definedName>
    <definedName name="ZF04.4.5._E">'ZF04'!$H$42</definedName>
    <definedName name="ZF04.4.5._F">'ZF04'!$I$42</definedName>
    <definedName name="ZF04.4.5._G">'ZF04'!$J$42</definedName>
    <definedName name="ZF04.4.5._H">'ZF04'!$K$42</definedName>
    <definedName name="ZF04.4.6._A">'ZF04'!$D$43</definedName>
    <definedName name="ZF04.4.6._B">'ZF04'!$E$43</definedName>
    <definedName name="ZF04.4.6._C">'ZF04'!$F$43</definedName>
    <definedName name="ZF04.4.6._D">'ZF04'!$G$43</definedName>
    <definedName name="ZF04.4.6._E">'ZF04'!$H$43</definedName>
    <definedName name="ZF04.4.6._F">'ZF04'!$I$43</definedName>
    <definedName name="ZF04.4.6._G">'ZF04'!$J$43</definedName>
    <definedName name="ZF04.4.6._H">'ZF04'!$K$43</definedName>
    <definedName name="ZF04.4.7._A">'ZF04'!$D$44</definedName>
    <definedName name="ZF04.4.7._B">'ZF04'!$E$44</definedName>
    <definedName name="ZF04.4.7._C">'ZF04'!$F$44</definedName>
    <definedName name="ZF04.4.7._D">'ZF04'!$G$44</definedName>
    <definedName name="ZF04.4.7._E">'ZF04'!$H$44</definedName>
    <definedName name="ZF04.4.7._F">'ZF04'!$I$44</definedName>
    <definedName name="ZF04.4.7._G">'ZF04'!$J$44</definedName>
    <definedName name="ZF04.4.7._H">'ZF04'!$K$44</definedName>
    <definedName name="ZF04.4.8._A">'ZF04'!$D$45</definedName>
    <definedName name="ZF04.4.8._B">'ZF04'!$E$45</definedName>
    <definedName name="ZF04.4.8._C">'ZF04'!$F$45</definedName>
    <definedName name="ZF04.4.8._D">'ZF04'!$G$45</definedName>
    <definedName name="ZF04.4.8._E">'ZF04'!$H$45</definedName>
    <definedName name="ZF04.4.8._F">'ZF04'!$I$45</definedName>
    <definedName name="ZF04.4.8._G">'ZF04'!$J$45</definedName>
    <definedName name="ZF04.4.8._H">'ZF04'!$K$45</definedName>
    <definedName name="ZF04.4.9._A">'ZF04'!$D$46</definedName>
    <definedName name="ZF04.4.9._B">'ZF04'!$E$46</definedName>
    <definedName name="ZF04.4.9._C">'ZF04'!$F$46</definedName>
    <definedName name="ZF04.4.9._D">'ZF04'!$G$46</definedName>
    <definedName name="ZF04.4.9._E">'ZF04'!$H$46</definedName>
    <definedName name="ZF04.4.9._F">'ZF04'!$I$46</definedName>
    <definedName name="ZF04.4.9._G">'ZF04'!$J$46</definedName>
    <definedName name="ZF04.4.9._H">'ZF04'!$K$46</definedName>
    <definedName name="ZF04.5._A">'ZF04'!$D$48</definedName>
    <definedName name="ZF04.5._B">'ZF04'!$E$48</definedName>
    <definedName name="ZF04.5._C">'ZF04'!$F$48</definedName>
    <definedName name="ZF04.5._D">'ZF04'!$G$48</definedName>
    <definedName name="ZF04.5._E">'ZF04'!$H$48</definedName>
    <definedName name="ZF04.5._F">'ZF04'!$I$48</definedName>
    <definedName name="ZF04.5._G">'ZF04'!$J$48</definedName>
    <definedName name="ZF04.5._H">'ZF04'!$K$48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2" l="1"/>
  <c r="E30" i="44"/>
  <c r="E15" i="2"/>
  <c r="E13" i="2"/>
  <c r="E6" i="2" l="1"/>
  <c r="E14" i="2" l="1"/>
  <c r="G39" i="66" l="1"/>
  <c r="E26" i="44" l="1"/>
  <c r="E27" i="44"/>
  <c r="E28" i="44"/>
  <c r="E29" i="44"/>
  <c r="D50" i="2" l="1"/>
  <c r="D63" i="48" l="1"/>
  <c r="E18" i="87" l="1"/>
  <c r="F18" i="87"/>
  <c r="G18" i="87"/>
  <c r="H18" i="87"/>
  <c r="I18" i="87"/>
  <c r="J18" i="87"/>
  <c r="K18" i="87"/>
  <c r="L18" i="87"/>
  <c r="M18" i="87"/>
  <c r="N18" i="87"/>
  <c r="O18" i="87"/>
  <c r="P18" i="87"/>
  <c r="Q18" i="87"/>
  <c r="R18" i="87"/>
  <c r="S18" i="87"/>
  <c r="T18" i="87"/>
  <c r="U18" i="87"/>
  <c r="V18" i="87"/>
  <c r="W18" i="87"/>
  <c r="X18" i="87"/>
  <c r="D18" i="87"/>
  <c r="F66" i="40" l="1"/>
  <c r="F65" i="40"/>
  <c r="F64" i="40"/>
  <c r="F63" i="40"/>
  <c r="F62" i="40"/>
  <c r="F61" i="40"/>
  <c r="F60" i="40"/>
  <c r="F59" i="40"/>
  <c r="E41" i="2" l="1"/>
  <c r="D39" i="47"/>
  <c r="D43" i="47" l="1"/>
  <c r="E38" i="2" l="1"/>
  <c r="E19" i="18" l="1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D19" i="18"/>
  <c r="E18" i="86"/>
  <c r="F18" i="86"/>
  <c r="G18" i="86"/>
  <c r="H18" i="86"/>
  <c r="I18" i="86"/>
  <c r="J18" i="86"/>
  <c r="K18" i="86"/>
  <c r="L18" i="86"/>
  <c r="M18" i="86"/>
  <c r="N18" i="86"/>
  <c r="O18" i="86"/>
  <c r="P18" i="86"/>
  <c r="Q18" i="86"/>
  <c r="R18" i="86"/>
  <c r="S18" i="86"/>
  <c r="T18" i="86"/>
  <c r="U18" i="86"/>
  <c r="V18" i="86"/>
  <c r="W18" i="86"/>
  <c r="X18" i="86"/>
  <c r="D18" i="86"/>
  <c r="E7" i="127" l="1"/>
  <c r="E6" i="127"/>
  <c r="J14" i="43"/>
  <c r="J13" i="43"/>
  <c r="J12" i="43"/>
  <c r="J9" i="43"/>
  <c r="J10" i="43"/>
  <c r="J11" i="43"/>
  <c r="J8" i="43"/>
  <c r="E7" i="126"/>
  <c r="E8" i="126"/>
  <c r="E9" i="126"/>
  <c r="E10" i="126"/>
  <c r="E11" i="126"/>
  <c r="E12" i="126"/>
  <c r="E13" i="126"/>
  <c r="E14" i="126"/>
  <c r="E15" i="126"/>
  <c r="E16" i="126"/>
  <c r="E17" i="126"/>
  <c r="E18" i="126"/>
  <c r="E19" i="126"/>
  <c r="E20" i="126"/>
  <c r="E21" i="126"/>
  <c r="E22" i="126"/>
  <c r="E23" i="126"/>
  <c r="E24" i="126"/>
  <c r="E25" i="126"/>
  <c r="E26" i="126"/>
  <c r="E27" i="126"/>
  <c r="E28" i="126"/>
  <c r="E29" i="126"/>
  <c r="E30" i="126"/>
  <c r="E31" i="126"/>
  <c r="E32" i="126"/>
  <c r="E33" i="126"/>
  <c r="E34" i="126"/>
  <c r="E35" i="126"/>
  <c r="E36" i="126"/>
  <c r="E37" i="126"/>
  <c r="E38" i="126"/>
  <c r="E6" i="126"/>
  <c r="F35" i="125"/>
  <c r="F34" i="125"/>
  <c r="F33" i="125"/>
  <c r="F8" i="125"/>
  <c r="F7" i="125"/>
  <c r="F6" i="125"/>
  <c r="F9" i="125"/>
  <c r="F10" i="125"/>
  <c r="F11" i="125"/>
  <c r="F12" i="125"/>
  <c r="F13" i="125"/>
  <c r="F14" i="125"/>
  <c r="F15" i="125"/>
  <c r="F16" i="125"/>
  <c r="F17" i="125"/>
  <c r="F18" i="125"/>
  <c r="F19" i="125"/>
  <c r="F20" i="125"/>
  <c r="F21" i="125"/>
  <c r="F22" i="125"/>
  <c r="F23" i="125"/>
  <c r="F24" i="125"/>
  <c r="F25" i="125"/>
  <c r="F26" i="125"/>
  <c r="F27" i="125"/>
  <c r="F28" i="125"/>
  <c r="F29" i="125"/>
  <c r="F30" i="125"/>
  <c r="F31" i="125"/>
  <c r="F32" i="125"/>
  <c r="D9" i="127" l="1"/>
  <c r="G39" i="136" s="1"/>
  <c r="D44" i="126"/>
  <c r="D43" i="126"/>
  <c r="H30" i="137" s="1"/>
  <c r="D42" i="126"/>
  <c r="D41" i="126"/>
  <c r="D46" i="126" s="1"/>
  <c r="G37" i="136" s="1"/>
  <c r="E39" i="125"/>
  <c r="D41" i="125" s="1"/>
  <c r="D38" i="125"/>
  <c r="E38" i="125"/>
  <c r="G36" i="136" l="1"/>
  <c r="M12" i="38"/>
  <c r="M13" i="38"/>
  <c r="M14" i="38"/>
  <c r="K17" i="38"/>
  <c r="L17" i="38"/>
  <c r="Y8" i="5"/>
  <c r="Y9" i="5"/>
  <c r="Y10" i="5"/>
  <c r="Y11" i="5"/>
  <c r="Y12" i="5"/>
  <c r="Y13" i="5"/>
  <c r="Y14" i="5"/>
  <c r="Y7" i="5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6" i="54"/>
  <c r="E55" i="101" l="1"/>
  <c r="F55" i="101"/>
  <c r="G55" i="101"/>
  <c r="H55" i="101"/>
  <c r="I55" i="101"/>
  <c r="J55" i="101"/>
  <c r="K55" i="101"/>
  <c r="D55" i="101"/>
  <c r="E54" i="101"/>
  <c r="F54" i="101"/>
  <c r="G54" i="101"/>
  <c r="H54" i="101"/>
  <c r="I54" i="101"/>
  <c r="J54" i="101"/>
  <c r="K54" i="101"/>
  <c r="D54" i="101"/>
  <c r="E53" i="101"/>
  <c r="F53" i="101"/>
  <c r="G53" i="101"/>
  <c r="H53" i="101"/>
  <c r="I53" i="101"/>
  <c r="J53" i="101"/>
  <c r="K53" i="101"/>
  <c r="D53" i="101"/>
  <c r="E52" i="101"/>
  <c r="F52" i="101"/>
  <c r="G52" i="101"/>
  <c r="H52" i="101"/>
  <c r="I52" i="101"/>
  <c r="J52" i="101"/>
  <c r="K52" i="101"/>
  <c r="E51" i="101"/>
  <c r="F51" i="101"/>
  <c r="G51" i="101"/>
  <c r="H51" i="101"/>
  <c r="I51" i="101"/>
  <c r="J51" i="101"/>
  <c r="K51" i="101"/>
  <c r="D52" i="101"/>
  <c r="D51" i="101"/>
  <c r="E55" i="100"/>
  <c r="F55" i="100"/>
  <c r="G55" i="100"/>
  <c r="H55" i="100"/>
  <c r="I55" i="100"/>
  <c r="J55" i="100"/>
  <c r="K55" i="100"/>
  <c r="D55" i="100"/>
  <c r="E54" i="100"/>
  <c r="F54" i="100"/>
  <c r="G54" i="100"/>
  <c r="H54" i="100"/>
  <c r="I54" i="100"/>
  <c r="J54" i="100"/>
  <c r="K54" i="100"/>
  <c r="D54" i="100"/>
  <c r="E53" i="100"/>
  <c r="F53" i="100"/>
  <c r="G53" i="100"/>
  <c r="H53" i="100"/>
  <c r="I53" i="100"/>
  <c r="J53" i="100"/>
  <c r="K53" i="100"/>
  <c r="D53" i="100"/>
  <c r="E52" i="100"/>
  <c r="F52" i="100"/>
  <c r="G52" i="100"/>
  <c r="H52" i="100"/>
  <c r="I52" i="100"/>
  <c r="J52" i="100"/>
  <c r="K52" i="100"/>
  <c r="D52" i="100"/>
  <c r="E51" i="100"/>
  <c r="F51" i="100"/>
  <c r="G51" i="100"/>
  <c r="H51" i="100"/>
  <c r="I51" i="100"/>
  <c r="J51" i="100"/>
  <c r="K51" i="100"/>
  <c r="D51" i="100"/>
  <c r="E17" i="88"/>
  <c r="F17" i="88"/>
  <c r="G17" i="88"/>
  <c r="H17" i="88"/>
  <c r="I17" i="88"/>
  <c r="J17" i="88"/>
  <c r="K17" i="88"/>
  <c r="L17" i="88"/>
  <c r="D17" i="88"/>
  <c r="E16" i="85"/>
  <c r="F16" i="85"/>
  <c r="G16" i="85"/>
  <c r="D16" i="85"/>
  <c r="E16" i="84" l="1"/>
  <c r="F16" i="84"/>
  <c r="G16" i="84"/>
  <c r="H16" i="84"/>
  <c r="I16" i="84"/>
  <c r="D16" i="84"/>
  <c r="Q8" i="81"/>
  <c r="Q9" i="81"/>
  <c r="Q10" i="81"/>
  <c r="Q11" i="81"/>
  <c r="Q12" i="81"/>
  <c r="Q13" i="81"/>
  <c r="Q14" i="81"/>
  <c r="Q15" i="81"/>
  <c r="Q16" i="81"/>
  <c r="Q17" i="81"/>
  <c r="Q18" i="81"/>
  <c r="Q19" i="81"/>
  <c r="Q20" i="81"/>
  <c r="Q21" i="81"/>
  <c r="Q22" i="81"/>
  <c r="Q23" i="81"/>
  <c r="Q24" i="81"/>
  <c r="Q25" i="81"/>
  <c r="Q26" i="81"/>
  <c r="Q27" i="81"/>
  <c r="Q28" i="81"/>
  <c r="Q29" i="81"/>
  <c r="Q30" i="81"/>
  <c r="Q31" i="81"/>
  <c r="Q32" i="81"/>
  <c r="Q33" i="81"/>
  <c r="Q34" i="81"/>
  <c r="Q35" i="81"/>
  <c r="Q36" i="81"/>
  <c r="Q37" i="81"/>
  <c r="Q38" i="81"/>
  <c r="Q39" i="81"/>
  <c r="Q7" i="81"/>
  <c r="E46" i="81"/>
  <c r="F46" i="81"/>
  <c r="G46" i="81"/>
  <c r="H46" i="81"/>
  <c r="I46" i="81"/>
  <c r="J46" i="81"/>
  <c r="K46" i="81"/>
  <c r="L46" i="81"/>
  <c r="M46" i="81"/>
  <c r="N46" i="81"/>
  <c r="O46" i="81"/>
  <c r="D46" i="81"/>
  <c r="E45" i="81"/>
  <c r="F45" i="81"/>
  <c r="G45" i="81"/>
  <c r="H45" i="81"/>
  <c r="I45" i="81"/>
  <c r="J45" i="81"/>
  <c r="K45" i="81"/>
  <c r="L45" i="81"/>
  <c r="M45" i="81"/>
  <c r="N45" i="81"/>
  <c r="O45" i="81"/>
  <c r="D45" i="81"/>
  <c r="N43" i="81"/>
  <c r="O43" i="81"/>
  <c r="E44" i="81"/>
  <c r="F44" i="81"/>
  <c r="G44" i="81"/>
  <c r="H44" i="81"/>
  <c r="I44" i="81"/>
  <c r="J44" i="81"/>
  <c r="K44" i="81"/>
  <c r="L44" i="81"/>
  <c r="M44" i="81"/>
  <c r="N44" i="81"/>
  <c r="O44" i="81"/>
  <c r="D44" i="81"/>
  <c r="E43" i="81"/>
  <c r="F43" i="81"/>
  <c r="G43" i="81"/>
  <c r="H43" i="81"/>
  <c r="I43" i="81"/>
  <c r="J43" i="81"/>
  <c r="K43" i="81"/>
  <c r="L43" i="81"/>
  <c r="M43" i="81"/>
  <c r="D43" i="81"/>
  <c r="E42" i="81"/>
  <c r="F42" i="81"/>
  <c r="G42" i="81"/>
  <c r="H42" i="81"/>
  <c r="I42" i="81"/>
  <c r="J42" i="81"/>
  <c r="K42" i="81"/>
  <c r="L42" i="81"/>
  <c r="M42" i="81"/>
  <c r="N42" i="81"/>
  <c r="O42" i="81"/>
  <c r="D42" i="81"/>
  <c r="E13" i="75" l="1"/>
  <c r="F13" i="75"/>
  <c r="G13" i="75"/>
  <c r="H13" i="75"/>
  <c r="I13" i="75"/>
  <c r="J13" i="75"/>
  <c r="K13" i="75"/>
  <c r="L13" i="75"/>
  <c r="M13" i="75"/>
  <c r="N13" i="75"/>
  <c r="O13" i="75"/>
  <c r="P13" i="75"/>
  <c r="Q13" i="75"/>
  <c r="R13" i="75"/>
  <c r="S13" i="75"/>
  <c r="T13" i="75"/>
  <c r="U13" i="75"/>
  <c r="V13" i="75"/>
  <c r="W13" i="75"/>
  <c r="X13" i="75"/>
  <c r="Y13" i="75"/>
  <c r="Z13" i="75"/>
  <c r="AA13" i="75"/>
  <c r="AB13" i="75"/>
  <c r="AC13" i="75"/>
  <c r="AD13" i="75"/>
  <c r="AE13" i="75"/>
  <c r="AF13" i="75"/>
  <c r="AG13" i="75"/>
  <c r="AH13" i="75"/>
  <c r="AI13" i="75"/>
  <c r="D13" i="75"/>
  <c r="E48" i="66"/>
  <c r="F48" i="66"/>
  <c r="D48" i="66"/>
  <c r="E46" i="66"/>
  <c r="F46" i="66"/>
  <c r="E45" i="66"/>
  <c r="F45" i="66"/>
  <c r="D46" i="66"/>
  <c r="E44" i="66"/>
  <c r="F44" i="66"/>
  <c r="D44" i="66"/>
  <c r="D45" i="66"/>
  <c r="E43" i="66"/>
  <c r="F43" i="66"/>
  <c r="D43" i="66"/>
  <c r="E23" i="57"/>
  <c r="F23" i="57"/>
  <c r="G23" i="57"/>
  <c r="H23" i="57"/>
  <c r="E22" i="57"/>
  <c r="F22" i="57"/>
  <c r="G22" i="57"/>
  <c r="H22" i="57"/>
  <c r="E21" i="57"/>
  <c r="F21" i="57"/>
  <c r="G21" i="57"/>
  <c r="H21" i="57"/>
  <c r="D23" i="57"/>
  <c r="D22" i="57"/>
  <c r="D21" i="57"/>
  <c r="E29" i="54"/>
  <c r="E28" i="54"/>
  <c r="E27" i="54"/>
  <c r="E26" i="54"/>
  <c r="E29" i="55"/>
  <c r="F29" i="55"/>
  <c r="G29" i="55"/>
  <c r="H29" i="55"/>
  <c r="E28" i="55"/>
  <c r="F28" i="55"/>
  <c r="G28" i="55"/>
  <c r="H28" i="55"/>
  <c r="E27" i="55"/>
  <c r="F27" i="55"/>
  <c r="G27" i="55"/>
  <c r="H27" i="55"/>
  <c r="E26" i="55"/>
  <c r="F26" i="55"/>
  <c r="G26" i="55"/>
  <c r="H26" i="55"/>
  <c r="E31" i="56"/>
  <c r="F31" i="56"/>
  <c r="G31" i="56"/>
  <c r="H31" i="56"/>
  <c r="E30" i="56"/>
  <c r="F30" i="56"/>
  <c r="G30" i="56"/>
  <c r="H30" i="56"/>
  <c r="E32" i="56"/>
  <c r="F32" i="56"/>
  <c r="G32" i="56"/>
  <c r="H32" i="56"/>
  <c r="E29" i="56"/>
  <c r="F29" i="56"/>
  <c r="G29" i="56"/>
  <c r="H29" i="56"/>
  <c r="D32" i="56"/>
  <c r="D31" i="56"/>
  <c r="D30" i="56"/>
  <c r="D29" i="56"/>
  <c r="D27" i="55"/>
  <c r="D28" i="55"/>
  <c r="D29" i="55"/>
  <c r="D26" i="55" l="1"/>
  <c r="D29" i="54"/>
  <c r="D28" i="54"/>
  <c r="D27" i="54"/>
  <c r="D26" i="54"/>
  <c r="D31" i="54" s="1"/>
  <c r="G16" i="136" s="1"/>
  <c r="D29" i="53"/>
  <c r="D28" i="53"/>
  <c r="D27" i="53"/>
  <c r="D26" i="53"/>
  <c r="D19" i="52"/>
  <c r="D18" i="52"/>
  <c r="D17" i="52"/>
  <c r="D51" i="2"/>
  <c r="D49" i="2"/>
  <c r="D68" i="48" l="1"/>
  <c r="D67" i="48"/>
  <c r="D66" i="48"/>
  <c r="D65" i="48"/>
  <c r="D64" i="48"/>
  <c r="D62" i="48"/>
  <c r="D61" i="48"/>
  <c r="D42" i="47"/>
  <c r="D41" i="47"/>
  <c r="D40" i="47"/>
  <c r="D38" i="47"/>
  <c r="D37" i="47"/>
  <c r="D41" i="46"/>
  <c r="D47" i="46"/>
  <c r="D46" i="46"/>
  <c r="D45" i="46"/>
  <c r="D44" i="46"/>
  <c r="D43" i="46"/>
  <c r="D42" i="46"/>
  <c r="D40" i="46"/>
  <c r="D39" i="46"/>
  <c r="E9" i="2" l="1"/>
  <c r="E8" i="2"/>
  <c r="E7" i="2"/>
  <c r="AJ8" i="75" l="1"/>
  <c r="AJ9" i="75"/>
  <c r="AJ10" i="75"/>
  <c r="AJ7" i="75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40" i="66"/>
  <c r="G6" i="66"/>
  <c r="I7" i="57"/>
  <c r="I8" i="57"/>
  <c r="I9" i="57"/>
  <c r="I10" i="57"/>
  <c r="I11" i="57"/>
  <c r="I12" i="57"/>
  <c r="I13" i="57"/>
  <c r="I14" i="57"/>
  <c r="I15" i="57"/>
  <c r="I16" i="57"/>
  <c r="I17" i="57"/>
  <c r="I18" i="57"/>
  <c r="I6" i="57"/>
  <c r="I7" i="56"/>
  <c r="I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6" i="56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6" i="55"/>
  <c r="E7" i="53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6" i="53"/>
  <c r="E7" i="52"/>
  <c r="E8" i="52"/>
  <c r="E9" i="52"/>
  <c r="E10" i="52"/>
  <c r="E11" i="52"/>
  <c r="E12" i="52"/>
  <c r="E13" i="52"/>
  <c r="E14" i="52"/>
  <c r="E6" i="52"/>
  <c r="D31" i="55" l="1"/>
  <c r="G17" i="136" s="1"/>
  <c r="D25" i="57"/>
  <c r="G19" i="136" s="1"/>
  <c r="D50" i="66"/>
  <c r="G20" i="136" s="1"/>
  <c r="D15" i="75"/>
  <c r="D34" i="56"/>
  <c r="G18" i="136" s="1"/>
  <c r="D31" i="53"/>
  <c r="G15" i="136" s="1"/>
  <c r="D21" i="52"/>
  <c r="G14" i="136" s="1"/>
  <c r="L8" i="101"/>
  <c r="L9" i="101"/>
  <c r="L10" i="101"/>
  <c r="L11" i="101"/>
  <c r="L12" i="101"/>
  <c r="L13" i="101"/>
  <c r="L14" i="101"/>
  <c r="L15" i="101"/>
  <c r="L16" i="101"/>
  <c r="L17" i="101"/>
  <c r="L18" i="101"/>
  <c r="L19" i="101"/>
  <c r="L20" i="101"/>
  <c r="L21" i="101"/>
  <c r="L22" i="101"/>
  <c r="L23" i="101"/>
  <c r="L24" i="101"/>
  <c r="L25" i="101"/>
  <c r="L26" i="101"/>
  <c r="L27" i="101"/>
  <c r="L28" i="101"/>
  <c r="L29" i="101"/>
  <c r="L30" i="101"/>
  <c r="L31" i="101"/>
  <c r="L32" i="101"/>
  <c r="L33" i="101"/>
  <c r="L34" i="101"/>
  <c r="L35" i="101"/>
  <c r="L36" i="101"/>
  <c r="L37" i="101"/>
  <c r="L38" i="101"/>
  <c r="L39" i="101"/>
  <c r="L40" i="101"/>
  <c r="L41" i="101"/>
  <c r="L42" i="101"/>
  <c r="L43" i="101"/>
  <c r="L44" i="101"/>
  <c r="L45" i="101"/>
  <c r="L46" i="101"/>
  <c r="L47" i="101"/>
  <c r="L48" i="101"/>
  <c r="L7" i="101"/>
  <c r="L8" i="100"/>
  <c r="L9" i="100"/>
  <c r="L10" i="100"/>
  <c r="L11" i="100"/>
  <c r="L12" i="100"/>
  <c r="L13" i="100"/>
  <c r="L14" i="100"/>
  <c r="L15" i="100"/>
  <c r="L16" i="100"/>
  <c r="L17" i="100"/>
  <c r="L18" i="100"/>
  <c r="L19" i="100"/>
  <c r="L20" i="100"/>
  <c r="L21" i="100"/>
  <c r="L22" i="100"/>
  <c r="L23" i="100"/>
  <c r="L24" i="100"/>
  <c r="L25" i="100"/>
  <c r="L26" i="100"/>
  <c r="L27" i="100"/>
  <c r="L28" i="100"/>
  <c r="L29" i="100"/>
  <c r="L30" i="100"/>
  <c r="L31" i="100"/>
  <c r="L32" i="100"/>
  <c r="L33" i="100"/>
  <c r="L34" i="100"/>
  <c r="L35" i="100"/>
  <c r="L36" i="100"/>
  <c r="L37" i="100"/>
  <c r="L38" i="100"/>
  <c r="L39" i="100"/>
  <c r="L40" i="100"/>
  <c r="L41" i="100"/>
  <c r="L42" i="100"/>
  <c r="L43" i="100"/>
  <c r="L44" i="100"/>
  <c r="L45" i="100"/>
  <c r="L46" i="100"/>
  <c r="L47" i="100"/>
  <c r="L48" i="100"/>
  <c r="L7" i="100"/>
  <c r="D57" i="101" l="1"/>
  <c r="G35" i="136" s="1"/>
  <c r="D57" i="100"/>
  <c r="G34" i="136" s="1"/>
  <c r="G21" i="136"/>
  <c r="H24" i="137"/>
  <c r="E6" i="47"/>
  <c r="I17" i="43" l="1"/>
  <c r="H17" i="43"/>
  <c r="G17" i="43"/>
  <c r="F17" i="43"/>
  <c r="E17" i="43"/>
  <c r="D17" i="43"/>
  <c r="AD16" i="18"/>
  <c r="AD15" i="18"/>
  <c r="AD14" i="18"/>
  <c r="AD13" i="18"/>
  <c r="AD12" i="18"/>
  <c r="AD11" i="18"/>
  <c r="AD10" i="18"/>
  <c r="AD9" i="18"/>
  <c r="AD8" i="18"/>
  <c r="AD7" i="18"/>
  <c r="M14" i="88"/>
  <c r="M13" i="88"/>
  <c r="M12" i="88"/>
  <c r="M11" i="88"/>
  <c r="M10" i="88"/>
  <c r="M9" i="88"/>
  <c r="M8" i="88"/>
  <c r="M7" i="88"/>
  <c r="J17" i="38"/>
  <c r="I17" i="38"/>
  <c r="H17" i="38"/>
  <c r="G17" i="38"/>
  <c r="F17" i="38"/>
  <c r="E17" i="38"/>
  <c r="D17" i="38"/>
  <c r="M11" i="38"/>
  <c r="M10" i="38"/>
  <c r="M9" i="38"/>
  <c r="M8" i="38"/>
  <c r="M7" i="38"/>
  <c r="Y15" i="87"/>
  <c r="Y14" i="87"/>
  <c r="Y13" i="87"/>
  <c r="Y12" i="87"/>
  <c r="Y11" i="87"/>
  <c r="Y10" i="87"/>
  <c r="Y9" i="87"/>
  <c r="Y8" i="87"/>
  <c r="Y15" i="86"/>
  <c r="Y14" i="86"/>
  <c r="Y13" i="86"/>
  <c r="Y12" i="86"/>
  <c r="Y11" i="86"/>
  <c r="Y10" i="86"/>
  <c r="Y9" i="86"/>
  <c r="Y8" i="86"/>
  <c r="H13" i="85"/>
  <c r="H12" i="85"/>
  <c r="H11" i="85"/>
  <c r="H10" i="85"/>
  <c r="H9" i="85"/>
  <c r="H8" i="85"/>
  <c r="H7" i="85"/>
  <c r="H6" i="85"/>
  <c r="J13" i="84"/>
  <c r="J12" i="84"/>
  <c r="J11" i="84"/>
  <c r="J10" i="84"/>
  <c r="J9" i="84"/>
  <c r="J8" i="84"/>
  <c r="J7" i="84"/>
  <c r="J6" i="84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Y15" i="30"/>
  <c r="Y14" i="30"/>
  <c r="Y13" i="30"/>
  <c r="Y12" i="30"/>
  <c r="Y11" i="30"/>
  <c r="Y10" i="30"/>
  <c r="Y9" i="30"/>
  <c r="Y8" i="30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Y15" i="6"/>
  <c r="Y14" i="6"/>
  <c r="Y13" i="6"/>
  <c r="Y12" i="6"/>
  <c r="Y11" i="6"/>
  <c r="Y10" i="6"/>
  <c r="Y9" i="6"/>
  <c r="Y8" i="6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Y14" i="29"/>
  <c r="Y13" i="29"/>
  <c r="Y12" i="29"/>
  <c r="Y11" i="29"/>
  <c r="Y10" i="29"/>
  <c r="Y9" i="29"/>
  <c r="Y8" i="29"/>
  <c r="Y7" i="29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G15" i="42"/>
  <c r="F15" i="42"/>
  <c r="E15" i="42"/>
  <c r="D15" i="42"/>
  <c r="H13" i="42"/>
  <c r="H12" i="42"/>
  <c r="H11" i="42"/>
  <c r="H10" i="42"/>
  <c r="H9" i="42"/>
  <c r="H8" i="42"/>
  <c r="H7" i="42"/>
  <c r="H6" i="42"/>
  <c r="I13" i="41"/>
  <c r="H13" i="41"/>
  <c r="G13" i="41"/>
  <c r="F13" i="41"/>
  <c r="E13" i="41"/>
  <c r="D13" i="41"/>
  <c r="J11" i="41"/>
  <c r="J10" i="41"/>
  <c r="J9" i="41"/>
  <c r="J8" i="41"/>
  <c r="J7" i="41"/>
  <c r="G56" i="40"/>
  <c r="F55" i="40"/>
  <c r="G54" i="40"/>
  <c r="F54" i="40"/>
  <c r="G52" i="40"/>
  <c r="F52" i="40"/>
  <c r="G51" i="40"/>
  <c r="F51" i="40"/>
  <c r="G50" i="40"/>
  <c r="F50" i="40"/>
  <c r="G49" i="40"/>
  <c r="F49" i="40"/>
  <c r="G48" i="40"/>
  <c r="F48" i="40"/>
  <c r="G47" i="40"/>
  <c r="F47" i="40"/>
  <c r="G45" i="40"/>
  <c r="F45" i="40"/>
  <c r="G44" i="40"/>
  <c r="F44" i="40"/>
  <c r="G43" i="40"/>
  <c r="F43" i="40"/>
  <c r="G42" i="40"/>
  <c r="F42" i="40"/>
  <c r="G41" i="40"/>
  <c r="F41" i="40"/>
  <c r="G40" i="40"/>
  <c r="F40" i="40"/>
  <c r="G39" i="40"/>
  <c r="F39" i="40"/>
  <c r="G36" i="40"/>
  <c r="F36" i="40"/>
  <c r="G35" i="40"/>
  <c r="F35" i="40"/>
  <c r="G34" i="40"/>
  <c r="F34" i="40"/>
  <c r="G33" i="40"/>
  <c r="F33" i="40"/>
  <c r="G32" i="40"/>
  <c r="F32" i="40"/>
  <c r="G31" i="40"/>
  <c r="F31" i="40"/>
  <c r="G30" i="40"/>
  <c r="F30" i="40"/>
  <c r="G29" i="40"/>
  <c r="F29" i="40"/>
  <c r="G28" i="40"/>
  <c r="F28" i="40"/>
  <c r="G27" i="40"/>
  <c r="F27" i="40"/>
  <c r="G26" i="40"/>
  <c r="F26" i="40"/>
  <c r="G25" i="40"/>
  <c r="F25" i="40"/>
  <c r="G24" i="40"/>
  <c r="F24" i="40"/>
  <c r="G23" i="40"/>
  <c r="F23" i="40"/>
  <c r="G22" i="40"/>
  <c r="F22" i="40"/>
  <c r="G21" i="40"/>
  <c r="F21" i="40"/>
  <c r="G20" i="40"/>
  <c r="F20" i="40"/>
  <c r="G19" i="40"/>
  <c r="F19" i="40"/>
  <c r="G18" i="40"/>
  <c r="F18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1" i="40"/>
  <c r="F11" i="40"/>
  <c r="G10" i="40"/>
  <c r="F10" i="40"/>
  <c r="G9" i="40"/>
  <c r="F9" i="40"/>
  <c r="G8" i="40"/>
  <c r="F8" i="40"/>
  <c r="G7" i="40"/>
  <c r="F7" i="40"/>
  <c r="G6" i="40"/>
  <c r="F6" i="40"/>
  <c r="E45" i="2"/>
  <c r="E44" i="2"/>
  <c r="E43" i="2"/>
  <c r="E42" i="2"/>
  <c r="E40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2" i="2"/>
  <c r="E11" i="2"/>
  <c r="E10" i="2"/>
  <c r="E57" i="48"/>
  <c r="E56" i="48"/>
  <c r="E55" i="48"/>
  <c r="E54" i="48"/>
  <c r="E53" i="48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44" i="44"/>
  <c r="E43" i="44"/>
  <c r="E42" i="44"/>
  <c r="E41" i="44"/>
  <c r="E40" i="44"/>
  <c r="E38" i="44"/>
  <c r="E37" i="44"/>
  <c r="E36" i="44"/>
  <c r="E34" i="44"/>
  <c r="E33" i="44"/>
  <c r="E32" i="44"/>
  <c r="E31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C16" i="42" l="1"/>
  <c r="G13" i="136" s="1"/>
  <c r="D19" i="43"/>
  <c r="G38" i="136" s="1"/>
  <c r="D19" i="88"/>
  <c r="G32" i="136" s="1"/>
  <c r="D18" i="85"/>
  <c r="G28" i="136" s="1"/>
  <c r="D19" i="29"/>
  <c r="G23" i="136" s="1"/>
  <c r="D19" i="5"/>
  <c r="G22" i="136" s="1"/>
  <c r="C14" i="41"/>
  <c r="G12" i="136" s="1"/>
  <c r="D18" i="84"/>
  <c r="G27" i="136" s="1"/>
  <c r="D20" i="87"/>
  <c r="G30" i="136" s="1"/>
  <c r="D20" i="30"/>
  <c r="G25" i="136" s="1"/>
  <c r="D46" i="44"/>
  <c r="G6" i="136" s="1"/>
  <c r="D53" i="2"/>
  <c r="D20" i="86"/>
  <c r="G29" i="136" s="1"/>
  <c r="D20" i="6"/>
  <c r="G24" i="136" s="1"/>
  <c r="D45" i="47"/>
  <c r="H64" i="137" s="1"/>
  <c r="D21" i="18"/>
  <c r="G33" i="136" s="1"/>
  <c r="D19" i="38"/>
  <c r="G31" i="136" s="1"/>
  <c r="D48" i="81"/>
  <c r="G26" i="136" s="1"/>
  <c r="C58" i="40"/>
  <c r="D49" i="46"/>
  <c r="D70" i="48"/>
  <c r="H47" i="137" l="1"/>
  <c r="H35" i="137"/>
  <c r="H34" i="137"/>
  <c r="H25" i="137"/>
  <c r="H27" i="137"/>
  <c r="H66" i="137"/>
  <c r="H43" i="137"/>
  <c r="H41" i="137"/>
  <c r="G8" i="136"/>
  <c r="H26" i="137"/>
  <c r="H71" i="137"/>
  <c r="H68" i="137"/>
  <c r="H42" i="137"/>
  <c r="H65" i="137"/>
  <c r="H69" i="137"/>
  <c r="H70" i="137"/>
  <c r="H63" i="137"/>
  <c r="H67" i="137"/>
  <c r="H29" i="137"/>
  <c r="G11" i="136"/>
  <c r="H48" i="137"/>
  <c r="H5" i="137"/>
  <c r="G7" i="136"/>
  <c r="H21" i="137"/>
  <c r="H18" i="137"/>
  <c r="H20" i="137"/>
  <c r="H28" i="137"/>
  <c r="H19" i="137"/>
  <c r="H45" i="137"/>
  <c r="H46" i="137"/>
  <c r="G10" i="136"/>
  <c r="H9" i="137"/>
  <c r="H10" i="137"/>
  <c r="H11" i="137"/>
  <c r="H14" i="137"/>
  <c r="H59" i="137"/>
  <c r="H55" i="137"/>
  <c r="H51" i="137"/>
  <c r="H23" i="137"/>
  <c r="H62" i="137"/>
  <c r="H58" i="137"/>
  <c r="H54" i="137"/>
  <c r="H50" i="137"/>
  <c r="H33" i="137"/>
  <c r="H17" i="137"/>
  <c r="H22" i="137"/>
  <c r="H61" i="137"/>
  <c r="H57" i="137"/>
  <c r="H53" i="137"/>
  <c r="H49" i="137"/>
  <c r="H37" i="137"/>
  <c r="H15" i="137"/>
  <c r="H16" i="137"/>
  <c r="H60" i="137"/>
  <c r="H56" i="137"/>
  <c r="H52" i="137"/>
  <c r="H13" i="137"/>
  <c r="H6" i="137"/>
  <c r="H7" i="137"/>
  <c r="H40" i="137"/>
  <c r="H39" i="137"/>
  <c r="H36" i="137"/>
  <c r="H12" i="137"/>
  <c r="H32" i="137"/>
  <c r="H38" i="137"/>
  <c r="H8" i="137"/>
  <c r="G9" i="136"/>
  <c r="H44" i="137"/>
  <c r="H1" i="137" l="1"/>
</calcChain>
</file>

<file path=xl/sharedStrings.xml><?xml version="1.0" encoding="utf-8"?>
<sst xmlns="http://schemas.openxmlformats.org/spreadsheetml/2006/main" count="3060" uniqueCount="1615">
  <si>
    <t>MIESIĘCZNA INFORMACJA SPRAWOZDAWCZA KASY</t>
  </si>
  <si>
    <t>Wartość</t>
  </si>
  <si>
    <t>Fundusz udziałowy</t>
  </si>
  <si>
    <t>Fundusz zasobowy</t>
  </si>
  <si>
    <t xml:space="preserve">       z nadwyżki bilansowej</t>
  </si>
  <si>
    <t xml:space="preserve">       z wpłat wpisowego</t>
  </si>
  <si>
    <t xml:space="preserve">Dodatkowa kwota odpowiedzialności członków kasy </t>
  </si>
  <si>
    <t>Strata z lat ubiegłych (-)</t>
  </si>
  <si>
    <t>Strata w trakcie zatwierdzania (-)</t>
  </si>
  <si>
    <t>Suma funduszy własnych kasy</t>
  </si>
  <si>
    <t>Wartość bilansowa</t>
  </si>
  <si>
    <t xml:space="preserve">Obligacje lub inne papiery wartościowe, których emitentem jest Skarb Państwa i Narodowy Bank Polski </t>
  </si>
  <si>
    <t>Pozostałe papiery wartościowe</t>
  </si>
  <si>
    <t>Pozostałe aktywa</t>
  </si>
  <si>
    <t>Należności z tytułu lokat w Kasie Krajowej</t>
  </si>
  <si>
    <t>Obligacje lub inne papiery wartościowe, których emitentem jest Kasa Krajowa</t>
  </si>
  <si>
    <t>Jednostki uczestnictwa funduszy rynku pieniężnego</t>
  </si>
  <si>
    <t>Odpis aktualizujący</t>
  </si>
  <si>
    <t>Należności z tytułu lokat w bankach</t>
  </si>
  <si>
    <t>Fundusz oszczędnościowo-pożyczkowy</t>
  </si>
  <si>
    <t xml:space="preserve">Wartość  bilansowa brutto </t>
  </si>
  <si>
    <t xml:space="preserve">Suma </t>
  </si>
  <si>
    <t>Inne</t>
  </si>
  <si>
    <t xml:space="preserve">Wartość zabezpieczenia  </t>
  </si>
  <si>
    <t>Pełna nazwa kasy</t>
  </si>
  <si>
    <t>Dane adresowe:</t>
  </si>
  <si>
    <t>Liczba członków kasy</t>
  </si>
  <si>
    <t>Liczba oddziałów kasy</t>
  </si>
  <si>
    <t>Dane ogólne</t>
  </si>
  <si>
    <t>Wkłady wniesione na fundusz stabilizacyjny</t>
  </si>
  <si>
    <t>Udziały w Kasie Krajowej</t>
  </si>
  <si>
    <t>PLN</t>
  </si>
  <si>
    <t>EUR</t>
  </si>
  <si>
    <t>USD</t>
  </si>
  <si>
    <t>CHF</t>
  </si>
  <si>
    <t>Pozostałe waluty</t>
  </si>
  <si>
    <t>Kasa Krajowa</t>
  </si>
  <si>
    <t>Lokaty jednodniowe</t>
  </si>
  <si>
    <t>Lokaty trzymiesięczne</t>
  </si>
  <si>
    <t>Lokaty tygodniowe</t>
  </si>
  <si>
    <t>Lokaty jednomiesięczne</t>
  </si>
  <si>
    <t>Lokaty roczne</t>
  </si>
  <si>
    <t>Wartość bilansowa brutto</t>
  </si>
  <si>
    <t>Duże przedsiębiorstwa</t>
  </si>
  <si>
    <t>MSP</t>
  </si>
  <si>
    <t>Przedsiębiorcy indywidualni</t>
  </si>
  <si>
    <t>Osoby prywatne</t>
  </si>
  <si>
    <t>Instytucje niekomercyjne działające na rzecz gospodarstw domowych</t>
  </si>
  <si>
    <t>Rolnicy indywidualni</t>
  </si>
  <si>
    <t>Inwestycyjne</t>
  </si>
  <si>
    <t>Operacyjne</t>
  </si>
  <si>
    <t>Na nieruchomości</t>
  </si>
  <si>
    <t>W rachunku bieżącym</t>
  </si>
  <si>
    <t>Zabezpieczone hipoteką</t>
  </si>
  <si>
    <t>Zabezpieczone lokatą</t>
  </si>
  <si>
    <t>Zabezpieczone gwarancją lub poręczeniem</t>
  </si>
  <si>
    <t>Zabezpieczone papierami wartościowymi</t>
  </si>
  <si>
    <t>Zabezpieczone zastawem rejestrowym na rzeczach ruchomych</t>
  </si>
  <si>
    <t>Zabezpieczone innymi rodzajami zabezpieczeń</t>
  </si>
  <si>
    <t xml:space="preserve">Niezabezpieczone </t>
  </si>
  <si>
    <t>Nieprzeterminowane</t>
  </si>
  <si>
    <t>Przeterminowane od 1 dnia do 1 miesiąca włącznie</t>
  </si>
  <si>
    <t>Przeterminowane powyżej 3 miesięcy do 12 miesięcy włącznie</t>
  </si>
  <si>
    <t>Konsumpcyjne</t>
  </si>
  <si>
    <t>Pozostałe instytucje sektora finansowego</t>
  </si>
  <si>
    <t>Akcje kwotowane na aktywnym rynku</t>
  </si>
  <si>
    <t>Pozostałe akcje</t>
  </si>
  <si>
    <t>Pozostałe</t>
  </si>
  <si>
    <t>Banki centralne</t>
  </si>
  <si>
    <t>Bony skarbowe</t>
  </si>
  <si>
    <t>Suma</t>
  </si>
  <si>
    <t>Należności z tytułu kredytów i pożyczek od członków kasy w części zabezpieczonej:</t>
  </si>
  <si>
    <t>Bieżące</t>
  </si>
  <si>
    <t>Z terminem</t>
  </si>
  <si>
    <t>do 1 miesiąca</t>
  </si>
  <si>
    <t>powyżej 1 miesiąca do 3 miesięcy</t>
  </si>
  <si>
    <t xml:space="preserve"> powyżej 1 roku do 3 lat</t>
  </si>
  <si>
    <t>Oszczędności</t>
  </si>
  <si>
    <t>Emisja własna</t>
  </si>
  <si>
    <t>Strata  bieżącego okresu (-)</t>
  </si>
  <si>
    <t>Zabezpieczenia pieniężne</t>
  </si>
  <si>
    <t>powyżej 10 lat</t>
  </si>
  <si>
    <t>Wartość nominalna</t>
  </si>
  <si>
    <t>Kredyty i pożyczki</t>
  </si>
  <si>
    <t xml:space="preserve">   w tym:  środki z funduszu stabilizacyjnego</t>
  </si>
  <si>
    <t xml:space="preserve">Inne </t>
  </si>
  <si>
    <t>Środki kasy na rachunku w Kasie Krajowej</t>
  </si>
  <si>
    <t>Numer KRS</t>
  </si>
  <si>
    <t>Liczba filii, ekspozytur, innych placówek obsługi klienta</t>
  </si>
  <si>
    <t>Liczba zadeklarowanych udziałów członkowskich</t>
  </si>
  <si>
    <t>Suma bilansowa</t>
  </si>
  <si>
    <t>Zobowiązania z tytułu kredytów i pożyczek</t>
  </si>
  <si>
    <t>Środki pieniężne w formie gotówki</t>
  </si>
  <si>
    <t>Iloraz zobowiązań z tytułu kredytów i pożyczek do sumy bilansowej</t>
  </si>
  <si>
    <t>Aktywa płynne:</t>
  </si>
  <si>
    <t>Iloraz aktywów płynnych do sumy bilansowej</t>
  </si>
  <si>
    <t>Fundusze własne</t>
  </si>
  <si>
    <t>Aktywa niepłynne:</t>
  </si>
  <si>
    <t>Iloraz sumy funduszy własnych do aktywów niepłynnych</t>
  </si>
  <si>
    <t>Dane osoby sporządzającej sprawozdawczość</t>
  </si>
  <si>
    <t>Liczba zadeklarowanych wkładów członkowskich</t>
  </si>
  <si>
    <t xml:space="preserve"> powyżej 3 miesięcy do 6 miesięcy</t>
  </si>
  <si>
    <t xml:space="preserve">  powyżej 6 miesięcy do 1 roku</t>
  </si>
  <si>
    <t>Aktywa razem</t>
  </si>
  <si>
    <t>Pasywa razem</t>
  </si>
  <si>
    <t>Środki pieniężne zgromadzone na rachunkach bieżących</t>
  </si>
  <si>
    <t xml:space="preserve">Inne waluty </t>
  </si>
  <si>
    <t>A</t>
  </si>
  <si>
    <t>B</t>
  </si>
  <si>
    <t>C</t>
  </si>
  <si>
    <t>D</t>
  </si>
  <si>
    <t>F</t>
  </si>
  <si>
    <t>Środki pieniężne zgromadzone w kasie w formie gotówki</t>
  </si>
  <si>
    <t>Rachunek zysków i strat</t>
  </si>
  <si>
    <t>Dane osoby zatwierdzającej sprawozdawczość</t>
  </si>
  <si>
    <t>E</t>
  </si>
  <si>
    <t>Z</t>
  </si>
  <si>
    <t>NKIP01.1.</t>
  </si>
  <si>
    <t>NKIP01.2.</t>
  </si>
  <si>
    <t>NKIP01.3.</t>
  </si>
  <si>
    <t>NKIP01.4.</t>
  </si>
  <si>
    <t>NKIP01.5.</t>
  </si>
  <si>
    <t>NKIP01.6.</t>
  </si>
  <si>
    <t>NKIP01.7.</t>
  </si>
  <si>
    <t>NKIP01.8.</t>
  </si>
  <si>
    <t>NKIP01</t>
  </si>
  <si>
    <t>NKIP02</t>
  </si>
  <si>
    <t>NKIP02.1.</t>
  </si>
  <si>
    <t>NKIP02.2.</t>
  </si>
  <si>
    <t>NKIP02.3.</t>
  </si>
  <si>
    <t>NKIP02.4.</t>
  </si>
  <si>
    <t>NKIP02.5.</t>
  </si>
  <si>
    <t>NKIP02.6.</t>
  </si>
  <si>
    <t>NKIP02.7.</t>
  </si>
  <si>
    <t>NKIP03.1.</t>
  </si>
  <si>
    <t>NKIP03.2.</t>
  </si>
  <si>
    <t>NKIP03.3.</t>
  </si>
  <si>
    <t>NKIP03.4.</t>
  </si>
  <si>
    <t>NKIP03.5.</t>
  </si>
  <si>
    <t>NKIP03.6.</t>
  </si>
  <si>
    <t>NKIP03.7.</t>
  </si>
  <si>
    <t>NKIP03.8.</t>
  </si>
  <si>
    <t>NKIP03</t>
  </si>
  <si>
    <t>NKIP04</t>
  </si>
  <si>
    <t>NKIP04.1.</t>
  </si>
  <si>
    <t>NKIP04.2.</t>
  </si>
  <si>
    <t>NKIP04.3.</t>
  </si>
  <si>
    <t>NKIP04.4.</t>
  </si>
  <si>
    <t>NKIP04.5.</t>
  </si>
  <si>
    <t>NKIP04.6.</t>
  </si>
  <si>
    <t>NKIP04.7.</t>
  </si>
  <si>
    <t>ZF01</t>
  </si>
  <si>
    <t>ZF01.1.</t>
  </si>
  <si>
    <t>ZF01.2.</t>
  </si>
  <si>
    <t>ZF01.3.</t>
  </si>
  <si>
    <t>ZF01.4.</t>
  </si>
  <si>
    <t>ZF01.5.</t>
  </si>
  <si>
    <t>ZF01.6.</t>
  </si>
  <si>
    <t>ZF01.7.</t>
  </si>
  <si>
    <t>ZF01.8.</t>
  </si>
  <si>
    <t>ZF01.9.</t>
  </si>
  <si>
    <t>ZF01.10.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</si>
  <si>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</si>
  <si>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</si>
  <si>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</si>
  <si>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</si>
  <si>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</si>
  <si>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</si>
  <si>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</si>
  <si>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</si>
  <si>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</si>
  <si>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</si>
  <si>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</si>
  <si>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</si>
  <si>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</si>
  <si>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</si>
  <si>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</si>
  <si>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</si>
  <si>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</si>
  <si>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</si>
  <si>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</si>
  <si>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</si>
  <si>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</si>
  <si>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</si>
  <si>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</si>
  <si>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</si>
  <si>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AG</t>
  </si>
  <si>
    <t>Dłużne papiery wartościowe</t>
  </si>
  <si>
    <t>Lokaty</t>
  </si>
  <si>
    <t>Numer kasy</t>
  </si>
  <si>
    <t>Środki pieniężne w kasie</t>
  </si>
  <si>
    <t>Należności regularne (opóźnienie w spłacie poniżej 3 miesięcy)</t>
  </si>
  <si>
    <t>Q</t>
  </si>
  <si>
    <t>Liczba w pełni opłaconych udziałów członkowskich</t>
  </si>
  <si>
    <t>Liczba nie w pełni opłaconych udziałów członkowskich</t>
  </si>
  <si>
    <t>Liczba zatrudnionych w przeliczeniu na etaty</t>
  </si>
  <si>
    <t>Liczba w pełni opłaconych wkładów członkowskich</t>
  </si>
  <si>
    <t>Liczba nie w pełni opłaconych wkładów członkowskich</t>
  </si>
  <si>
    <t>Uwagi</t>
  </si>
  <si>
    <t xml:space="preserve">       z lat poprzednich </t>
  </si>
  <si>
    <t>Środki kasy na rachunkach w bankach</t>
  </si>
  <si>
    <t xml:space="preserve">Należności z tytułu kredytów i pożyczek od członków kasy zabezpieczone hipoteką </t>
  </si>
  <si>
    <t>Banki</t>
  </si>
  <si>
    <t xml:space="preserve">Banki </t>
  </si>
  <si>
    <t>Zapadłe</t>
  </si>
  <si>
    <t>NWTZ01.8</t>
  </si>
  <si>
    <t>Inwestycje kasy</t>
  </si>
  <si>
    <t>NWTZ01</t>
  </si>
  <si>
    <t>Liczba udziałów członkowskich przeznaczonych na pokrycie straty</t>
  </si>
  <si>
    <t>NKIP02.3.1.</t>
  </si>
  <si>
    <t>NKIP04.3.1.</t>
  </si>
  <si>
    <t>Walidacja pionowa sum</t>
  </si>
  <si>
    <t>Zobowiązania podporządkowane otrzymane z funduszu stabilizacyjnego</t>
  </si>
  <si>
    <t>Inne pomniejszenia funduszy własnych kasy określone na podstawie odrębnych przepisów (-)</t>
  </si>
  <si>
    <t>Zobowiązania podporządkowane otrzymane z innych źródeł</t>
  </si>
  <si>
    <t xml:space="preserve">      kwota pomniejszenia z tytułu 20% amortyzacji na koniec  każdego roku w ciągu ostatnich  5 lat trwania umowy zobowiązania (-)</t>
  </si>
  <si>
    <t>Zobowiązania podporządkowane otrzymane z Bankowego Funduszu Gwarancyjnego</t>
  </si>
  <si>
    <t>Fundusz z aktualizacji wyceny rzeczowych aktywów trwałych</t>
  </si>
  <si>
    <t xml:space="preserve">Niezrealizowane zyski na instrumentach dłużnych </t>
  </si>
  <si>
    <t>Niezrealizowane zyski na instrumentach kapitałowych</t>
  </si>
  <si>
    <t>Zaangażowania kapitałowe  kasy w instytucje finansowe, instytucje kredytowe, banki krajowe, banki zagraniczne, zakłady ubezpieczeń i zakłady reasekuracji oraz kasy  (-)</t>
  </si>
  <si>
    <t>Brakująca kwota odpisów aktualizujących  (-)</t>
  </si>
  <si>
    <t>Niezrealizowane straty na instrumentach dłużnych (-)</t>
  </si>
  <si>
    <t xml:space="preserve">Niezrealizowane straty na instrumentach kapitałowych (-) </t>
  </si>
  <si>
    <t>Wymogi kapitałowe kasy</t>
  </si>
  <si>
    <t>Wymóg kapitałowy z tytułu ryzyka kredytowego</t>
  </si>
  <si>
    <t>Wymóg kapitałowy z tytułu ryzyka walutowego</t>
  </si>
  <si>
    <t>Wymóg kapitałowy z tytułu ryzyka operacyjnego</t>
  </si>
  <si>
    <t>Całkowity wymóg kapitałowy kasy</t>
  </si>
  <si>
    <t>Suma wymogów kapitałowych pomnożonych przez 20</t>
  </si>
  <si>
    <t>Współczynnik wypłacalności kasy w %</t>
  </si>
  <si>
    <t>AKTYWA WAŻONE RYZYKIEM</t>
  </si>
  <si>
    <t>Kwota bilansowa</t>
  </si>
  <si>
    <t>Wielkość ważona</t>
  </si>
  <si>
    <t>WK01.1.</t>
  </si>
  <si>
    <t>Aktywa o wadze ryzyka 0%</t>
  </si>
  <si>
    <t>WK01.1.1.</t>
  </si>
  <si>
    <t>Środki pieniężne w kasie i równoważne pozycje gotówkowe</t>
  </si>
  <si>
    <t>WK01.1.2.</t>
  </si>
  <si>
    <t xml:space="preserve">Należności od podmiotów klasy I </t>
  </si>
  <si>
    <t>WK01.1.3.</t>
  </si>
  <si>
    <t>Należności od podmiotów klasy II, III i IV, w części zabezpieczonej:</t>
  </si>
  <si>
    <t>WK01.1.3.1.</t>
  </si>
  <si>
    <t xml:space="preserve">    kwotą pieniężną przelaną na rachunek  kasy</t>
  </si>
  <si>
    <t>WK01.1.3.2.</t>
  </si>
  <si>
    <t xml:space="preserve">    gwarancjami (poręczeniami) udzielonymi przez podmioty klasy I</t>
  </si>
  <si>
    <t>WK01.1.3.3.</t>
  </si>
  <si>
    <t>WK01.1.4.</t>
  </si>
  <si>
    <t>Obligacje lub inne papiery wartościowe, których emitentem jest podmiot klasy I</t>
  </si>
  <si>
    <t>WK01.1.5.</t>
  </si>
  <si>
    <t>Obligacje lub inne papiery wartościowe, których emitentem jest podmiot klasy II lub III lub IV w części gwarantowanej (poręczanej) przez podmioty klasy I</t>
  </si>
  <si>
    <t>WK01.1.6.</t>
  </si>
  <si>
    <t>WK01.2.</t>
  </si>
  <si>
    <t>Aktywa o wadze ryzyka 20%</t>
  </si>
  <si>
    <t>WK01.2.1.</t>
  </si>
  <si>
    <t xml:space="preserve">Środki pieniężne w drodze </t>
  </si>
  <si>
    <t>WK01.2.2.</t>
  </si>
  <si>
    <t>Lokaty, wkłady lub udziały w Kasie Krajowej</t>
  </si>
  <si>
    <t>WK01.2.3.</t>
  </si>
  <si>
    <t>Należności od podmiotów klasy II, w części nieobjętej wagą ryzyka 0%</t>
  </si>
  <si>
    <t>WK01.2.4.</t>
  </si>
  <si>
    <t>WK01.2.5.</t>
  </si>
  <si>
    <t>Papiery wartościowe, których emitentem jest podmiot klasy II, w części niegwarantowanej (nieporęczanej) przez podmioty klasy I</t>
  </si>
  <si>
    <t>WK01.2.6.</t>
  </si>
  <si>
    <t>Papiery wartościowe, których emitentem jest podmiot klasy III lub IV, w części objętej gwarancją (poręczeniem) przez podmioty klasy II</t>
  </si>
  <si>
    <t>WK01.2.7.</t>
  </si>
  <si>
    <t>Należności od podmiotów klasy III, których pierwotny efektywny termin zapadalności jest nie dłuższy niż 3 miesiące z wyłączeniem należności, co do których istnieje zamiar ich odnawiania po upływie terminu zapadalności tak, że ich efektywny termin zapadalności jest dłuższy niż 3 miesiące</t>
  </si>
  <si>
    <t>WK01.2.8.</t>
  </si>
  <si>
    <t>WK01.3.</t>
  </si>
  <si>
    <t>Należności w walucie polskiej od podmiotów klasy III, których pierwotny efektywny termin zapadalności jest dłuższy niż 3 miesiące</t>
  </si>
  <si>
    <t>WK01.4.</t>
  </si>
  <si>
    <t>Aktywa o wadze ryzyka 100%</t>
  </si>
  <si>
    <t>WK01.4.1.</t>
  </si>
  <si>
    <t>WK01.4.2.</t>
  </si>
  <si>
    <t>WK01.4.3.</t>
  </si>
  <si>
    <t>WK01.4.4.</t>
  </si>
  <si>
    <t>WK01.4.5.</t>
  </si>
  <si>
    <t>WK01.5.</t>
  </si>
  <si>
    <t>Aktywa o wadze ryzyka 150%</t>
  </si>
  <si>
    <t>Papiery wartościowe, w części nieobjętej niższymi wagami ryzyka</t>
  </si>
  <si>
    <t>WK01.6.</t>
  </si>
  <si>
    <t>Suma aktywów ważonych ryzykiem</t>
  </si>
  <si>
    <t xml:space="preserve">ZOBOWIĄZANIA POZABILANSOWE WAŻONE RYZYKIEM </t>
  </si>
  <si>
    <t>Ekwiwalent bilansowy</t>
  </si>
  <si>
    <t>ZOBOWIĄZANIA POZABILANSOWE WAŻONE RYZYKIEM PRODUKTU</t>
  </si>
  <si>
    <t>WK01.7.</t>
  </si>
  <si>
    <t>Waga ryzyka produktu 0% (ryzyko niskie)</t>
  </si>
  <si>
    <t>WK01.7.1.</t>
  </si>
  <si>
    <t>Niewykorzystane zobowiązania kredytowe (zobowiązania udzielenia kredytu) z pierwotnym terminem zapadalności do jednego roku lub które można bezwarunkowo wypowiedzieć w każdej chwili bez uprzedzenia</t>
  </si>
  <si>
    <t>WK01.8.</t>
  </si>
  <si>
    <t>Waga ryzyka produktu 50% (ryzyko średnie)</t>
  </si>
  <si>
    <t>Niewykorzystane  udzielone zobowiązania kredytowe (zobowiązania udzielenia kredytu) i podobne zobowiązania z pierwotnym terminem zapadalności powyżej jednego roku</t>
  </si>
  <si>
    <t>WK01.9.</t>
  </si>
  <si>
    <t>Waga ryzyka produktu 100% (ryzyko wysokie)</t>
  </si>
  <si>
    <t>WK01.9.1.</t>
  </si>
  <si>
    <t>Pozostałe udzielone zobowiązania pozabilansowe</t>
  </si>
  <si>
    <t>WK01.10.</t>
  </si>
  <si>
    <t>Suma zobowiązań pozabilansowych ważonych ryzykiem produktu</t>
  </si>
  <si>
    <t>EKWIWALENT BILANSOWY ZOBOWIĄZAŃ POZABILANSOWYCH WAŻONY RYZYKIEM</t>
  </si>
  <si>
    <t>WK01.11.</t>
  </si>
  <si>
    <t>Ekwiwalent bilansowy o wadze ryzyka 0%</t>
  </si>
  <si>
    <t>WK01.12.</t>
  </si>
  <si>
    <t>Ekwiwalent bilansowy o wadze ryzyka 20%</t>
  </si>
  <si>
    <t>WK01.13.</t>
  </si>
  <si>
    <t>WK01.14.</t>
  </si>
  <si>
    <t>Ekwiwalent bilansowy  o wadze ryzyka 100%</t>
  </si>
  <si>
    <t>WK01.15.</t>
  </si>
  <si>
    <t>Ekwiwalent bilansowy  o wadze ryzyka 150%</t>
  </si>
  <si>
    <t>WK01.16.</t>
  </si>
  <si>
    <t>Suma zobowiązań pozabilansowych ważonych ryzykiem</t>
  </si>
  <si>
    <t>WYMÓG KAPITAŁOWY</t>
  </si>
  <si>
    <t>WK01.17.</t>
  </si>
  <si>
    <t>Suma aktywów i zobowiązań pozabilansowych ważonych ryzykiem</t>
  </si>
  <si>
    <t>WK01.18.</t>
  </si>
  <si>
    <t>Pozycje bilansowe</t>
  </si>
  <si>
    <t>Pozycja walutowa kasy (netto)</t>
  </si>
  <si>
    <t>Wymóg kapitałowy</t>
  </si>
  <si>
    <t>Aktywa</t>
  </si>
  <si>
    <t>Zobowiązania</t>
  </si>
  <si>
    <t>Pozycje długie</t>
  </si>
  <si>
    <t>Pozycje krótkie</t>
  </si>
  <si>
    <t>Pozycje domknięte</t>
  </si>
  <si>
    <t>WK02.1.</t>
  </si>
  <si>
    <t>WK02.2.</t>
  </si>
  <si>
    <t>WK02.3.</t>
  </si>
  <si>
    <t>WK02.4.</t>
  </si>
  <si>
    <t>WK02.5.</t>
  </si>
  <si>
    <t>Lp.</t>
  </si>
  <si>
    <t>Tytuł</t>
  </si>
  <si>
    <t>Przychód/koszt/ wynik za  rok n-2</t>
  </si>
  <si>
    <t>Przychód/koszt/ wynik za rok n-3</t>
  </si>
  <si>
    <t xml:space="preserve">Średnia arytmetyczna zysków z ostatnich trzech lat </t>
  </si>
  <si>
    <t>WK03.1.</t>
  </si>
  <si>
    <t>Wynik z tytułu odsetek</t>
  </si>
  <si>
    <t>WK03.2.</t>
  </si>
  <si>
    <t>Wynik z tytułu prowizji</t>
  </si>
  <si>
    <t>WK03.3.</t>
  </si>
  <si>
    <t>Wynik z tytułu wyceny i zrealizowany wynik ze sprzedaży aktywów i zobowiązań finansowych</t>
  </si>
  <si>
    <t>WK03.4.</t>
  </si>
  <si>
    <t>Wynik z różnic kursowych</t>
  </si>
  <si>
    <t>WK03.5.</t>
  </si>
  <si>
    <t xml:space="preserve">Pozostałe przychody operacyjne </t>
  </si>
  <si>
    <t>WK03.6.</t>
  </si>
  <si>
    <t>Podstawa kalkulacji wymogu z tytułu ryzyka operacyjnego (suma pozycji: 1 -5)</t>
  </si>
  <si>
    <t>WK03.7.</t>
  </si>
  <si>
    <t>Średnia arytmetyczna zysków z ostatnich trzech lat</t>
  </si>
  <si>
    <t>WK03.8.</t>
  </si>
  <si>
    <t>FWW01.1.</t>
  </si>
  <si>
    <t>FWW01.2.</t>
  </si>
  <si>
    <t>FWW01.2.1.</t>
  </si>
  <si>
    <t>FWW01.2.2.</t>
  </si>
  <si>
    <t>FWW01.2.3.</t>
  </si>
  <si>
    <t>FWW01.3.</t>
  </si>
  <si>
    <t>FWW01.3.1.</t>
  </si>
  <si>
    <t>FWW01.4.</t>
  </si>
  <si>
    <t>FWW01.5.</t>
  </si>
  <si>
    <t>FWW01.6.</t>
  </si>
  <si>
    <t>FWW01.7.</t>
  </si>
  <si>
    <t>FWW01.8.</t>
  </si>
  <si>
    <t>FWW01.18.</t>
  </si>
  <si>
    <t>FWW01.22</t>
  </si>
  <si>
    <t xml:space="preserve">       Udziały obowiązkowe</t>
  </si>
  <si>
    <t xml:space="preserve">              udziały zadeklarowane</t>
  </si>
  <si>
    <t xml:space="preserve">       Udziały nadobowiązkowe</t>
  </si>
  <si>
    <t>FWW01.1.1.</t>
  </si>
  <si>
    <t>FWW01.1.1.1.</t>
  </si>
  <si>
    <t>FWW01.1.1.2.</t>
  </si>
  <si>
    <t>FWW01.1.2.</t>
  </si>
  <si>
    <t>FWW01.1.2.1.</t>
  </si>
  <si>
    <t>FWW01.1.2.2.</t>
  </si>
  <si>
    <t>RPL02.1.</t>
  </si>
  <si>
    <t>RPL02.2.</t>
  </si>
  <si>
    <t>Środki pieniężne utrzymywane na odrębnych rachunkach w Kasie Krajowej</t>
  </si>
  <si>
    <t>RPL02.3.</t>
  </si>
  <si>
    <t>Jednostki uczestnictwa  funduszy rynku pieniężnego</t>
  </si>
  <si>
    <t>RPL02.4.</t>
  </si>
  <si>
    <t>RPL02.5.</t>
  </si>
  <si>
    <t>RPL02.6.</t>
  </si>
  <si>
    <t>Kwota niedoboru rezerwy płynnej</t>
  </si>
  <si>
    <t>RPL02.7.</t>
  </si>
  <si>
    <t>CC</t>
  </si>
  <si>
    <t>EE</t>
  </si>
  <si>
    <t>Instrumenty kapitałowe</t>
  </si>
  <si>
    <t>Weryfikacja kolumny A</t>
  </si>
  <si>
    <t>Weryfikacja kolumny B</t>
  </si>
  <si>
    <t>WA_WK01_1_AB</t>
  </si>
  <si>
    <t>WA_WK01_2_AB</t>
  </si>
  <si>
    <t>WA_WK01_3_AB</t>
  </si>
  <si>
    <t>WA_WK01_4_AB</t>
  </si>
  <si>
    <t>WA_WK01_5_AB</t>
  </si>
  <si>
    <t>WA_WK01_7_AB</t>
  </si>
  <si>
    <t>WA_WK01_8_AB</t>
  </si>
  <si>
    <t>WA_WK01_9_AB</t>
  </si>
  <si>
    <t>FWW01</t>
  </si>
  <si>
    <t>Weryfikacja sum</t>
  </si>
  <si>
    <t>Weryfikacja sum:</t>
  </si>
  <si>
    <t>RPL02</t>
  </si>
  <si>
    <t>WK01</t>
  </si>
  <si>
    <t>WK02</t>
  </si>
  <si>
    <t>WK03</t>
  </si>
  <si>
    <t>DO02.1.</t>
  </si>
  <si>
    <t>Okres sprawozdawczy</t>
  </si>
  <si>
    <t>DO02.2.</t>
  </si>
  <si>
    <t>DO02.3.</t>
  </si>
  <si>
    <t>DO02.4.</t>
  </si>
  <si>
    <t>Numer Regon</t>
  </si>
  <si>
    <t>DO02.5.</t>
  </si>
  <si>
    <t>DO02.6.</t>
  </si>
  <si>
    <t>DO02.7.</t>
  </si>
  <si>
    <t>DO02.8.</t>
  </si>
  <si>
    <t>DO02.9.</t>
  </si>
  <si>
    <t>DO02.10.</t>
  </si>
  <si>
    <t>DO02.10.1.</t>
  </si>
  <si>
    <t>DO02.10.2.</t>
  </si>
  <si>
    <t>DO02.10.3.</t>
  </si>
  <si>
    <t>Liczba udziałów członkowskich wypowiedzianych</t>
  </si>
  <si>
    <t>DO02.10.4.</t>
  </si>
  <si>
    <t>Wartość jednostki udziałowej</t>
  </si>
  <si>
    <t>DO02.11.</t>
  </si>
  <si>
    <t>Liczba przedstawicieli na zebraniu przedstawicieli</t>
  </si>
  <si>
    <t>DO02.12.</t>
  </si>
  <si>
    <t>DO02.12.1.</t>
  </si>
  <si>
    <t>DO02.13.</t>
  </si>
  <si>
    <t>DO02.14.</t>
  </si>
  <si>
    <t>DO02.14.1.</t>
  </si>
  <si>
    <t>DO02.14.2.</t>
  </si>
  <si>
    <t>Wartość wkładu jednostkowego</t>
  </si>
  <si>
    <t>DO02.15.</t>
  </si>
  <si>
    <t>DO02.15.1.</t>
  </si>
  <si>
    <t>Kod pocztowy</t>
  </si>
  <si>
    <t>DO02.15.2.</t>
  </si>
  <si>
    <t>Miejscowość</t>
  </si>
  <si>
    <t>DO02.15.3.</t>
  </si>
  <si>
    <t>Ulica i numer domu</t>
  </si>
  <si>
    <t>DO02.15.4.</t>
  </si>
  <si>
    <t>Numer telefonu</t>
  </si>
  <si>
    <t>DO02.15.5.</t>
  </si>
  <si>
    <t>Adres strony internetowej</t>
  </si>
  <si>
    <t>DO02.16.</t>
  </si>
  <si>
    <t>DO02.16.1.</t>
  </si>
  <si>
    <t>Imię i nazwisko</t>
  </si>
  <si>
    <t>DO02.16.2.</t>
  </si>
  <si>
    <t>Telefon służbowy</t>
  </si>
  <si>
    <t>DO02.16.3.</t>
  </si>
  <si>
    <t>E-mail służbowy</t>
  </si>
  <si>
    <t>DO02.17.</t>
  </si>
  <si>
    <t>DO02.17.1.</t>
  </si>
  <si>
    <t>DO02.17.2.</t>
  </si>
  <si>
    <t>DO02.17.3.</t>
  </si>
  <si>
    <t>DO02.18.</t>
  </si>
  <si>
    <t>DO02.19.</t>
  </si>
  <si>
    <t>Data sporządzenia sprawozdania</t>
  </si>
  <si>
    <t>DO03 - Liczba prowadzonych rachunków</t>
  </si>
  <si>
    <t>DO02 Dane ogólne</t>
  </si>
  <si>
    <t>AKTYWA</t>
  </si>
  <si>
    <t>BA02.1.</t>
  </si>
  <si>
    <t>Aktywa pieniężne</t>
  </si>
  <si>
    <t>BA02.1.1.</t>
  </si>
  <si>
    <t>BA02.1.2.</t>
  </si>
  <si>
    <t>Środki na rachunkach</t>
  </si>
  <si>
    <t>BA02.2.</t>
  </si>
  <si>
    <t>Aktywa finansowe wyceniane w wartości godziwej przez wynik finansowy, w tym aktywa finansowe przeznaczone do obrotu</t>
  </si>
  <si>
    <t>BA02.2.1.</t>
  </si>
  <si>
    <t>Aktywa finansowe wyceniane w wartości godziwej przez wynik finansowy</t>
  </si>
  <si>
    <t>BA02.2.1.1.</t>
  </si>
  <si>
    <t>BA02.2.1.2.</t>
  </si>
  <si>
    <t>BA02.2.1.3.</t>
  </si>
  <si>
    <t>BA02.2.2.</t>
  </si>
  <si>
    <t>Aktywa finansowe przeznaczone do obrotu</t>
  </si>
  <si>
    <t>BA02.2.2.1.</t>
  </si>
  <si>
    <t>BA02.2.2.2.</t>
  </si>
  <si>
    <t>BA02.2.2.3.</t>
  </si>
  <si>
    <t>BA02.3.</t>
  </si>
  <si>
    <t>Aktywa finansowe dostępne do sprzedaży</t>
  </si>
  <si>
    <t>BA02.3.1.</t>
  </si>
  <si>
    <t>BA02.3.2.</t>
  </si>
  <si>
    <t>BA02.3.3.</t>
  </si>
  <si>
    <t xml:space="preserve">Pozostałe </t>
  </si>
  <si>
    <t>BA02.4.</t>
  </si>
  <si>
    <t>Kredyty i pożyczki oraz inne należności</t>
  </si>
  <si>
    <t>BA02.4.1.</t>
  </si>
  <si>
    <t>BA02.4.2.</t>
  </si>
  <si>
    <t>BA02.4.3.</t>
  </si>
  <si>
    <t>BA02.5.</t>
  </si>
  <si>
    <t>Aktywa finansowe utrzymywane do terminu wymagalności</t>
  </si>
  <si>
    <t>BA02.5.1.</t>
  </si>
  <si>
    <t>BA02.5.2.</t>
  </si>
  <si>
    <t>BA02.6.</t>
  </si>
  <si>
    <t>Rzeczowe aktywa trwałe</t>
  </si>
  <si>
    <t>BA02.7.</t>
  </si>
  <si>
    <t>Wartości niematerialne i prawne</t>
  </si>
  <si>
    <t>BA02.8.</t>
  </si>
  <si>
    <t>Rozliczenia międzyokresowe</t>
  </si>
  <si>
    <t>BA02.8.1.</t>
  </si>
  <si>
    <t>Aktywa z tytułu odroczonego podatku dochodowego</t>
  </si>
  <si>
    <t>BA02.8.2.</t>
  </si>
  <si>
    <t>Pozostałe rozliczenia międzyokresowe</t>
  </si>
  <si>
    <t>BA02.9.</t>
  </si>
  <si>
    <t>Inne aktywa</t>
  </si>
  <si>
    <t>BA02.9.1.</t>
  </si>
  <si>
    <t>w tym wkłady na fundusz stabilizacyjny</t>
  </si>
  <si>
    <t>BA02.10.</t>
  </si>
  <si>
    <t>BA02 - Bilans - Aktywa</t>
  </si>
  <si>
    <t>PASYWA</t>
  </si>
  <si>
    <t>BP02.1.</t>
  </si>
  <si>
    <t>Zobowiązania finansowe wyceniane w wartości godziwej przez wynik finansowy, w tym zobowiązania finansowe przeznaczone do obrotu</t>
  </si>
  <si>
    <t>BP02.1.1.</t>
  </si>
  <si>
    <t>Zobowiązania finansowe wyceniane w wartości godziwej przez wynik finansowy</t>
  </si>
  <si>
    <t>BP02.1.1.1.</t>
  </si>
  <si>
    <t>BP02.1.1.2.</t>
  </si>
  <si>
    <t xml:space="preserve">Zobowiązania finansowe z tytułu własnej emisji </t>
  </si>
  <si>
    <t>BP02.1.1.3.</t>
  </si>
  <si>
    <t>Pozostałe zobowiązania</t>
  </si>
  <si>
    <t>BP02.1.2.</t>
  </si>
  <si>
    <t>Zobowiązania finansowe przeznaczone do obrotu</t>
  </si>
  <si>
    <t>BP02.1.2.1.</t>
  </si>
  <si>
    <t>BP02.1.2.2.</t>
  </si>
  <si>
    <t>BP02.1.2.3.</t>
  </si>
  <si>
    <t>BP02.2.</t>
  </si>
  <si>
    <t>Zobowiązania finansowe wyceniane według skorygowanej ceny nabycia</t>
  </si>
  <si>
    <t>BP02.2.1.</t>
  </si>
  <si>
    <t>BP02.2.2.</t>
  </si>
  <si>
    <t>BP02.2.3.</t>
  </si>
  <si>
    <t>BP02.3.</t>
  </si>
  <si>
    <t>Rezerwy</t>
  </si>
  <si>
    <t>BP02.3.1.</t>
  </si>
  <si>
    <t>Rezerwa z tytułu odroczonego podatku dochodowego</t>
  </si>
  <si>
    <t>BP02.3.2.</t>
  </si>
  <si>
    <t>Inne rezerwy</t>
  </si>
  <si>
    <t>BP02.4.</t>
  </si>
  <si>
    <t>Zobowiązania z tytułu podatków</t>
  </si>
  <si>
    <t>BP02.5.</t>
  </si>
  <si>
    <t>BP02.6.</t>
  </si>
  <si>
    <t>Fundusze specjalne i inne zobowiązania</t>
  </si>
  <si>
    <t>BP02.7.</t>
  </si>
  <si>
    <t>Zobowiązania i rezerwy na zobowiązania, razem</t>
  </si>
  <si>
    <t>BP02.8.</t>
  </si>
  <si>
    <t>BP02.9.</t>
  </si>
  <si>
    <t>BP02.10.</t>
  </si>
  <si>
    <t>Fundusz z aktualizacji wyceny, w tym dotyczący:</t>
  </si>
  <si>
    <t>BP02.10.1.</t>
  </si>
  <si>
    <t>Rzeczowego majątku trwałego</t>
  </si>
  <si>
    <t>BP02.10.2.</t>
  </si>
  <si>
    <t>Aktywów finansowych dostępnych do sprzedaży</t>
  </si>
  <si>
    <t>BP02.11.</t>
  </si>
  <si>
    <t>Zysk (strata) z lat ubiegłych</t>
  </si>
  <si>
    <t>BP02.12.</t>
  </si>
  <si>
    <t>Zysk (strata) netto</t>
  </si>
  <si>
    <t>BP02.13.</t>
  </si>
  <si>
    <t>Fundusze razem</t>
  </si>
  <si>
    <t>BP02.14.</t>
  </si>
  <si>
    <t>BP02 - Bilans - Pasywa</t>
  </si>
  <si>
    <t>RZS02.1.</t>
  </si>
  <si>
    <t>Przychody z tytułu odsetek</t>
  </si>
  <si>
    <t>RZS02.1.1.</t>
  </si>
  <si>
    <t>RZS02.1.2.</t>
  </si>
  <si>
    <t>RZS02.1.3.</t>
  </si>
  <si>
    <t>RZS02.1.4.</t>
  </si>
  <si>
    <t>RZS02.1.5.</t>
  </si>
  <si>
    <t>RZS02.2.</t>
  </si>
  <si>
    <t>Koszty z tytułu odsetek</t>
  </si>
  <si>
    <t>RZS02.2.1.</t>
  </si>
  <si>
    <t>RZS02.2.2.</t>
  </si>
  <si>
    <t>Zobowiązania finansowe wyceniane metodą skorygowanej ceny nabycia</t>
  </si>
  <si>
    <t>RZS02.2.3.</t>
  </si>
  <si>
    <t>RZS02.3.</t>
  </si>
  <si>
    <t>RZS02.4.</t>
  </si>
  <si>
    <t>Przychody z tytułu dywidend</t>
  </si>
  <si>
    <t>RZS02.5.1.</t>
  </si>
  <si>
    <t>RZS02.5.2.</t>
  </si>
  <si>
    <t>RZS02.5.</t>
  </si>
  <si>
    <t>RZS02.6.</t>
  </si>
  <si>
    <t>Zrealizowany wynik z aktywów finansowych i zobowiązań finansowych innych niż wyceniane w wartości godziwej przez wynik finansowy oraz innych niż przeznaczone do obrotu - netto</t>
  </si>
  <si>
    <t>RZS02.6.1.</t>
  </si>
  <si>
    <t>RZS02.6.2.</t>
  </si>
  <si>
    <t>RZS02.6.3.</t>
  </si>
  <si>
    <t>RZS02.6.4.</t>
  </si>
  <si>
    <t>RZS02.6.5.</t>
  </si>
  <si>
    <t>Pozostałe zrealizowane zyski (straty)</t>
  </si>
  <si>
    <t>RZS02.7.</t>
  </si>
  <si>
    <t>Wynik z tytułu aktywów finansowych i zobowiązań finansowych wycenianych w wartości godziwej przez wynik finansowy</t>
  </si>
  <si>
    <t>w tym przeznaczonych do obrotu - netto</t>
  </si>
  <si>
    <t>RZS02.8.</t>
  </si>
  <si>
    <t>Wynik z tytułu różnic kursowych - netto</t>
  </si>
  <si>
    <t>RZS02.9.</t>
  </si>
  <si>
    <t>Wynik działalności kasy</t>
  </si>
  <si>
    <t>RZS02.10.</t>
  </si>
  <si>
    <t>Pozostałe przychody operacyjne</t>
  </si>
  <si>
    <t>RZS02.10.1.</t>
  </si>
  <si>
    <t>w tym rozwiązane odpisy aktualizujące z tytułu utraty wartości aktywów niefinansowych</t>
  </si>
  <si>
    <t>RZS02.11.</t>
  </si>
  <si>
    <t>Pozostałe koszty operacyjne</t>
  </si>
  <si>
    <t>RZS02.11.1.</t>
  </si>
  <si>
    <t>w tym odpisy aktualizujące z tytułu utraty wartości aktywów niefinansowych</t>
  </si>
  <si>
    <t>RZS02.12.</t>
  </si>
  <si>
    <t>Koszty działania kasy</t>
  </si>
  <si>
    <t>RZS02.12.1.</t>
  </si>
  <si>
    <t>Amortyzacja</t>
  </si>
  <si>
    <t>RZS02.12.2.</t>
  </si>
  <si>
    <t>Zużycie materiałów i energii</t>
  </si>
  <si>
    <t>RZS02.12.3.</t>
  </si>
  <si>
    <t>Usługi obce</t>
  </si>
  <si>
    <t>RZS02.12.4.</t>
  </si>
  <si>
    <t>Bieżące wpłaty na fundusz stabilizacyjny</t>
  </si>
  <si>
    <t>RZS02.12.5.</t>
  </si>
  <si>
    <t>Podatki i opłaty</t>
  </si>
  <si>
    <t>RZS02.12.6.</t>
  </si>
  <si>
    <t>Wynagrodzenia oraz ubezpieczenia społeczne i inne świadczenia</t>
  </si>
  <si>
    <t>RZS02.12.7.</t>
  </si>
  <si>
    <t>Pozostałe koszty rodzajowe</t>
  </si>
  <si>
    <t>RZS02.13.</t>
  </si>
  <si>
    <t>Rezerwy i rozwiązane rezerwy - netto</t>
  </si>
  <si>
    <t>RZS02.13.1.</t>
  </si>
  <si>
    <t>Na zobowiązania pozabilansowe finansowe</t>
  </si>
  <si>
    <t>RZS02.13.2.</t>
  </si>
  <si>
    <t>Pozostałe rezerwy</t>
  </si>
  <si>
    <t>RZS02.14.</t>
  </si>
  <si>
    <t>Odpisy aktualizujące z tytułu utraty wartości i rozwiązane odpisy aktualizujące z tytułu utraty wartości aktywów finansowych - netto</t>
  </si>
  <si>
    <t>RZS02.14.1.</t>
  </si>
  <si>
    <t>Aktywa finansowe dostępne sprzedaży</t>
  </si>
  <si>
    <t>RZS02.14.2.</t>
  </si>
  <si>
    <t>RZS02.14.3.</t>
  </si>
  <si>
    <t>RZS02.15.</t>
  </si>
  <si>
    <t>Wynik działalności operacyjnej</t>
  </si>
  <si>
    <t>RZS02.16.</t>
  </si>
  <si>
    <t>Wynik operacji nadzwyczajnych</t>
  </si>
  <si>
    <t>RZS02.16.1.</t>
  </si>
  <si>
    <t>Zyski nadzwyczajne</t>
  </si>
  <si>
    <t>RZS02.16.2.</t>
  </si>
  <si>
    <t>Straty nadzwyczajne</t>
  </si>
  <si>
    <t>RZS02.17.</t>
  </si>
  <si>
    <t>Zysk (strata) brutto</t>
  </si>
  <si>
    <t>RZS02.18.</t>
  </si>
  <si>
    <t>Podatek dochodowy</t>
  </si>
  <si>
    <t>RZS02.19.</t>
  </si>
  <si>
    <t>Pozostałe obowiązkowe zmniejszenie zysku (zwiększenie straty)</t>
  </si>
  <si>
    <t>RZS02.20.</t>
  </si>
  <si>
    <t>RZS02 - Rachunek zysków i strat</t>
  </si>
  <si>
    <t>ZZFW01 - Zestawienie zmian w funduszach własnych</t>
  </si>
  <si>
    <t>RPP01 - Rachunek przepływów pieniężnych (dla kas stosujących metodę bezpośrednią)</t>
  </si>
  <si>
    <t>RPP02 - Rachunek przepływów pieniężnych (dla kas stosujących metodę pośrednią)</t>
  </si>
  <si>
    <t>GAP01 - Gotówka i inne aktywa pieniężne</t>
  </si>
  <si>
    <t>Gotówka i inne aktywa pieniężne</t>
  </si>
  <si>
    <t>GAP01.1.</t>
  </si>
  <si>
    <t>GAP01.1.1.</t>
  </si>
  <si>
    <t>Gotówka</t>
  </si>
  <si>
    <t>GAP01.1.2.</t>
  </si>
  <si>
    <t>Pozostałe środki w kasie</t>
  </si>
  <si>
    <t>GAP01.2.</t>
  </si>
  <si>
    <t>Środki na rachunkach i ekwiwalenty środków pieniężnych</t>
  </si>
  <si>
    <t>GAP01.2.1.</t>
  </si>
  <si>
    <t>Środki na rachunkach bieżących w bankach</t>
  </si>
  <si>
    <t>GAP01.2.2.</t>
  </si>
  <si>
    <t>Środki na rachunkach bieżących w Kasie Krajowej</t>
  </si>
  <si>
    <t>GAP01.2.3.</t>
  </si>
  <si>
    <t>GAP01.2.4.</t>
  </si>
  <si>
    <t>Papiery wartościowe</t>
  </si>
  <si>
    <t>GAP01.3.</t>
  </si>
  <si>
    <t>AF01 - Aktywa finansowe wyceniane w wartości godziwej przez wynik finansowy</t>
  </si>
  <si>
    <t>AF01.1.</t>
  </si>
  <si>
    <t>AF01.1.1.</t>
  </si>
  <si>
    <t>AF01.1.2.</t>
  </si>
  <si>
    <t>AF01.1.3.</t>
  </si>
  <si>
    <t>AF01.1.4.</t>
  </si>
  <si>
    <t>AF01.2.</t>
  </si>
  <si>
    <t>AF01.2.1.</t>
  </si>
  <si>
    <t>AF01.2.2.</t>
  </si>
  <si>
    <t>Obligacje</t>
  </si>
  <si>
    <t>AF01.2.3.</t>
  </si>
  <si>
    <t>AF01.3.</t>
  </si>
  <si>
    <t>Pozostałe należności</t>
  </si>
  <si>
    <t>AF01.3.1.</t>
  </si>
  <si>
    <t>AF01.3.2.</t>
  </si>
  <si>
    <t>AF01.3.3.</t>
  </si>
  <si>
    <t>AF01.3.4.</t>
  </si>
  <si>
    <t>AF01.3.5.</t>
  </si>
  <si>
    <t>AF01.3.6.</t>
  </si>
  <si>
    <t>AF01.3.7.</t>
  </si>
  <si>
    <t>AF01.4.</t>
  </si>
  <si>
    <t>Cena nabycia</t>
  </si>
  <si>
    <t>AF02.1.</t>
  </si>
  <si>
    <t>AF02.1.1.</t>
  </si>
  <si>
    <t>AF02.1.2.</t>
  </si>
  <si>
    <t>AF02.1.3.</t>
  </si>
  <si>
    <t>AF02.1.4.</t>
  </si>
  <si>
    <t>AF02.2.</t>
  </si>
  <si>
    <t>AF02.2.1.</t>
  </si>
  <si>
    <t>AF02.2.2.</t>
  </si>
  <si>
    <t>AF02.2.3.</t>
  </si>
  <si>
    <t>AF02.3.</t>
  </si>
  <si>
    <t>AF02.3.1.</t>
  </si>
  <si>
    <t>AF02.3.2.</t>
  </si>
  <si>
    <t>AF02.3.3.</t>
  </si>
  <si>
    <t>AF02.3.4.</t>
  </si>
  <si>
    <t>AF02.3.5.</t>
  </si>
  <si>
    <t>AF02.3.6.</t>
  </si>
  <si>
    <t>AF02.3.7.</t>
  </si>
  <si>
    <t>AF02.4.</t>
  </si>
  <si>
    <t>AF02 - Aktywa finansowe przeznaczone do obrotu</t>
  </si>
  <si>
    <t>AF03 - Aktywa finansowe dostępne do sprzedaży</t>
  </si>
  <si>
    <t>Wartość godziwa aktywów bez utraty wartości</t>
  </si>
  <si>
    <t>Wartość godziwa aktywów z utratą wartości</t>
  </si>
  <si>
    <t>AF03.1.</t>
  </si>
  <si>
    <t>AF03.1.1.</t>
  </si>
  <si>
    <t>AF03.1.2.</t>
  </si>
  <si>
    <t>AF03.1.3.</t>
  </si>
  <si>
    <t>AF03.1.4.</t>
  </si>
  <si>
    <t>AF03.2.</t>
  </si>
  <si>
    <t>AF03.2.1.</t>
  </si>
  <si>
    <t>AF03.2.2.</t>
  </si>
  <si>
    <t>AF03.2.3.</t>
  </si>
  <si>
    <t>AF03.3.</t>
  </si>
  <si>
    <t>AF03.3.1.</t>
  </si>
  <si>
    <t>AF03.3.2.</t>
  </si>
  <si>
    <t>AF03.3.3.</t>
  </si>
  <si>
    <t>AF03.3.4.</t>
  </si>
  <si>
    <t>AF03.3.5.</t>
  </si>
  <si>
    <t>AF03.3.6.</t>
  </si>
  <si>
    <t>AF03.3.7.</t>
  </si>
  <si>
    <t>AF03.4.</t>
  </si>
  <si>
    <t>Wartość bilansowa brutto aktywów bez utraty wartości</t>
  </si>
  <si>
    <t>Wartość bilansowa brutto aktywów z utratą wartości</t>
  </si>
  <si>
    <t>AF04.1.</t>
  </si>
  <si>
    <t>AF04.1.1.</t>
  </si>
  <si>
    <t>AF04.1.2.</t>
  </si>
  <si>
    <t>AF04.1.3.</t>
  </si>
  <si>
    <t>AF04.1.4.</t>
  </si>
  <si>
    <t>AF04.1.5.</t>
  </si>
  <si>
    <t>AF04.1.6.</t>
  </si>
  <si>
    <t>AF04.1.7.</t>
  </si>
  <si>
    <t>AF04.2.</t>
  </si>
  <si>
    <t>AF04.2.1.</t>
  </si>
  <si>
    <t>AF04.2.2.</t>
  </si>
  <si>
    <t>AF04.2.3.</t>
  </si>
  <si>
    <t>AF04.3.</t>
  </si>
  <si>
    <t>AF04.3.1.</t>
  </si>
  <si>
    <t>AF04.3.2.</t>
  </si>
  <si>
    <t>AF04.3.3.</t>
  </si>
  <si>
    <t>AF04.3.4.</t>
  </si>
  <si>
    <t>AF04.3.5.</t>
  </si>
  <si>
    <t>AF04.3.6.</t>
  </si>
  <si>
    <t>AF04.3.7.</t>
  </si>
  <si>
    <t>AF04.4.</t>
  </si>
  <si>
    <t>AF04 - Kredyty i pożyczki oraz inne należności</t>
  </si>
  <si>
    <t>AF05 - Aktywa finansowe utrzymywane do terminu wymagalności</t>
  </si>
  <si>
    <t>AF05.1.</t>
  </si>
  <si>
    <t>AF05.1.1.</t>
  </si>
  <si>
    <t>AF05.1.2.</t>
  </si>
  <si>
    <t>AF05.1.3.</t>
  </si>
  <si>
    <t>AF05.2.</t>
  </si>
  <si>
    <t>AF05.2.1.</t>
  </si>
  <si>
    <t>AF05.2.2.</t>
  </si>
  <si>
    <t>AF05.2.3.</t>
  </si>
  <si>
    <t>AF05.2.4.</t>
  </si>
  <si>
    <t>AF05.2.5.</t>
  </si>
  <si>
    <t>AF05.2.6.</t>
  </si>
  <si>
    <t>AF05.2.7.</t>
  </si>
  <si>
    <t>AF05.3.</t>
  </si>
  <si>
    <t>AT01 - Aktywa trwałe</t>
  </si>
  <si>
    <t>ST01 - Rzeczowe aktywa trwałe - Zmiana stanu środków trwałych</t>
  </si>
  <si>
    <t>Wartość brutto</t>
  </si>
  <si>
    <t>ST02 - Pozostałe rzeczowe aktywa trwałe używane przez kasę</t>
  </si>
  <si>
    <t>ST03 - Rzeczowe aktywa trwałe - Środki trwałe w budowie</t>
  </si>
  <si>
    <t>WNIP01 - Wartości niematerialne i prawne - Zmiana stanu wartości niematerialnych i prawnych</t>
  </si>
  <si>
    <t>RMK01 - Rozliczenia międzyokresowe - aktywa</t>
  </si>
  <si>
    <t>PA01 - Inne aktywa</t>
  </si>
  <si>
    <t>ZF02 - Zobowiązania finansowe w wartości bilansowej</t>
  </si>
  <si>
    <t>Przeznaczone do obrotu</t>
  </si>
  <si>
    <t>Wyceniane w wartości godziwej przez wynik finansowy</t>
  </si>
  <si>
    <t>Pozostałe wyceniane według skorygowanej ceny nabycia</t>
  </si>
  <si>
    <t>ZF02.1.</t>
  </si>
  <si>
    <t>ZF02.1.1.</t>
  </si>
  <si>
    <t>ZF02.1.2.</t>
  </si>
  <si>
    <t>ZF02.1.3.</t>
  </si>
  <si>
    <t>ZF02.1.4.</t>
  </si>
  <si>
    <t>ZF02.1.5.</t>
  </si>
  <si>
    <t>ZF02.1.6.</t>
  </si>
  <si>
    <t>ZF02.2.</t>
  </si>
  <si>
    <t>Zobowiązania z tytułu własnej emisji</t>
  </si>
  <si>
    <t>ZF02.2.1.</t>
  </si>
  <si>
    <t>ZF02.2.2.</t>
  </si>
  <si>
    <t>ZF02.2.3.</t>
  </si>
  <si>
    <t>ZF02.2.4.</t>
  </si>
  <si>
    <t>ZF02.2.5.</t>
  </si>
  <si>
    <t>ZF02.2.6.</t>
  </si>
  <si>
    <t>ZF02.2.7.</t>
  </si>
  <si>
    <t>ZF02.2.7.1.</t>
  </si>
  <si>
    <t>w tym: Bankowy Fundusz Gwarancyjny</t>
  </si>
  <si>
    <t>ZF02.2.7.2.</t>
  </si>
  <si>
    <t>w tym: Kasa Krajowa</t>
  </si>
  <si>
    <t>ZF02.2.8.</t>
  </si>
  <si>
    <t>ZF02.2.9.</t>
  </si>
  <si>
    <t>ZF02.3.</t>
  </si>
  <si>
    <t>ZF02.3.1.</t>
  </si>
  <si>
    <t>ZF02.3.2.</t>
  </si>
  <si>
    <t>ZF02.3.3.</t>
  </si>
  <si>
    <t>ZF02.3.4.</t>
  </si>
  <si>
    <t>ZF02.3.5.</t>
  </si>
  <si>
    <t>ZF02.3.6.</t>
  </si>
  <si>
    <t>ZF02.3.7.</t>
  </si>
  <si>
    <t>ZF02.3.8.</t>
  </si>
  <si>
    <t>ZF02.3.8.1.</t>
  </si>
  <si>
    <t>ZF02.3.8.2.</t>
  </si>
  <si>
    <t>ZF02.3.9.</t>
  </si>
  <si>
    <t>ZF02.3.10.</t>
  </si>
  <si>
    <t>ZF02.4.</t>
  </si>
  <si>
    <t>RE01 - Rezerwy</t>
  </si>
  <si>
    <t>ZWB01 - Zobowiązania z tytułu podatków</t>
  </si>
  <si>
    <t>FSIZ01 - Fundusze specjalne i inne zobowiązania</t>
  </si>
  <si>
    <t>RMK02 - Rozliczenia międzyokresowe - pasywa</t>
  </si>
  <si>
    <t>FW03 - Zmiany kapitału z aktualizacji wyceny w zakresie instrumentów finansowych</t>
  </si>
  <si>
    <t>ZPU02 - Ustanowione przez kasę zabezpieczenia majątkowe</t>
  </si>
  <si>
    <t>NLOK02.1.</t>
  </si>
  <si>
    <t>NLOK02.2.</t>
  </si>
  <si>
    <t>NLOK02.3.</t>
  </si>
  <si>
    <t>Inne podmioty za zgodą Komisji</t>
  </si>
  <si>
    <t>Lokaty dwumiesięczne</t>
  </si>
  <si>
    <t>Lokaty sześciomiesięczne</t>
  </si>
  <si>
    <t>Inne lokaty</t>
  </si>
  <si>
    <t>NLOK02.4.</t>
  </si>
  <si>
    <t>DPW02 - Instrumenty kapitałowe i dłużne papiery wartościowe - informacja o utracie wartości</t>
  </si>
  <si>
    <t>DPW04 - Instrumenty kapitałowe w podziale na podmioty oraz według produktów</t>
  </si>
  <si>
    <t>DPW05 - Inwestycje w udziały, akcje i wkłady w innych podmiotach</t>
  </si>
  <si>
    <t>powyżej 3 miesięcy do 6 miesięcy</t>
  </si>
  <si>
    <t>powyżej 6 miesięcy do 1 roku</t>
  </si>
  <si>
    <t>powyżej 1 roku do 3 lat</t>
  </si>
  <si>
    <t>DPW06 - Dłużne papiery wartościowe według wartości bilansowej w podziale na terminy zapadalności oraz według produktów</t>
  </si>
  <si>
    <t>DPW07 - Dłużne papiery wartościowe według wartości bilansowej w podziale na terminy zapadalności oraz według podmiotów</t>
  </si>
  <si>
    <t>NKIP01 - Kredyty i pożyczki oraz pozostałe należności, z wyłączeniem ujmowanych w wartości godziwej przez wynik finansowy, w tym do obrotu - w podziale na zabezpieczenia oraz według podmiotów</t>
  </si>
  <si>
    <t>NKIP02 - Kredyty i pożyczki oraz pozostałe należności, z wyłączeniem ujmowanych w wartości godziwej przez wynik finansowy, w tym do obrotu - w podziale na zabezpieczenia oraz według produktów</t>
  </si>
  <si>
    <t>NKIP03 -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podmiotów</t>
  </si>
  <si>
    <t>Należności regularne</t>
  </si>
  <si>
    <t>Przeterminowane od 1 dnia do 1 miesiąca włącznie
(oraz brak obaw odnośnie sytuacji ekonomiczno- finansowej)</t>
  </si>
  <si>
    <t>Nieprzeterminowane
(oraz brak obaw odnośnie sytuacji ekonomiczno- finansowej)</t>
  </si>
  <si>
    <t>Przeterminowane powyżej 1 miesiąca do 3 miesięcy włącznie
(oraz brak obaw odnośnie sytuacji ekonomiczno- finansowej)</t>
  </si>
  <si>
    <t>Należności zagrożone</t>
  </si>
  <si>
    <t>NKIP04 -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produktów</t>
  </si>
  <si>
    <t>NKIP05 - Kredyty i pożyczki oraz pozostałe należności, z wyłączeniem ujmowanych w wartości godziwej przez wynik finansowy, w tym do obrotu - według podmiotów</t>
  </si>
  <si>
    <t>Zabezpieczenia pomniejszające wartość podstawy tworzenia odpisu</t>
  </si>
  <si>
    <t>Wartość udzielonego kredytu i pożyczki lub innych należności</t>
  </si>
  <si>
    <t>Wartość pozostałego do spłaty kapitału kredytu i pożyczki lub innych należności</t>
  </si>
  <si>
    <t>Nierozliczone prowizje lub opłaty</t>
  </si>
  <si>
    <t>Nierozliczone koszty</t>
  </si>
  <si>
    <t>Odsetki umowne</t>
  </si>
  <si>
    <t>Odsetki karne lub ustawowe</t>
  </si>
  <si>
    <t>Koszty windykacji</t>
  </si>
  <si>
    <t>NKIP05.1.</t>
  </si>
  <si>
    <t>NKIP05.1.1.</t>
  </si>
  <si>
    <t>NKIP05.1.2.</t>
  </si>
  <si>
    <t>NKIP05.1.3.</t>
  </si>
  <si>
    <t>NKIP05.1.4.</t>
  </si>
  <si>
    <t>NKIP05.1.5.</t>
  </si>
  <si>
    <t>NKIP05.1.6.</t>
  </si>
  <si>
    <t>NKIP05.2.</t>
  </si>
  <si>
    <t>Należności z prawdopodobieństwem wystąpienia nieściągalności</t>
  </si>
  <si>
    <t>NKIP05.2.1.</t>
  </si>
  <si>
    <t>NKIP05.2.2.</t>
  </si>
  <si>
    <t>NKIP05.2.3.</t>
  </si>
  <si>
    <t>NKIP05.2.4.</t>
  </si>
  <si>
    <t>NKIP05.2.5.</t>
  </si>
  <si>
    <t>NKIP05.2.6.</t>
  </si>
  <si>
    <t>NKIP05.2.7.</t>
  </si>
  <si>
    <t>NKIP05.3.</t>
  </si>
  <si>
    <t>Należności o znacznym stopniu prawdopodobieństwa nieściągalności</t>
  </si>
  <si>
    <t>NKIP05.3.1.</t>
  </si>
  <si>
    <t>NKIP05.3.2.</t>
  </si>
  <si>
    <t>NKIP05.3.3.</t>
  </si>
  <si>
    <t>NKIP05.3.4.</t>
  </si>
  <si>
    <t>NKIP05.3.5.</t>
  </si>
  <si>
    <t>NKIP05.3.6.</t>
  </si>
  <si>
    <t>NKIP05.4.</t>
  </si>
  <si>
    <t>Należności nieściągalne</t>
  </si>
  <si>
    <t>NKIP05.4.1.</t>
  </si>
  <si>
    <t>NKIP05.4.2.</t>
  </si>
  <si>
    <t>NKIP05.4.3.</t>
  </si>
  <si>
    <t>NKIP05.4.4.</t>
  </si>
  <si>
    <t>NKIP05.4.5.</t>
  </si>
  <si>
    <t>NKIP05.4.6.</t>
  </si>
  <si>
    <t>NKIP05.4.7.</t>
  </si>
  <si>
    <t>NKIP05.5.</t>
  </si>
  <si>
    <t>NKIP06 - Kredyty i pożyczki oraz pozostałe należności (wszystkie portfele) według zabezpieczeń, wartość brutto</t>
  </si>
  <si>
    <t>środki pieniężne</t>
  </si>
  <si>
    <t>NKIP07 - Kredyty i pożyczki na nieruchomości według terminów pierwotnych</t>
  </si>
  <si>
    <t>Należności nieściągalne, stan na początek okresu</t>
  </si>
  <si>
    <t>Odpisane</t>
  </si>
  <si>
    <t>Umorzone w okresie sprawozdawczym</t>
  </si>
  <si>
    <t>Spłacone w okresie sprawozdawczym</t>
  </si>
  <si>
    <t>Należności nieściągalne, na koniec okresu</t>
  </si>
  <si>
    <t>Odsetki na koniec okresu</t>
  </si>
  <si>
    <t>NKIP08.1.</t>
  </si>
  <si>
    <t>Należności ogółem</t>
  </si>
  <si>
    <t>NKIP08.1.1.</t>
  </si>
  <si>
    <t>NKIP08.1.2.</t>
  </si>
  <si>
    <t>NKIP08.1.3.</t>
  </si>
  <si>
    <t>NKIP08.1.4.</t>
  </si>
  <si>
    <t>NKIP08.1.5.</t>
  </si>
  <si>
    <t>NKIP08.1.6.</t>
  </si>
  <si>
    <t>NKIP08.1.7.</t>
  </si>
  <si>
    <t>NKIP08 - Informacja na temat ryzyka kredytowego oraz odpisów aktualizujących z tytułu utraty wartości - należności nieściągalne spisane w ciężar odpisów z tytułu utraty wartości</t>
  </si>
  <si>
    <t>Wartość bilansowa brutto ekspozycji bez rozpoznanej utraty wartości</t>
  </si>
  <si>
    <t>Wartość bilansowa brutto ekspozycji z rozpoznaną utratą wartości</t>
  </si>
  <si>
    <t>Odpis aktualizujący z tytułu utraty wartości</t>
  </si>
  <si>
    <t>NKIP09.1.</t>
  </si>
  <si>
    <t>Należności objęte restrukturyzacją</t>
  </si>
  <si>
    <t>NKIP09.1.1.</t>
  </si>
  <si>
    <t>NKIP09.1.2.</t>
  </si>
  <si>
    <t>NKIP09.1.3.</t>
  </si>
  <si>
    <t>NKIP09.1.4.</t>
  </si>
  <si>
    <t>NKIP09.1.5.</t>
  </si>
  <si>
    <t>NKIP09.1.6.</t>
  </si>
  <si>
    <t>NKIP09.1.7.</t>
  </si>
  <si>
    <t>NKIP09 - Należności objęte restrukturyzacją (pozostałe należności ze wszystkich portfeli oraz portfel kredyty i pożyczki oraz inne należności)</t>
  </si>
  <si>
    <t>Przeterminowane powyżej 1 miesiąca do 3 miesięcy włącznie</t>
  </si>
  <si>
    <t>Brakujący odpis aktualizujący</t>
  </si>
  <si>
    <t>Wartość zabezpieczenia</t>
  </si>
  <si>
    <t>NKIP10.1.</t>
  </si>
  <si>
    <t>NKIP10.2.</t>
  </si>
  <si>
    <t>NKIP10.4.</t>
  </si>
  <si>
    <t>NKIP10.5.</t>
  </si>
  <si>
    <t>NKIP10.6.</t>
  </si>
  <si>
    <t>NKIP10.7.</t>
  </si>
  <si>
    <t>NKIP10.8.</t>
  </si>
  <si>
    <t>NKIP10 - Należności z odroczonym terminem zapłaty oraz należności przeterminowane i należności sporne, na które nie utworzono odpisu aktualizującego oraz według podmiotów</t>
  </si>
  <si>
    <t>Należności z prawdopodobieństwem wystąpienia nieściągalności (opóźnienie w spłacie kapitału lub odsetek przekracza 3 miesiące i nie przekracza 6 miesięcy)</t>
  </si>
  <si>
    <t>Należności o znacznym stopniu wystąpienia prawdopodobieństwa nieściągalności (opóźnienie w spłacie kapitału lub odsetek przekracza 6 miesięcy i nie przekracza 12 miesięcy)</t>
  </si>
  <si>
    <t>Należności nieściągalne (termin spłaty został przekroczony powyżej 12 miesięcy)</t>
  </si>
  <si>
    <t>NKIP10.3.</t>
  </si>
  <si>
    <t>NKIP11.1.</t>
  </si>
  <si>
    <t>NKIP11.2.</t>
  </si>
  <si>
    <t>NKIP11.3.</t>
  </si>
  <si>
    <t>NKIP11.3.1.</t>
  </si>
  <si>
    <t>NKIP11.4.</t>
  </si>
  <si>
    <t>NKIP11.5.</t>
  </si>
  <si>
    <t>NKIP11.6.</t>
  </si>
  <si>
    <t>NKIP11.7.</t>
  </si>
  <si>
    <t>NKIP11 - Należności z odroczonym terminem zapłaty oraz należności przeterminowane i należności sporne, na które nie utworzono odpisu aktualizującego oraz według produktów</t>
  </si>
  <si>
    <t>NWTZ02 - Kredyty i pożyczki oraz inne należności według wartości bilansowej w podziale na terminy pierwotne oraz według podmiotów</t>
  </si>
  <si>
    <t>NWTZ02.1.</t>
  </si>
  <si>
    <t>NWTZ02.2.</t>
  </si>
  <si>
    <t>NWTZ02.3.</t>
  </si>
  <si>
    <t>NWTZ02.4.</t>
  </si>
  <si>
    <t>NWTZ02.5.</t>
  </si>
  <si>
    <t>NWTZ02.6.</t>
  </si>
  <si>
    <t>NWTZ02.7.</t>
  </si>
  <si>
    <t>NWTZ02.8.</t>
  </si>
  <si>
    <t>Z terminem pierwotnym</t>
  </si>
  <si>
    <t>NWTZ03 - Kredyty i pożyczki oraz pozostałe należności (wszystkie portfele) według wartości początkowej i terminów pierwotnych</t>
  </si>
  <si>
    <t>NWTZ04 - Kredyty i pożyczki oraz pozostałe należności (wszystkie portfele) według wartości początkowej i terminów zapadalności</t>
  </si>
  <si>
    <t>RSP01 - Ryzyko stopy procentowej - zestawienie pozycji według długości okresu przeszacowania</t>
  </si>
  <si>
    <t>RSP02 - Ryzyko stopy procentowej - zaktualizowany średni okres zwrotu</t>
  </si>
  <si>
    <t>RSP03 - Ryzyko stopy procentowej - informacje dodatkowe</t>
  </si>
  <si>
    <t>powyżej 5 lat</t>
  </si>
  <si>
    <t>RSP04 - Dane służące obliczeniu oprocentowania wszystkich umów według terminów pierwotnych, w okresie sprawozdawczym</t>
  </si>
  <si>
    <t>RSP05 - Dane służące obliczeniu oprocentowania nowych umów według terminów pierwotnych</t>
  </si>
  <si>
    <t>NO01 - Kredyty i pożyczki oraz pozostałe należności, z wyłączeniem ujmowanych w wartości godziwej przez wynik finansowy, w tym do obrotu - według wartości bilansowej w podziale na waluty oraz według podmiotów i produktów</t>
  </si>
  <si>
    <t>AF06 - Utrata wartości dla aktywów finansowych w podziale na portfele</t>
  </si>
  <si>
    <t>AF08 - Aktywa finansowe stanowiące zabezpieczenie: wyłączenia i zobowiązania finansowe powiązane z przeniesionymi aktywami finansowymi</t>
  </si>
  <si>
    <t>AF07 - Utrata wartości dla aktywów finansowych w podziale na produkty i podmioty</t>
  </si>
  <si>
    <t>AF09 - Sprzedaż wierzytelności</t>
  </si>
  <si>
    <t>ZF03 - Zobowiązania finansowe według wartości bilansowej w podziale na terminy pierwotne według podmiotów</t>
  </si>
  <si>
    <t>powyżej 3 lat do 5 lat</t>
  </si>
  <si>
    <t>ZF03.1.</t>
  </si>
  <si>
    <t>ZF03.1.1.</t>
  </si>
  <si>
    <t>ZF03.1.2.</t>
  </si>
  <si>
    <t>ZF03.1.3.</t>
  </si>
  <si>
    <t>ZF03.1.4.</t>
  </si>
  <si>
    <t>ZF03.1.5.</t>
  </si>
  <si>
    <t>ZF03.1.6.</t>
  </si>
  <si>
    <t>ZF03.1.7.</t>
  </si>
  <si>
    <t>ZF03.1.8.</t>
  </si>
  <si>
    <t>ZF03.2.</t>
  </si>
  <si>
    <t>ZF03.2.1.</t>
  </si>
  <si>
    <t>ZF03.2.2.</t>
  </si>
  <si>
    <t>ZF03.2.3.</t>
  </si>
  <si>
    <t>ZF03.2.4.</t>
  </si>
  <si>
    <t>ZF03.2.5.</t>
  </si>
  <si>
    <t>ZF03.2.6.</t>
  </si>
  <si>
    <t>ZF03.2.7.</t>
  </si>
  <si>
    <t>ZF03.2.7.1.</t>
  </si>
  <si>
    <t>ZF03.2.7.2.</t>
  </si>
  <si>
    <t>ZF03.2.8.</t>
  </si>
  <si>
    <t>ZF03.2.9.</t>
  </si>
  <si>
    <t>ZF03.3.</t>
  </si>
  <si>
    <t>ZF03.3.1.</t>
  </si>
  <si>
    <t>ZF03.3.2.</t>
  </si>
  <si>
    <t>ZF03.3.3.</t>
  </si>
  <si>
    <t>ZF03.3.3.1.</t>
  </si>
  <si>
    <t>ZF03.3.3.2.</t>
  </si>
  <si>
    <t>ZF03.3.3.2.1.</t>
  </si>
  <si>
    <t>w tym: środki pieniężne z funduszu stabilizacyjnego zaliczone do funduszy kasy</t>
  </si>
  <si>
    <t>ZF03.3.3.2.2.</t>
  </si>
  <si>
    <t>w tym: pozostałe środki pieniężne z funduszu stabilizacyjnego</t>
  </si>
  <si>
    <t>ZF03.4.</t>
  </si>
  <si>
    <t>ZF03.4.1.</t>
  </si>
  <si>
    <t>ZF03.4.2.</t>
  </si>
  <si>
    <t>ZF03.4.3.</t>
  </si>
  <si>
    <t>ZF03.4.4.</t>
  </si>
  <si>
    <t>ZF03.4.5.</t>
  </si>
  <si>
    <t>ZF03.4.6.</t>
  </si>
  <si>
    <t>ZF03.4.7.</t>
  </si>
  <si>
    <t>ZF03.4.8.</t>
  </si>
  <si>
    <t>ZF03.4.9.</t>
  </si>
  <si>
    <t>ZF03.4.10.</t>
  </si>
  <si>
    <t>ZF03.5.</t>
  </si>
  <si>
    <t>ZF03.3.4.</t>
  </si>
  <si>
    <t>Z terminem wymagalności</t>
  </si>
  <si>
    <t>ZF04.1.</t>
  </si>
  <si>
    <t>ZF04.1.1.</t>
  </si>
  <si>
    <t>ZF04.1.2.</t>
  </si>
  <si>
    <t>ZF04.1.3.</t>
  </si>
  <si>
    <t>ZF04.1.4.</t>
  </si>
  <si>
    <t>ZF04.1.5.</t>
  </si>
  <si>
    <t>ZF04.1.6.</t>
  </si>
  <si>
    <t>ZF04.1.7.</t>
  </si>
  <si>
    <t>ZF04.1.8.</t>
  </si>
  <si>
    <t>ZF04.2.</t>
  </si>
  <si>
    <t>ZF04.2.1.</t>
  </si>
  <si>
    <t>ZF04.2.2.</t>
  </si>
  <si>
    <t>ZF04.2.3.</t>
  </si>
  <si>
    <t>ZF04.2.4.</t>
  </si>
  <si>
    <t>ZF04.2.5.</t>
  </si>
  <si>
    <t>ZF04.2.6.</t>
  </si>
  <si>
    <t>ZF04.2.7.</t>
  </si>
  <si>
    <t>ZF04.2.7.1.</t>
  </si>
  <si>
    <t>ZF04.2.7.2.</t>
  </si>
  <si>
    <t>ZF04.2.8.</t>
  </si>
  <si>
    <t>ZF04.2.9.</t>
  </si>
  <si>
    <t>ZF04.3.</t>
  </si>
  <si>
    <t>ZF04.3.1.</t>
  </si>
  <si>
    <t>ZF04.3.2.</t>
  </si>
  <si>
    <t>ZF04.3.3.</t>
  </si>
  <si>
    <t>ZF04.3.3.1.</t>
  </si>
  <si>
    <t>ZF04.3.3.2.</t>
  </si>
  <si>
    <t>ZF04.3.3.2.1.</t>
  </si>
  <si>
    <t>ZF04.3.3.2.2.</t>
  </si>
  <si>
    <t>ZF04.4.</t>
  </si>
  <si>
    <t>ZF04.4.1.</t>
  </si>
  <si>
    <t>ZF04.4.2.</t>
  </si>
  <si>
    <t>ZF04.4.3.</t>
  </si>
  <si>
    <t>ZF04.4.4.</t>
  </si>
  <si>
    <t>ZF04.4.5.</t>
  </si>
  <si>
    <t>ZF04.4.6.</t>
  </si>
  <si>
    <t>ZF04.4.7.</t>
  </si>
  <si>
    <t>ZF04.4.8.</t>
  </si>
  <si>
    <t>ZF04.4.9.</t>
  </si>
  <si>
    <t>ZF04.4.10.</t>
  </si>
  <si>
    <t>ZF04.5.</t>
  </si>
  <si>
    <t>ZF04 - Zobowiązania finansowe według wartości bilansowej w podziale na terminy wymagalności według podmiotów</t>
  </si>
  <si>
    <t>ZF04.3.4.</t>
  </si>
  <si>
    <t>ZF05 - Pozostałe zobowiązania w wartości bilansowej</t>
  </si>
  <si>
    <t>ZF06 - Fundusz oszczędnościowo-pożyczkowy</t>
  </si>
  <si>
    <t>ZF07 - Zobowiązania finansowe z tytułu oszczędności i zabezpieczeń pieniężnych w wartości bilansowej</t>
  </si>
  <si>
    <t>ZF08 - Zobowiązania z tytułu zabezpieczeń pieniężnych oraz z tytułu oszczędności według wartości bilansowej w podziale na terminy pierwotne oraz według rodzaju</t>
  </si>
  <si>
    <t>ZF09 - Zobowiązania z tytułu zabezpieczeń pieniężnych oraz z tytułu oszczędności według wartości bilansowej w podziale na terminy wymagalności oraz według rodzaju</t>
  </si>
  <si>
    <t>ZFW01 - Zobowiązania zaliczane do funduszy własnych za zgodą Komisji</t>
  </si>
  <si>
    <t>PO01 - Przychody z tytułu odsetek według rodzaju instrumentu finansowego</t>
  </si>
  <si>
    <t>w tym: gotówkowe</t>
  </si>
  <si>
    <t>PO02 - Przychody z tytułu odsetek według produktów</t>
  </si>
  <si>
    <t>KO01 - Koszty odsetek</t>
  </si>
  <si>
    <t>PIK01 - Pozostałe przychody i koszty operacyjne</t>
  </si>
  <si>
    <t>PIK02 - Koszty pracownicze</t>
  </si>
  <si>
    <t>PIK03 - Koszty działania kasy</t>
  </si>
  <si>
    <t>PIK04 - Wynik operacji nadzwyczajnych</t>
  </si>
  <si>
    <t>PIK05 - Podatek dochodowy od osób prawnych - struktura podatku dochodowego od osób prawnych</t>
  </si>
  <si>
    <t>PIK06 - Przychody i koszty z tytułu opłat i prowizji</t>
  </si>
  <si>
    <t>PIK07 - Zyski i straty z tytułu zobowiązań finansowych</t>
  </si>
  <si>
    <t>PIK08 - Zyski i straty z tytułu aktywów finansowych</t>
  </si>
  <si>
    <t>PIK09 - Przychody i koszty od środków pomocowych</t>
  </si>
  <si>
    <t>PIK10 - Aktywa przychodowe i nieprzychodowe</t>
  </si>
  <si>
    <t>PIK11 - Pasywa kosztowe i niekosztowe</t>
  </si>
  <si>
    <t>OA01 - Odpisy aktualizujące z tytułu utraty wartości - zmiana w bieżącym okresie sprawozdawczym</t>
  </si>
  <si>
    <t>OA02 - Odpisy aktualizujące z tytułu utraty wartości - w podziale na rodzaje aktywów</t>
  </si>
  <si>
    <t>OA03 - Aktywa finansowe z tytułu kredytów i pożyczek, dłużnych papierów wartościowych oraz pozostałych należności, od których kasa nie nalicza odsetek</t>
  </si>
  <si>
    <t>Należności od Skarbu Państwa</t>
  </si>
  <si>
    <t>kwotą pieniężną przelaną na rachunek kasy</t>
  </si>
  <si>
    <t xml:space="preserve">gwarancjami (poręczeniami) udzielonymi przez Skarb Państwa i Narodowy Bank Polski </t>
  </si>
  <si>
    <t xml:space="preserve">dłużnymi papierami wartościowymi, których emitentem jest Skarb Państwa i Narodowy Bank Polski </t>
  </si>
  <si>
    <t>Obligacje lub inne papiery wartościowe, których emitentem są banki</t>
  </si>
  <si>
    <t>Listy zastawne</t>
  </si>
  <si>
    <t>Inne kategorie lokat i inwestycji, za zgodą Komisji Nadzoru Finansowego</t>
  </si>
  <si>
    <t>Akcje podmiotów notowanych na giełdzie</t>
  </si>
  <si>
    <t>w tym: akcje</t>
  </si>
  <si>
    <t>w tym: udziały lub wkłady</t>
  </si>
  <si>
    <t>Suma aktywów</t>
  </si>
  <si>
    <t>IK02A.1.</t>
  </si>
  <si>
    <t>IK02A.2.</t>
  </si>
  <si>
    <t>IK02A.3.</t>
  </si>
  <si>
    <t>IK02A.4.</t>
  </si>
  <si>
    <t>IK02A.5.</t>
  </si>
  <si>
    <t>IK02A.5.1.</t>
  </si>
  <si>
    <t>IK02A.6.</t>
  </si>
  <si>
    <t>IK02A.7.</t>
  </si>
  <si>
    <t>IK02A.8.</t>
  </si>
  <si>
    <t>IK02A.9.</t>
  </si>
  <si>
    <t>IK02A.9.1.</t>
  </si>
  <si>
    <t>IK02A.9.2.</t>
  </si>
  <si>
    <t>IK02A.9.3.</t>
  </si>
  <si>
    <t>IK02A.10.</t>
  </si>
  <si>
    <t>IK02A.10.1.</t>
  </si>
  <si>
    <t>IK02A.11.</t>
  </si>
  <si>
    <t>IK02A.12.</t>
  </si>
  <si>
    <t>IK02A.13.</t>
  </si>
  <si>
    <t>IK02A.14.</t>
  </si>
  <si>
    <t>IK02A.15.</t>
  </si>
  <si>
    <t>IK02A.16.</t>
  </si>
  <si>
    <t>IK02A.17.</t>
  </si>
  <si>
    <t>IK02A.18.</t>
  </si>
  <si>
    <t>IK02A.19.</t>
  </si>
  <si>
    <t>IK02A.19.1.</t>
  </si>
  <si>
    <t>IK02A.20.</t>
  </si>
  <si>
    <t>IK02A.20.1.</t>
  </si>
  <si>
    <t>IK02A.21.</t>
  </si>
  <si>
    <t>PLK02.1.</t>
  </si>
  <si>
    <t>PLK02.2.</t>
  </si>
  <si>
    <t>PLK02.3.</t>
  </si>
  <si>
    <t>PLK02.4.</t>
  </si>
  <si>
    <t>PLK02.5.</t>
  </si>
  <si>
    <t>PLK02.5.1.</t>
  </si>
  <si>
    <t>PLK02.5.2.</t>
  </si>
  <si>
    <t>PLK02.5.2.1.</t>
  </si>
  <si>
    <t>w bankach rachunki bieżące</t>
  </si>
  <si>
    <t>PLK02.5.2.2.</t>
  </si>
  <si>
    <t>w Kasie Krajowej z tytułu rezerwy SKOK Przelew</t>
  </si>
  <si>
    <t>PLK02.5.2.3.</t>
  </si>
  <si>
    <t>w Kasie Krajowej z tytułu rezerwy kart płatniczych</t>
  </si>
  <si>
    <t>PLK02.5.2.4.</t>
  </si>
  <si>
    <t>w Kasie Krajowej pozostałe rachunki bieżące</t>
  </si>
  <si>
    <t>PLK02.5.3.</t>
  </si>
  <si>
    <t>Aktywa w kwocie, jaka jest możliwa do uzyskania w okresie do 30 dni przy założeniu wymuszonej sprzedaży tych aktywów:</t>
  </si>
  <si>
    <t>PLK02.5.3.1.</t>
  </si>
  <si>
    <t>papiery wartościowe emitowane przez Skarb Państwa</t>
  </si>
  <si>
    <t>PLK02.5.3.2.</t>
  </si>
  <si>
    <t>papiery wartościowe emitowane przez Narodowy Bank Polski</t>
  </si>
  <si>
    <t>PLK02.5.3.3.</t>
  </si>
  <si>
    <t>papiery wartościowe gwarantowane przez Skarb Państwa lub Narodowy Bank Polski</t>
  </si>
  <si>
    <t>PLK02.5.3.4.</t>
  </si>
  <si>
    <t>lokaty w Kasie Krajowej</t>
  </si>
  <si>
    <t>PLK02.5.3.5.</t>
  </si>
  <si>
    <t>lokaty w bankach</t>
  </si>
  <si>
    <t>PLK02.5.3.6.</t>
  </si>
  <si>
    <t>jednostki uczestnictwa funduszy rynku pieniężnego</t>
  </si>
  <si>
    <t>PLK02.5.3.7.</t>
  </si>
  <si>
    <t>inne kategorie lokat niewymienione powyżej</t>
  </si>
  <si>
    <t>PLK02.6.</t>
  </si>
  <si>
    <t>PLK02.7.</t>
  </si>
  <si>
    <t>PLK02.7.1.</t>
  </si>
  <si>
    <t>rzeczowe aktywa trwałe</t>
  </si>
  <si>
    <t>PLK02.7.2.</t>
  </si>
  <si>
    <t>wartości niematerialne i prawne</t>
  </si>
  <si>
    <t>PLK02.7.3.</t>
  </si>
  <si>
    <t>należności z tytułu kredytów i pożyczek</t>
  </si>
  <si>
    <t>PLK02.7.4.</t>
  </si>
  <si>
    <t>pozostałe lokaty i jednostki uczestnictwa funduszy rynku pieniężnego</t>
  </si>
  <si>
    <t>PLK02.7.5.</t>
  </si>
  <si>
    <t>pozostałe papiery wartościowe</t>
  </si>
  <si>
    <t>PLK02.7.6.</t>
  </si>
  <si>
    <t>pozostałe aktywa</t>
  </si>
  <si>
    <t>PLK02.8.</t>
  </si>
  <si>
    <t>PLK02.9.1.</t>
  </si>
  <si>
    <t>Rezerwa płynna</t>
  </si>
  <si>
    <t>PLK02.9.2.</t>
  </si>
  <si>
    <t>PLK02.10.</t>
  </si>
  <si>
    <t>PLK02.11.</t>
  </si>
  <si>
    <t>Udział rezerwy płynnej w funduszu oszczędnościowo-pożyczkowym</t>
  </si>
  <si>
    <t>PLK02 - Płynność kasy</t>
  </si>
  <si>
    <t>PLK02.9.</t>
  </si>
  <si>
    <t>RO01 - Rezerwa obowiązkowa utrzymywana w Kasie Krajowej</t>
  </si>
  <si>
    <t>RO01.1.</t>
  </si>
  <si>
    <t>Rezerwa obowiązkowa utrzymywana w Kasie Krajowej</t>
  </si>
  <si>
    <t>RO01.2.</t>
  </si>
  <si>
    <t>Zwolnienie z rezerwy obowiązkowej</t>
  </si>
  <si>
    <t>PKZ03 - Koncentracja aktywów</t>
  </si>
  <si>
    <t>FS01 - Aktywa z tytułu wpłat na fundusz stabilizacyjny</t>
  </si>
  <si>
    <t>ZAB01 - Zabezpieczenia ustanowione i przejęte na rzecz kasy oraz sprzedane w przypadku, gdy kasa jest uprawniona do sprzedaży zabezpieczenia lub obciążenia go innym zastawem</t>
  </si>
  <si>
    <t>ZAB02 - Zabezpieczenia ustanowione na rzecz kasy w przypadku, gdy kasa jest uprawniona do sprzedaży zabezpieczenia lub obciążenia go innym zastawem</t>
  </si>
  <si>
    <t>ZAB03 - Składniki aktywów przejęte z tytułu zabezpieczenia</t>
  </si>
  <si>
    <t>1.</t>
  </si>
  <si>
    <t>DO02</t>
  </si>
  <si>
    <t>2.</t>
  </si>
  <si>
    <t>3.</t>
  </si>
  <si>
    <t>BA02</t>
  </si>
  <si>
    <t>Bilans - aktywa</t>
  </si>
  <si>
    <t>4.</t>
  </si>
  <si>
    <t>BP02</t>
  </si>
  <si>
    <t>Bilans - pasywa</t>
  </si>
  <si>
    <t>5.</t>
  </si>
  <si>
    <t>RZS02</t>
  </si>
  <si>
    <t>6.</t>
  </si>
  <si>
    <t>7.</t>
  </si>
  <si>
    <t>8.</t>
  </si>
  <si>
    <t>9.</t>
  </si>
  <si>
    <t>10.</t>
  </si>
  <si>
    <t xml:space="preserve">Wymóg kapitałowy z tytułu ryzyka operacyjnego </t>
  </si>
  <si>
    <t>11.</t>
  </si>
  <si>
    <t>12.</t>
  </si>
  <si>
    <t>13.</t>
  </si>
  <si>
    <t>GAP01</t>
  </si>
  <si>
    <t>14.</t>
  </si>
  <si>
    <t>AF01</t>
  </si>
  <si>
    <t>15.</t>
  </si>
  <si>
    <t>AF02</t>
  </si>
  <si>
    <t>16.</t>
  </si>
  <si>
    <t>AF03</t>
  </si>
  <si>
    <t>17.</t>
  </si>
  <si>
    <t>AF04</t>
  </si>
  <si>
    <t>18.</t>
  </si>
  <si>
    <t>AF05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</si>
  <si>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</si>
  <si>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</si>
  <si>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</si>
  <si>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</si>
  <si>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</si>
  <si>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</si>
  <si>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</si>
  <si>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</si>
  <si>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</si>
  <si>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ZF02</t>
  </si>
  <si>
    <t>Zobowiązania finansowe w wartości bilansowej</t>
  </si>
  <si>
    <t>28.</t>
  </si>
  <si>
    <t>29.</t>
  </si>
  <si>
    <t>30.</t>
  </si>
  <si>
    <t>31.</t>
  </si>
  <si>
    <t>32.</t>
  </si>
  <si>
    <t>33.</t>
  </si>
  <si>
    <t>34.</t>
  </si>
  <si>
    <t>NLOK02</t>
  </si>
  <si>
    <t>Należności z tytułu lokat według wartości bilansowej w podziale na waluty oraz według podmiotów</t>
  </si>
  <si>
    <t>Kredyty i pożyczki oraz pozostałe należności, z wyłączeniem ujmowanych w wartości godziwej przez wynik finansowy, w tym do obrotu - w podziale na zabezpieczenia oraz według produktów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</si>
  <si>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zm.)[1] oraz według podmiotów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</si>
  <si>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zm.)[2] oraz według produktów</t>
  </si>
  <si>
    <t>NKIP05</t>
  </si>
  <si>
    <t>Kredyty i pożyczki oraz pozostałe należności, z wyłączeniem ujmowanych w wartości godziwej przez wynik finansowy, w tym do obrotu - według podmiotów</t>
  </si>
  <si>
    <t>NKIP08</t>
  </si>
  <si>
    <t>Informacja na temat ryzyka kredytowego oraz odpisów aktualizujących z tytułu utraty wartości - należności nieściągalne spisane w ciężar odpisów z tytułu utraty wartości</t>
  </si>
  <si>
    <t>NKIP09</t>
  </si>
  <si>
    <t>NKIP10</t>
  </si>
  <si>
    <t>Należności z odroczonym terminem zapłaty oraz należności przeterminowane i należności sporne, na które nie utworzono odpisu aktualizującego oraz według podmiotów</t>
  </si>
  <si>
    <t>NKIP11</t>
  </si>
  <si>
    <t>Należności z odroczonym terminem zapłaty oraz należności przeterminowane i należności sporne, na które nie utworzono odpisu aktualizującego oraz według produktów</t>
  </si>
  <si>
    <t>Kredyty i pożyczki oraz inne należności według wartości bilansowej w podziale na terminy zapadalności oraz według podmiotów</t>
  </si>
  <si>
    <t>NWTZ02</t>
  </si>
  <si>
    <t>Kredyty i pożyczki oraz inne należności według wartości bilansowej w podziale na terminy pierwotne oraz według podmiotów</t>
  </si>
  <si>
    <t>Zobowiązania finansowe według wartości bilansowej w podziale na waluty oraz według produktów i podmiotów</t>
  </si>
  <si>
    <t>ZF03</t>
  </si>
  <si>
    <t>Zobowiązania finansowe według wartości bilansowej w podziale na terminy pierwotne według podmiotów</t>
  </si>
  <si>
    <t>ZF04</t>
  </si>
  <si>
    <t>Zobowiązania finansowe według wartości bilansowej w podziale na terminy wymagalności według podmiotów</t>
  </si>
  <si>
    <t>PLK02</t>
  </si>
  <si>
    <t>Płynność kasy</t>
  </si>
  <si>
    <t>RO01</t>
  </si>
  <si>
    <r>
      <t>Kredyty i pożyczki</t>
    </r>
    <r>
      <rPr>
        <sz val="11"/>
        <color theme="1"/>
        <rFont val="Calibri"/>
        <family val="2"/>
        <charset val="238"/>
        <scheme val="minor"/>
      </rPr>
      <t xml:space="preserve"> oraz pozostałe należności, z wyłączeniem ujmowanych w wartości godziwej przez wynik finansowy, w tym do obrotu - w podziale na zabezpieczenia oraz według podmiotów</t>
    </r>
  </si>
  <si>
    <t>Małe Kasy</t>
  </si>
  <si>
    <t>FWW01 - Fundusze własne</t>
  </si>
  <si>
    <t xml:space="preserve">              udziały nieopłacone  (-)</t>
  </si>
  <si>
    <t>WK01 - Wymóg kapitałowy z tytułu ryzyka kredytowego</t>
  </si>
  <si>
    <t xml:space="preserve">    dłużnymi papierami wartościowymi, których emitentem jest podmiot klasy I</t>
  </si>
  <si>
    <t>Jednostki uczestnictwa funduszy rynku pieniężnego, o których mowa w art. 178 ustawy z dnia 27 maja 2004 r. o funduszach inwestycyjnych i zarządzaniu alternatywnymi funduszami inwestycyjnymi (Dz. U. z 2016 r. poz. 1896 z późn. zm.)</t>
  </si>
  <si>
    <t>Należności od podmiotów klasy III i klasy IV, w części zabezpieczonej gwarancjami (poręczeniami) udzielonymi przez podmioty klasy II lub dłużnymi papierami wartościowymi, których emitentem jest podmiot klasy II</t>
  </si>
  <si>
    <t xml:space="preserve">Należności w walucie polskiej od podmiotów klasy III i IV w części nieobjętej wagami ryzyka 0% i 20%, zabezpieczonej hipoteką ustanowioną na nieruchomości mieszkalnej, którą dłużnik zamieszkuje lub będzie zamieszkiwał albo oddał lub odda w najem dzierżawę - do wysokości kwoty równej 50% wartości ustalonej na podstawie wyceny rzeczoznawcy </t>
  </si>
  <si>
    <t>Należności nieobjęte wagami ryzyka 0%, 20%, 50%</t>
  </si>
  <si>
    <t xml:space="preserve">Akcje podmiotów notowanych na giełdzie, wchodzące w skład co najmniej jednego z indeksów giełdowych wymienionych w rozporządzeniu Ministra Finansów z dnia 27 sierpnia 2013 r. w sprawie współczynnika wypłacalności spółdzielczej kasy oszczędnościowo-kredytowej (Dz. U. poz. 1102) </t>
  </si>
  <si>
    <t>Papiery wartościowe, których emitentem jest podmiot klasy III lub klasy IV, w części nieobjętej gwarancją (poręczeniem) przez podmioty klasy I</t>
  </si>
  <si>
    <t>Zaangażowania kapitałowe kasy wobec podmiotów świadczących usługi pomocnicze względem działalności kasy oraz podmiotów zależnych w rozumieniu ustawy  z dnia 29 września 1994 r. o rachunkowości (Dz. U. z 2016 r. poz. 1047 z późn. zm.) lub powiązanych z Kasą Krajową w rozumieniu ustawy z dnia 29 sierpnia 1997 r. - Prawo bankowe (Dz. U. z 2016 r. poz. 1988 z późn. zm.)</t>
  </si>
  <si>
    <t>Pozostałe aktywa, nieobjęte wagami ryzyka 0%, 20%, 50% lub 150%</t>
  </si>
  <si>
    <t>Ekwiwalent bilansowy  o wadze ryzyka 50%</t>
  </si>
  <si>
    <t>Aktywa o wadze ryzyka 50%</t>
  </si>
  <si>
    <t>WK02 - Wymóg kapitałowy z tytułu ryzyka walutowego</t>
  </si>
  <si>
    <t xml:space="preserve">WK03 - Wymóg kapitałowy z tytułu ryzyka operacyjnego </t>
  </si>
  <si>
    <t>Przychód/koszt/wynik za  rok n-1</t>
  </si>
  <si>
    <t xml:space="preserve">   Przychody z tytułu prowizji</t>
  </si>
  <si>
    <t xml:space="preserve">   Koszty z tytułu prowizji</t>
  </si>
  <si>
    <t xml:space="preserve">     kwota pomniejszenia z tytułu 20% amortyzacji na koniec  każdego roku w ciągu ostatnich  5 lat trwania umowy zobowiązania (-)</t>
  </si>
  <si>
    <t>FW02 - Struktura funduszu udziałowego</t>
  </si>
  <si>
    <t>ZPU01 - Zobowiązania pozabilansowe udzielone</t>
  </si>
  <si>
    <t>ZPO01 - Zobowiązania pozabilansowe otrzymane</t>
  </si>
  <si>
    <t>NLOK02 - Należności z tytułu lokat według wartości bilansowej w podziale na waluty oraz według podmiotów</t>
  </si>
  <si>
    <t>ZF02.1.7.</t>
  </si>
  <si>
    <t>Pomniejszenia funduszy własnych kasy, o których mowa w art. 24 ust. 3 pkt 4 ustawy o skok</t>
  </si>
  <si>
    <t>DPW01 - Papiery wartościowe wg wartości bilansowej w podziale na waluty oraz według produktów i podmiotów</t>
  </si>
  <si>
    <t>DPW03 - Dłużne papiery wartościowe w podziale podmioty oraz według produktów</t>
  </si>
  <si>
    <t>Zabezpieczone gwarancją, poręczeniem, w tym poręczeniem wekslowym</t>
  </si>
  <si>
    <t xml:space="preserve">    w tym: gotówkowe</t>
  </si>
  <si>
    <t>Należności z prawdopodobieństwem wystąpienia nieściągalności
(opóźnienie w spłacie kapitału lub odsetek przekracza 3 miesiące i nie przekracza 6 miesięcy oraz spełniające kryteria określone w par. 2 pkt 24)</t>
  </si>
  <si>
    <t>Należności o znacznym stopniu wystąpienia prawdopodobieństwa nieściągalności (opóźnienie w spłacie kapitału lub odsetek przekracza 6 miesięcy i nie przekracza 12 miesięcy oraz spełniające kryteria określone w par. 2 pkt 25)</t>
  </si>
  <si>
    <t>Należności nieściągalne
(termin spłaty został przekroczony powyżej 12 miesięcy oraz spełniające kryteria określone w par. 2 pkt 26)</t>
  </si>
  <si>
    <t>NWTZ01 - Kredyty i pożyczki oraz inne należności według wartości bilansowej w podziale na terminy zapadalności oraz według podmiotów</t>
  </si>
  <si>
    <t xml:space="preserve">Duże przedsiębiorstwa </t>
  </si>
  <si>
    <t xml:space="preserve">MSP </t>
  </si>
  <si>
    <t xml:space="preserve">Przedsiębiorcy indywidualni </t>
  </si>
  <si>
    <t xml:space="preserve">Osoby prywatne </t>
  </si>
  <si>
    <t xml:space="preserve">Rolnicy indywidualni </t>
  </si>
  <si>
    <t>ZF01 - Zobowiązania finansowe według wartości bilansowej w podziale na waluty oraz według produktów i podmiotów</t>
  </si>
  <si>
    <t>ZWE01 - Zobowiązania z tytułu własnej emisji w podziale  na produkty oraz według terminów pierwotnych</t>
  </si>
  <si>
    <t xml:space="preserve">PUK01 - Promesy udzielenia kredytu według wartości nominalnej </t>
  </si>
  <si>
    <t>ZWE02 - Zobowiązania z tytułu własnej emisji w podziale  na produkty oraz według terminów wymagalności</t>
  </si>
  <si>
    <t>inne wkłady (w tym: w spółdzielniach)</t>
  </si>
  <si>
    <t>w tym: lokaty z tytułu funduszy własnych</t>
  </si>
  <si>
    <t>w tym: lokaty nadobowiązkowe</t>
  </si>
  <si>
    <t>w tym: wartość wpisów do księgi wieczystej zabezpieczenia hipoteką</t>
  </si>
  <si>
    <t xml:space="preserve">Obligacje wskazane w art. 37 ust. 1 pkt 1a) ustawy o skok </t>
  </si>
  <si>
    <t>w tym: środki na rachunkach w Kasie Krajowej</t>
  </si>
  <si>
    <t>w tym: dodatkowe środki określone przez Kasę Krajową na podstawie art. 39 ust. 1 ustawy o skok</t>
  </si>
  <si>
    <t>RPL02 - Rezerwa płynna</t>
  </si>
  <si>
    <t>Suma (rezerwa płynna)</t>
  </si>
  <si>
    <t>Limit 10% funduszu oszczędnościowo-pożyczkowego</t>
  </si>
  <si>
    <t>Zobowiązania kasy z tytułu otrzymanego od Kasy Krajowej kredytu płynnościowego</t>
  </si>
  <si>
    <t>REGUŁY KONTROLNE DO FORMULARZY SPRAWOZDAWCZYCH  DLA  KAS</t>
  </si>
  <si>
    <t>uwagi</t>
  </si>
  <si>
    <t>Nazwa pola sprawozdawczego</t>
  </si>
  <si>
    <t>relacja</t>
  </si>
  <si>
    <t>Oczekiwana wartość</t>
  </si>
  <si>
    <t>aktywa</t>
  </si>
  <si>
    <t>IK02A.21._B</t>
  </si>
  <si>
    <t>minus</t>
  </si>
  <si>
    <t>BA02.10._A</t>
  </si>
  <si>
    <t>BP02.14._A</t>
  </si>
  <si>
    <t>PLK02.2._A</t>
  </si>
  <si>
    <t>Zysk</t>
  </si>
  <si>
    <t>RZS02.20._A</t>
  </si>
  <si>
    <t>BP02.12._A</t>
  </si>
  <si>
    <t>PLK02.1._A</t>
  </si>
  <si>
    <t>FWW01.18._A</t>
  </si>
  <si>
    <t>FWW01.1._A</t>
  </si>
  <si>
    <t>FWW01.2._A</t>
  </si>
  <si>
    <t>BP02.9._A</t>
  </si>
  <si>
    <t>GAP01.1._A</t>
  </si>
  <si>
    <t>BA02.1.1._A</t>
  </si>
  <si>
    <t>IK02A.1._B</t>
  </si>
  <si>
    <t>PLK02.5.1._A</t>
  </si>
  <si>
    <t>rachunki bankowe</t>
  </si>
  <si>
    <t>BA02.1.2._A</t>
  </si>
  <si>
    <t>IK02A.2._B+IK02A.3._B</t>
  </si>
  <si>
    <t>AF01.1._A</t>
  </si>
  <si>
    <t>BA02.2.1.1._A</t>
  </si>
  <si>
    <t>AF01.2._A</t>
  </si>
  <si>
    <t>BA02.2.1.2._A</t>
  </si>
  <si>
    <t>AF01.3._A</t>
  </si>
  <si>
    <t>BA02.2.1.3._A</t>
  </si>
  <si>
    <t>AF02.1._B</t>
  </si>
  <si>
    <t>BA02.2.2.1._A</t>
  </si>
  <si>
    <t>AF02.2._B</t>
  </si>
  <si>
    <t>BA02.2.2.2._A</t>
  </si>
  <si>
    <t>AF02.3._B</t>
  </si>
  <si>
    <t>BA02.2.2.3._A</t>
  </si>
  <si>
    <t>AF03.1._E</t>
  </si>
  <si>
    <t>BA02.3.1._A</t>
  </si>
  <si>
    <t>AF03.2._E</t>
  </si>
  <si>
    <t>BA02.3.2._A</t>
  </si>
  <si>
    <t>AF03.3._E</t>
  </si>
  <si>
    <t>BA02.3.3._A</t>
  </si>
  <si>
    <t>AF04.1._E</t>
  </si>
  <si>
    <t>BA02.4.1._A</t>
  </si>
  <si>
    <t>AF04.2._E</t>
  </si>
  <si>
    <t>BA02.4.2._A</t>
  </si>
  <si>
    <t>AF04.3._E</t>
  </si>
  <si>
    <t>BA02.4.3._A</t>
  </si>
  <si>
    <t>AF05.1._E</t>
  </si>
  <si>
    <t>BA02.5.1._A</t>
  </si>
  <si>
    <t>AF05.2._E</t>
  </si>
  <si>
    <t>BA02.5.2._A</t>
  </si>
  <si>
    <t>BA02.6._A</t>
  </si>
  <si>
    <t>PLK02.7.1._A</t>
  </si>
  <si>
    <t>WNIP</t>
  </si>
  <si>
    <t>BA02.7._A</t>
  </si>
  <si>
    <t>PLK02.7.2._A</t>
  </si>
  <si>
    <t>ZF02.1._A</t>
  </si>
  <si>
    <t>BP02.1.2.1._A</t>
  </si>
  <si>
    <t>ZF02.1._B</t>
  </si>
  <si>
    <t>BP02.1.1.1._A</t>
  </si>
  <si>
    <t>ZF02.1._C</t>
  </si>
  <si>
    <t>BP02.2.1._A</t>
  </si>
  <si>
    <t>ZF02.2._A</t>
  </si>
  <si>
    <t>BP02.1.2.2._A</t>
  </si>
  <si>
    <t>ZF02.2._B</t>
  </si>
  <si>
    <t>BP02.1.1.2._A</t>
  </si>
  <si>
    <t>ZF02.2._C</t>
  </si>
  <si>
    <t>BP02.2.2._A</t>
  </si>
  <si>
    <t>ZF02.3._A</t>
  </si>
  <si>
    <t>BP02.1.2.3._A</t>
  </si>
  <si>
    <t>ZF02.3._B</t>
  </si>
  <si>
    <t>BP02.1.1.3._A</t>
  </si>
  <si>
    <t>ZF02.3._C</t>
  </si>
  <si>
    <t>BP02.2.3._A</t>
  </si>
  <si>
    <t>BA02.2.1.1._A+BA02.2.2.1._A+BA02.3.1._A</t>
  </si>
  <si>
    <t>IK02A.4._B+IK02A.14._B+IK02A.18._B+IK02A.19.1._B+IK02A.20.1.</t>
  </si>
  <si>
    <t>NKIP01.8._C+NKIP01.8._F+NKIP01.8._I+NKIP01.8._L+NKIP01.8._O+NKIP01.8._S+NKIP01.8._V</t>
  </si>
  <si>
    <t>BA02.4._A</t>
  </si>
  <si>
    <t>NKIP03.8._B+NKIP03.8._D+NKIP03.8._F+NKIP03.8._J+NKIP03.8._N+NKIP03.8._R</t>
  </si>
  <si>
    <t>NKIP05.5._L</t>
  </si>
  <si>
    <t>NKIP05.1._L</t>
  </si>
  <si>
    <t>NKIP03.8._B+NKIP03.8._D+NKIP03.8._F</t>
  </si>
  <si>
    <t>NKIP05.2._L</t>
  </si>
  <si>
    <t>NKIP03.8._J</t>
  </si>
  <si>
    <t>NKIP05.3._L</t>
  </si>
  <si>
    <t>NKIP03.8._N</t>
  </si>
  <si>
    <t>NKIP05.4._L</t>
  </si>
  <si>
    <t>NKIP03.8._R</t>
  </si>
  <si>
    <t>odpisy aktualizujące</t>
  </si>
  <si>
    <t>NKIP01.8._B+NKIP01.8._E+NKIP01.8._H+NKIP01.8._K+NKIP01.8._N+NKIP01.8._R+NKIP01.8._U</t>
  </si>
  <si>
    <t>NKIP03.8._AA+NKIP03.8._CC+NKIP03.8._EE+NKIP03.8._I+NKIP03.8._M+NKIP03.8._Q</t>
  </si>
  <si>
    <t>NKIP05.5._K</t>
  </si>
  <si>
    <t>zobowiązania finansowe</t>
  </si>
  <si>
    <t>BP02.1._A+BP02.2._A</t>
  </si>
  <si>
    <t>oszczędności</t>
  </si>
  <si>
    <t>BP02.1.1.1._A+BP02.1.2.1._A+BP02.2.1._A</t>
  </si>
  <si>
    <t>F.Stabilizacyjny</t>
  </si>
  <si>
    <t>IK02A.5._B</t>
  </si>
  <si>
    <t>BA02.9.1._A</t>
  </si>
  <si>
    <t>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</t>
  </si>
  <si>
    <t>IK02A.6._B+IK02A.7._B+IK02A.17._B</t>
  </si>
  <si>
    <t>rezerwa płynna</t>
  </si>
  <si>
    <t>PLK02.9._A</t>
  </si>
  <si>
    <t>RPL02.4._F</t>
  </si>
  <si>
    <t>RPL02.2._F</t>
  </si>
  <si>
    <t>PLK02.9.2._A</t>
  </si>
  <si>
    <t>Nazwa formularza</t>
  </si>
  <si>
    <t>Konieczna weryfikacja</t>
  </si>
  <si>
    <t>wszystkie formularze</t>
  </si>
  <si>
    <t>weryfikacja czy wszystkie pola zostały wypełnione</t>
  </si>
  <si>
    <t xml:space="preserve">weryfikacja sum częściowych kolumny A-G </t>
  </si>
  <si>
    <t>weryfikacja sum częściowych kolumna A</t>
  </si>
  <si>
    <t>weryfikacje takie jak dotychczas</t>
  </si>
  <si>
    <t>weryfikacja sum częściowych kolumna A - B</t>
  </si>
  <si>
    <t>weryfikacja sum częściowych kolumna A - E</t>
  </si>
  <si>
    <t>weryfikacja sum częściowych kolumna A - G</t>
  </si>
  <si>
    <t>Weryfikacja wierszy suma kolumn A do F = G</t>
  </si>
  <si>
    <t>weryfikacja sum częściowych kolumna A - D</t>
  </si>
  <si>
    <t>Weryfikacja wierszy suma kolumn A do C = D</t>
  </si>
  <si>
    <t>weryfikacja sum częściowych kolumna A - C</t>
  </si>
  <si>
    <t>weryfikacja sum częściowych kolumna A - H</t>
  </si>
  <si>
    <t>Weryfikacja wierszy suma kolumn A do G = H</t>
  </si>
  <si>
    <t>weryfikacja sum częściowych kolumna A - AG</t>
  </si>
  <si>
    <t>weryfikacja sum częściowych kolumna A - I</t>
  </si>
  <si>
    <t>Weryfikacja wierszy suma kolumn F - G = H</t>
  </si>
  <si>
    <t>weryfikacja sum częściowych kolumna A - L</t>
  </si>
  <si>
    <t>weryfikacja sum w wierszach suma(B:H)= I</t>
  </si>
  <si>
    <t>weryfikacja sum częściowych kolumna A - F</t>
  </si>
  <si>
    <t>analogiczne weryfikacje jak dla NKIP01</t>
  </si>
  <si>
    <t>analogiczne weryfikacje jak dla NKIP02</t>
  </si>
  <si>
    <t>weryfikacja sum częściowych kolumna A - U</t>
  </si>
  <si>
    <t>weryfikacja sum częściowych kolumna B</t>
  </si>
  <si>
    <t>IK02A</t>
  </si>
  <si>
    <t>GAP01.2._A</t>
  </si>
  <si>
    <t>Weryfikacja sum częściowych</t>
  </si>
  <si>
    <t xml:space="preserve">AF04.1. </t>
  </si>
  <si>
    <t xml:space="preserve">AF04.2. </t>
  </si>
  <si>
    <t xml:space="preserve">AF04.3. </t>
  </si>
  <si>
    <t xml:space="preserve">AF04.4. </t>
  </si>
  <si>
    <t xml:space="preserve">AF03.1. </t>
  </si>
  <si>
    <t xml:space="preserve">AF03.2. </t>
  </si>
  <si>
    <t xml:space="preserve">AF03.3. </t>
  </si>
  <si>
    <t xml:space="preserve">AF03.4. </t>
  </si>
  <si>
    <t>ZF01.10._A+ZF01.10._B+ZF01.10._C+ZF01.10._E+ZF01.10._F+ZF01.10._G+ZF01.10._H+ZF01.10._I+ZF01.10._J+ZF01.10._K+ZF01.10._L+ZF01.10._M+ZF01.10._N+ZF01.10._O+ZF01.10._P+ZF01.10._R+ZF01.10._S+ZF01.10._T+ZF01.10._U+ZF01.10._V+ZF01.10._W+ZF01.10._X+ZF01.10._Y+ZF01.10._Z+ZF01.10._AA</t>
  </si>
  <si>
    <t>ZF03.5._A+ZF03.5._B+ZF03.5._C+ZF03.5._D+ZF03.5._E+ZF03.5._F+ZF03.5._G+ZF03.5._H</t>
  </si>
  <si>
    <t>zf04.5._A+zf04.5._B+zf04.5._C+zf04.5._D+zf04.5._E+zf04.5._F+zf04.5._G+zf04.5._H</t>
  </si>
  <si>
    <t>Częstotliwość przekazywania danych sprawozdawczych</t>
  </si>
  <si>
    <t>miesięcznie</t>
  </si>
  <si>
    <t xml:space="preserve">kwartalnie </t>
  </si>
  <si>
    <t>L.p.</t>
  </si>
  <si>
    <t>Symbol formularza</t>
  </si>
  <si>
    <t>Tytuł formularza</t>
  </si>
  <si>
    <t>„+” – obowiązek przekazania</t>
  </si>
  <si>
    <t>„-” – brak obowiązku przekazania</t>
  </si>
  <si>
    <t>Status walidacji arkuszy</t>
  </si>
  <si>
    <t>Walidacja arkusza</t>
  </si>
  <si>
    <t>miesięczna</t>
  </si>
  <si>
    <t>Częstotliwość</t>
  </si>
  <si>
    <t>Walidacje między arkuszami</t>
  </si>
  <si>
    <t>ZF01.10._A+ZF01.10._B</t>
  </si>
  <si>
    <t>FWW01.9.1.</t>
  </si>
  <si>
    <t>FWW01.10.1.</t>
  </si>
  <si>
    <t>FWW01.11.</t>
  </si>
  <si>
    <t>FWW01.12.</t>
  </si>
  <si>
    <t>FWW01.13.</t>
  </si>
  <si>
    <t>FWW01.14.</t>
  </si>
  <si>
    <t>FWW01.15.</t>
  </si>
  <si>
    <t>FWW01.16.</t>
  </si>
  <si>
    <t>FWW01.17.</t>
  </si>
  <si>
    <t>FWW01.19.</t>
  </si>
  <si>
    <t>FWW01.20.</t>
  </si>
  <si>
    <t>FWW01.21.</t>
  </si>
  <si>
    <t>FWW01.22.</t>
  </si>
  <si>
    <t>FWW01.23.</t>
  </si>
  <si>
    <t>FWW01.24.</t>
  </si>
  <si>
    <t>IK02A.6.1.</t>
  </si>
  <si>
    <t>IK02A.6.2.</t>
  </si>
  <si>
    <t>NKIP05.1.7.</t>
  </si>
  <si>
    <t>NKIP05.3.7.</t>
  </si>
  <si>
    <t>NWTZ01.1.</t>
  </si>
  <si>
    <t>NWTZ01.2.</t>
  </si>
  <si>
    <t>NWTZ01.3.</t>
  </si>
  <si>
    <t>NWTZ01.4.</t>
  </si>
  <si>
    <t>NWTZ01.5.</t>
  </si>
  <si>
    <t>NWTZ01.6.</t>
  </si>
  <si>
    <t>NWTZ01.7.</t>
  </si>
  <si>
    <t>NWTZ01.8.</t>
  </si>
  <si>
    <t>RZS02.7.1.</t>
  </si>
  <si>
    <t>WK01.8.1.</t>
  </si>
  <si>
    <t>WK01.5.1.</t>
  </si>
  <si>
    <t>WK01.3.2.</t>
  </si>
  <si>
    <t>WK01.3.1.</t>
  </si>
  <si>
    <t>FWW01.9.</t>
  </si>
  <si>
    <t>FWW01.10.</t>
  </si>
  <si>
    <t>W tym: liczba kobiet</t>
  </si>
  <si>
    <t>BP02.8._A</t>
  </si>
  <si>
    <t>NKIP04.7._B+NKIP04.7._D+NKIP04.7._F+NKIP04.7._J+NKIP04.7._N+NKIP04.7._R</t>
  </si>
  <si>
    <t>NKIP02.7._C+NKIP02.7._F+NKIP02.7._I+NKIP02.7._L+NKIP02.7._O+NKIP02.7._S+NKIP02.7._V</t>
  </si>
  <si>
    <t>NWTZ01.8._A+NWTZ01.8._B+NWTZ01.8._C+NWTZ01.8._D+NWTZ01.8._E+NWTZ01.8._F+NWTZ01.8._G+NWTZ01.8._H+NWTZ01.8._I</t>
  </si>
  <si>
    <t>NWTZ02.8._A+NWTZ02.8._B+NWTZ02.8._C+NWTZ02.8._D+NWTZ02.8._E+NWTZ02.8._F+NWTZ02.8._G+NWTZ02.8._H+NWTZ02.8._I</t>
  </si>
  <si>
    <t>NKIP02.7._B+NKIP02.7._E+NKIP02.7._H+NKIP02.7._K+NKIP02.7._N+NKIP02.7._R+NKIP02.7._U</t>
  </si>
  <si>
    <t>NKIP04.7._AA+NKIP04.7._CC+NKIP04.7._EE+NKIP04.7._I+NKIP04.7._M+NKIP04.7._Q</t>
  </si>
  <si>
    <t>WK01.18._B</t>
  </si>
  <si>
    <t>FWW01.19._A</t>
  </si>
  <si>
    <t>FWW01.20._A</t>
  </si>
  <si>
    <t>WK02.5._F</t>
  </si>
  <si>
    <t>WK03.8._D</t>
  </si>
  <si>
    <t>FWW01.21._A</t>
  </si>
  <si>
    <t>Weryfiakcja reguł kontrolnych</t>
  </si>
  <si>
    <t>nr formuły</t>
  </si>
  <si>
    <t>RKM.01</t>
  </si>
  <si>
    <t>RKM.02</t>
  </si>
  <si>
    <t>RKM.03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</si>
  <si>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</si>
  <si>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</si>
  <si>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</si>
  <si>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</si>
  <si>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</si>
  <si>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</si>
  <si>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</si>
  <si>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</si>
  <si>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</si>
  <si>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</si>
  <si>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</si>
  <si>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</si>
  <si>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</si>
  <si>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</si>
  <si>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</si>
  <si>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</si>
  <si>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</si>
  <si>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</si>
  <si>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</si>
  <si>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</si>
  <si>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</si>
  <si>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</si>
  <si>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</si>
  <si>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</si>
  <si>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</si>
  <si>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</si>
  <si>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</si>
  <si>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</si>
  <si>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</si>
  <si>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</si>
  <si>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</si>
  <si>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</si>
  <si>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</si>
  <si>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</si>
  <si>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</si>
  <si>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</si>
  <si>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</si>
  <si>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</si>
  <si>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</si>
  <si>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</si>
  <si>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</si>
  <si>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</si>
  <si>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</si>
  <si>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</si>
  <si>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</si>
  <si>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RKM.55</t>
  </si>
  <si>
    <t>RKM.56</t>
  </si>
  <si>
    <t>RKM.57</t>
  </si>
  <si>
    <t>RKM.58</t>
  </si>
  <si>
    <t>RKM.59</t>
  </si>
  <si>
    <t>RKM.60</t>
  </si>
  <si>
    <t>RKM.61</t>
  </si>
  <si>
    <t>RKM.62</t>
  </si>
  <si>
    <t>RKM.63</t>
  </si>
  <si>
    <t>RKM.64</t>
  </si>
  <si>
    <t>RKM.66</t>
  </si>
  <si>
    <t>RKM.67</t>
  </si>
  <si>
    <t>RKM.68</t>
  </si>
  <si>
    <t>RKM.69</t>
  </si>
  <si>
    <t>RKM.70</t>
  </si>
  <si>
    <t>RKM.71</t>
  </si>
  <si>
    <t>RKM.72</t>
  </si>
  <si>
    <t>RKM.73</t>
  </si>
  <si>
    <t>RKM.74</t>
  </si>
  <si>
    <t>WK01.6._A</t>
  </si>
  <si>
    <t>PLK02.10._A/10</t>
  </si>
  <si>
    <t>RPL02.5._F</t>
  </si>
  <si>
    <t>DO02.14.A.</t>
  </si>
  <si>
    <t>Liczba udziałów inwestorskich</t>
  </si>
  <si>
    <t>DO02.14.A.1.</t>
  </si>
  <si>
    <t>Liczba w pełni opłaconych udziałów inwestorskich</t>
  </si>
  <si>
    <t>DO02.14.A.2.</t>
  </si>
  <si>
    <t>Liczba nie wpełni opłaconych udziałów inwestorskich</t>
  </si>
  <si>
    <t>FWW01.1.3.</t>
  </si>
  <si>
    <t xml:space="preserve">       Udziały inwestorskie</t>
  </si>
  <si>
    <t>FWW01.1.3.1.</t>
  </si>
  <si>
    <t>FWW01.1.3.2.</t>
  </si>
  <si>
    <t>ZF02.3.10.1.</t>
  </si>
  <si>
    <t xml:space="preserve">        w tym rachunki powiernicze</t>
  </si>
  <si>
    <t>PAKIET SPRAWOZDAWCZOŚCI KAS OBOWIĄZUJĄCY OD 01.01.2024 ROKU.</t>
  </si>
  <si>
    <t>(w terminie do 25 dnia miesiąca następującego po miesiącu, za który te dane są sporządzane)</t>
  </si>
  <si>
    <t>(w terminie do 25 dnia miesiąca następującego po kwartale, za który te dane są sporządzane)</t>
  </si>
  <si>
    <t>+</t>
  </si>
  <si>
    <t>IK02A - Inwestycje kasy</t>
  </si>
  <si>
    <t>powyżej 5 lat do 10 lat</t>
  </si>
  <si>
    <t>od  3 lat do 5 lat</t>
  </si>
  <si>
    <t>od 5 lat do 10 lat</t>
  </si>
  <si>
    <t>IK02 - Inwestycje kasy</t>
  </si>
  <si>
    <t>Należności objęte restrukturyzacją (wszystkie portfele) (pozostałe należności ze wszystkich portfeli oraz portfel kredyty i pożyczki oraz inne należności)</t>
  </si>
  <si>
    <t>MIESIĘCZNA KASY</t>
  </si>
  <si>
    <t>w tym Bankowy Fundusz Gwarancyjny</t>
  </si>
  <si>
    <t>w tym Kasa Krajowa</t>
  </si>
  <si>
    <t>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</si>
</sst>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</font>
    <font>
      <sz val="8"/>
      <color rgb="FFFF0000"/>
      <name val="Verdana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6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0" fillId="0" borderId="0"/>
    <xf numFmtId="0" fontId="5" fillId="0" borderId="0"/>
    <xf numFmtId="4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 applyNumberFormat="0" applyFill="0" applyBorder="0" applyAlignment="0" applyProtection="0"/>
    <xf numFmtId="0" fontId="18" fillId="0" borderId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894">
    <xf numFmtId="0" fontId="0" fillId="0" borderId="0" xfId="0"/>
    <xf numFmtId="0" fontId="2" fillId="0" borderId="0" xfId="0" applyFont="1"/>
    <xf numFmtId="0" fontId="0" fillId="0" borderId="0" xfId="0" applyFont="1"/>
    <xf numFmtId="0" fontId="2" fillId="0" borderId="0" xfId="0" applyFont="1" applyProtection="1"/>
    <xf numFmtId="0" fontId="0" fillId="0" borderId="0" xfId="0" applyProtection="1"/>
    <xf numFmtId="0" fontId="1" fillId="0" borderId="2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0" borderId="31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6" xfId="0" applyBorder="1" applyProtection="1"/>
    <xf numFmtId="0" fontId="0" fillId="0" borderId="6" xfId="0" applyFill="1" applyBorder="1" applyProtection="1"/>
    <xf numFmtId="2" fontId="0" fillId="0" borderId="5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13" fillId="0" borderId="0" xfId="0" applyFont="1" applyFill="1" applyBorder="1" applyProtection="1"/>
    <xf numFmtId="0" fontId="0" fillId="0" borderId="41" xfId="0" applyBorder="1" applyProtection="1"/>
    <xf numFmtId="2" fontId="1" fillId="0" borderId="2" xfId="0" applyNumberFormat="1" applyFont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0" fontId="15" fillId="3" borderId="0" xfId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/>
    </xf>
    <xf numFmtId="2" fontId="8" fillId="2" borderId="54" xfId="1" applyNumberFormat="1" applyFont="1" applyFill="1" applyBorder="1" applyAlignment="1" applyProtection="1">
      <alignment horizontal="left" wrapText="1" indent="1"/>
      <protection locked="0"/>
    </xf>
    <xf numFmtId="2" fontId="8" fillId="2" borderId="61" xfId="1" applyNumberFormat="1" applyFont="1" applyFill="1" applyBorder="1" applyAlignment="1" applyProtection="1">
      <alignment horizontal="left" wrapText="1" indent="1"/>
      <protection locked="0"/>
    </xf>
    <xf numFmtId="2" fontId="8" fillId="2" borderId="56" xfId="1" applyNumberFormat="1" applyFont="1" applyFill="1" applyBorder="1" applyAlignment="1" applyProtection="1">
      <alignment horizontal="left" wrapText="1" indent="1"/>
      <protection locked="0"/>
    </xf>
    <xf numFmtId="2" fontId="8" fillId="2" borderId="55" xfId="1" applyNumberFormat="1" applyFont="1" applyFill="1" applyBorder="1" applyAlignment="1" applyProtection="1">
      <alignment horizontal="left" wrapText="1" inden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 wrapText="1"/>
    </xf>
    <xf numFmtId="2" fontId="8" fillId="2" borderId="49" xfId="1" applyNumberFormat="1" applyFont="1" applyFill="1" applyBorder="1" applyAlignment="1" applyProtection="1">
      <alignment horizontal="left" wrapText="1" indent="1"/>
      <protection locked="0"/>
    </xf>
    <xf numFmtId="2" fontId="8" fillId="2" borderId="78" xfId="1" applyNumberFormat="1" applyFont="1" applyFill="1" applyBorder="1" applyAlignment="1" applyProtection="1">
      <alignment horizontal="left" wrapText="1" indent="1"/>
      <protection locked="0"/>
    </xf>
    <xf numFmtId="2" fontId="8" fillId="2" borderId="53" xfId="1" applyNumberFormat="1" applyFont="1" applyFill="1" applyBorder="1" applyAlignment="1" applyProtection="1">
      <alignment horizontal="left" wrapText="1" indent="1"/>
      <protection locked="0"/>
    </xf>
    <xf numFmtId="2" fontId="8" fillId="2" borderId="58" xfId="1" applyNumberFormat="1" applyFont="1" applyFill="1" applyBorder="1" applyAlignment="1" applyProtection="1">
      <alignment horizontal="left" wrapText="1" indent="1"/>
      <protection locked="0"/>
    </xf>
    <xf numFmtId="2" fontId="8" fillId="2" borderId="54" xfId="1" applyNumberFormat="1" applyFont="1" applyFill="1" applyBorder="1" applyAlignment="1" applyProtection="1">
      <alignment horizontal="right" wrapText="1"/>
      <protection locked="0"/>
    </xf>
    <xf numFmtId="2" fontId="8" fillId="2" borderId="51" xfId="1" applyNumberFormat="1" applyFont="1" applyFill="1" applyBorder="1" applyAlignment="1" applyProtection="1">
      <alignment horizontal="left" wrapText="1" indent="1"/>
      <protection locked="0"/>
    </xf>
    <xf numFmtId="2" fontId="8" fillId="2" borderId="49" xfId="1" applyNumberFormat="1" applyFont="1" applyFill="1" applyBorder="1" applyAlignment="1" applyProtection="1">
      <alignment horizontal="right" wrapText="1"/>
      <protection locked="0"/>
    </xf>
    <xf numFmtId="0" fontId="0" fillId="0" borderId="11" xfId="0" applyFill="1" applyBorder="1" applyProtection="1"/>
    <xf numFmtId="2" fontId="0" fillId="0" borderId="34" xfId="0" applyNumberFormat="1" applyBorder="1" applyProtection="1">
      <protection locked="0"/>
    </xf>
    <xf numFmtId="0" fontId="0" fillId="0" borderId="0" xfId="0" applyAlignment="1">
      <alignment vertical="center" wrapText="1"/>
    </xf>
    <xf numFmtId="2" fontId="0" fillId="0" borderId="42" xfId="0" applyNumberFormat="1" applyBorder="1" applyProtection="1">
      <protection locked="0"/>
    </xf>
    <xf numFmtId="2" fontId="5" fillId="0" borderId="49" xfId="8" applyNumberFormat="1" applyFill="1" applyBorder="1" applyProtection="1">
      <protection locked="0"/>
    </xf>
    <xf numFmtId="2" fontId="5" fillId="0" borderId="82" xfId="8" applyNumberFormat="1" applyFill="1" applyBorder="1" applyProtection="1">
      <protection locked="0"/>
    </xf>
    <xf numFmtId="2" fontId="5" fillId="0" borderId="78" xfId="8" applyNumberFormat="1" applyFill="1" applyBorder="1" applyProtection="1">
      <protection locked="0"/>
    </xf>
    <xf numFmtId="2" fontId="5" fillId="0" borderId="53" xfId="8" applyNumberFormat="1" applyFill="1" applyBorder="1" applyProtection="1">
      <protection locked="0"/>
    </xf>
    <xf numFmtId="2" fontId="5" fillId="0" borderId="71" xfId="8" applyNumberFormat="1" applyFill="1" applyBorder="1" applyProtection="1">
      <protection locked="0"/>
    </xf>
    <xf numFmtId="2" fontId="5" fillId="0" borderId="54" xfId="8" applyNumberFormat="1" applyFill="1" applyBorder="1" applyProtection="1">
      <protection locked="0"/>
    </xf>
    <xf numFmtId="2" fontId="5" fillId="0" borderId="83" xfId="8" applyNumberFormat="1" applyFill="1" applyBorder="1" applyProtection="1">
      <protection locked="0"/>
    </xf>
    <xf numFmtId="2" fontId="5" fillId="0" borderId="61" xfId="8" applyNumberFormat="1" applyFill="1" applyBorder="1" applyProtection="1">
      <protection locked="0"/>
    </xf>
    <xf numFmtId="2" fontId="5" fillId="0" borderId="58" xfId="8" applyNumberFormat="1" applyFill="1" applyBorder="1" applyProtection="1">
      <protection locked="0"/>
    </xf>
    <xf numFmtId="2" fontId="5" fillId="0" borderId="59" xfId="8" applyNumberFormat="1" applyFill="1" applyBorder="1" applyProtection="1">
      <protection locked="0"/>
    </xf>
    <xf numFmtId="2" fontId="5" fillId="0" borderId="62" xfId="8" applyNumberFormat="1" applyFill="1" applyBorder="1" applyProtection="1">
      <protection locked="0"/>
    </xf>
    <xf numFmtId="2" fontId="5" fillId="0" borderId="84" xfId="8" applyNumberFormat="1" applyFill="1" applyBorder="1" applyProtection="1">
      <protection locked="0"/>
    </xf>
    <xf numFmtId="2" fontId="5" fillId="0" borderId="72" xfId="8" applyNumberFormat="1" applyFill="1" applyBorder="1" applyProtection="1">
      <protection locked="0"/>
    </xf>
    <xf numFmtId="2" fontId="5" fillId="0" borderId="66" xfId="8" applyNumberFormat="1" applyFill="1" applyBorder="1" applyProtection="1">
      <protection locked="0"/>
    </xf>
    <xf numFmtId="2" fontId="5" fillId="0" borderId="69" xfId="8" applyNumberFormat="1" applyFill="1" applyBorder="1" applyProtection="1">
      <protection locked="0"/>
    </xf>
    <xf numFmtId="2" fontId="5" fillId="0" borderId="1" xfId="8" applyNumberFormat="1" applyFill="1" applyBorder="1" applyProtection="1">
      <protection locked="0"/>
    </xf>
    <xf numFmtId="2" fontId="5" fillId="0" borderId="93" xfId="8" applyNumberFormat="1" applyFill="1" applyBorder="1" applyProtection="1">
      <protection locked="0"/>
    </xf>
    <xf numFmtId="2" fontId="5" fillId="0" borderId="28" xfId="8" applyNumberFormat="1" applyFill="1" applyBorder="1" applyProtection="1">
      <protection locked="0"/>
    </xf>
    <xf numFmtId="2" fontId="5" fillId="0" borderId="32" xfId="8" applyNumberFormat="1" applyFill="1" applyBorder="1" applyProtection="1">
      <protection locked="0"/>
    </xf>
    <xf numFmtId="2" fontId="5" fillId="0" borderId="2" xfId="8" applyNumberFormat="1" applyFill="1" applyBorder="1" applyProtection="1">
      <protection locked="0"/>
    </xf>
    <xf numFmtId="2" fontId="5" fillId="0" borderId="29" xfId="8" applyNumberFormat="1" applyFont="1" applyFill="1" applyBorder="1" applyProtection="1">
      <protection locked="0"/>
    </xf>
    <xf numFmtId="2" fontId="5" fillId="0" borderId="14" xfId="8" applyNumberFormat="1" applyFont="1" applyFill="1" applyBorder="1" applyProtection="1">
      <protection locked="0"/>
    </xf>
    <xf numFmtId="2" fontId="5" fillId="0" borderId="110" xfId="8" applyNumberFormat="1" applyFont="1" applyFill="1" applyBorder="1" applyProtection="1">
      <protection locked="0"/>
    </xf>
    <xf numFmtId="2" fontId="5" fillId="0" borderId="20" xfId="8" applyNumberFormat="1" applyFont="1" applyFill="1" applyBorder="1" applyProtection="1">
      <protection locked="0"/>
    </xf>
    <xf numFmtId="2" fontId="5" fillId="0" borderId="27" xfId="8" applyNumberFormat="1" applyFont="1" applyFill="1" applyBorder="1" applyProtection="1">
      <protection locked="0"/>
    </xf>
    <xf numFmtId="2" fontId="5" fillId="0" borderId="18" xfId="8" applyNumberFormat="1" applyFont="1" applyFill="1" applyBorder="1" applyProtection="1">
      <protection locked="0"/>
    </xf>
    <xf numFmtId="2" fontId="5" fillId="0" borderId="45" xfId="8" applyNumberFormat="1" applyFont="1" applyFill="1" applyBorder="1" applyProtection="1">
      <protection locked="0"/>
    </xf>
    <xf numFmtId="2" fontId="5" fillId="0" borderId="16" xfId="8" applyNumberFormat="1" applyFont="1" applyFill="1" applyBorder="1" applyProtection="1">
      <protection locked="0"/>
    </xf>
    <xf numFmtId="2" fontId="5" fillId="0" borderId="128" xfId="8" applyNumberFormat="1" applyFont="1" applyFill="1" applyBorder="1" applyProtection="1">
      <protection locked="0"/>
    </xf>
    <xf numFmtId="2" fontId="1" fillId="0" borderId="32" xfId="8" applyNumberFormat="1" applyFont="1" applyFill="1" applyBorder="1" applyAlignment="1" applyProtection="1">
      <alignment horizontal="left" vertical="center" wrapText="1"/>
      <protection locked="0"/>
    </xf>
    <xf numFmtId="2" fontId="0" fillId="0" borderId="8" xfId="0" applyNumberFormat="1" applyFon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2" fontId="0" fillId="0" borderId="34" xfId="0" applyNumberFormat="1" applyBorder="1" applyAlignment="1" applyProtection="1">
      <alignment horizontal="right"/>
      <protection locked="0"/>
    </xf>
    <xf numFmtId="2" fontId="5" fillId="0" borderId="8" xfId="8" applyNumberFormat="1" applyBorder="1" applyAlignment="1" applyProtection="1">
      <alignment horizontal="right"/>
      <protection locked="0"/>
    </xf>
    <xf numFmtId="2" fontId="5" fillId="0" borderId="34" xfId="8" applyNumberFormat="1" applyBorder="1" applyAlignment="1" applyProtection="1">
      <alignment horizontal="right"/>
      <protection locked="0"/>
    </xf>
    <xf numFmtId="2" fontId="1" fillId="0" borderId="2" xfId="8" applyNumberFormat="1" applyFont="1" applyFill="1" applyBorder="1" applyAlignment="1" applyProtection="1">
      <alignment horizontal="right" vertical="center"/>
      <protection locked="0"/>
    </xf>
    <xf numFmtId="2" fontId="5" fillId="0" borderId="21" xfId="8" applyNumberFormat="1" applyFont="1" applyFill="1" applyBorder="1" applyAlignment="1" applyProtection="1">
      <alignment horizontal="right" vertical="center"/>
      <protection locked="0"/>
    </xf>
    <xf numFmtId="2" fontId="5" fillId="0" borderId="2" xfId="8" applyNumberFormat="1" applyBorder="1" applyAlignment="1" applyProtection="1">
      <alignment horizontal="right"/>
      <protection locked="0"/>
    </xf>
    <xf numFmtId="2" fontId="8" fillId="2" borderId="54" xfId="1" applyNumberFormat="1" applyFont="1" applyFill="1" applyBorder="1" applyAlignment="1" applyProtection="1">
      <alignment vertical="top" wrapText="1"/>
      <protection locked="0"/>
    </xf>
    <xf numFmtId="2" fontId="8" fillId="2" borderId="62" xfId="1" applyNumberFormat="1" applyFont="1" applyFill="1" applyBorder="1" applyAlignment="1" applyProtection="1">
      <alignment vertical="top" wrapText="1"/>
      <protection locked="0"/>
    </xf>
    <xf numFmtId="2" fontId="8" fillId="2" borderId="1" xfId="1" applyNumberFormat="1" applyFont="1" applyFill="1" applyBorder="1" applyAlignment="1" applyProtection="1">
      <alignment vertical="top" wrapText="1"/>
      <protection locked="0"/>
    </xf>
    <xf numFmtId="2" fontId="20" fillId="0" borderId="100" xfId="0" applyNumberFormat="1" applyFont="1" applyBorder="1" applyAlignment="1" applyProtection="1">
      <alignment vertical="center"/>
      <protection locked="0"/>
    </xf>
    <xf numFmtId="2" fontId="20" fillId="0" borderId="74" xfId="0" applyNumberFormat="1" applyFont="1" applyBorder="1" applyAlignment="1" applyProtection="1">
      <alignment vertical="center"/>
      <protection locked="0"/>
    </xf>
    <xf numFmtId="2" fontId="20" fillId="0" borderId="75" xfId="0" applyNumberFormat="1" applyFont="1" applyBorder="1" applyAlignment="1" applyProtection="1">
      <alignment vertical="center"/>
      <protection locked="0"/>
    </xf>
    <xf numFmtId="2" fontId="20" fillId="0" borderId="105" xfId="0" applyNumberFormat="1" applyFont="1" applyBorder="1" applyAlignment="1" applyProtection="1">
      <alignment vertical="center" wrapText="1"/>
      <protection locked="0"/>
    </xf>
    <xf numFmtId="2" fontId="20" fillId="0" borderId="17" xfId="0" applyNumberFormat="1" applyFont="1" applyBorder="1" applyAlignment="1" applyProtection="1">
      <alignment vertical="center" wrapText="1"/>
      <protection locked="0"/>
    </xf>
    <xf numFmtId="2" fontId="20" fillId="0" borderId="18" xfId="0" applyNumberFormat="1" applyFont="1" applyBorder="1" applyAlignment="1" applyProtection="1">
      <alignment vertical="center" wrapText="1"/>
      <protection locked="0"/>
    </xf>
    <xf numFmtId="2" fontId="20" fillId="0" borderId="105" xfId="0" applyNumberFormat="1" applyFont="1" applyBorder="1" applyAlignment="1" applyProtection="1">
      <alignment vertical="center"/>
      <protection locked="0"/>
    </xf>
    <xf numFmtId="2" fontId="20" fillId="0" borderId="17" xfId="0" applyNumberFormat="1" applyFont="1" applyBorder="1" applyAlignment="1" applyProtection="1">
      <alignment vertical="center"/>
      <protection locked="0"/>
    </xf>
    <xf numFmtId="2" fontId="20" fillId="0" borderId="18" xfId="0" applyNumberFormat="1" applyFont="1" applyBorder="1" applyAlignment="1" applyProtection="1">
      <alignment vertical="center"/>
      <protection locked="0"/>
    </xf>
    <xf numFmtId="2" fontId="20" fillId="0" borderId="129" xfId="0" applyNumberFormat="1" applyFont="1" applyBorder="1" applyAlignment="1" applyProtection="1">
      <alignment vertical="center"/>
      <protection locked="0"/>
    </xf>
    <xf numFmtId="2" fontId="20" fillId="0" borderId="20" xfId="0" applyNumberFormat="1" applyFont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</xf>
    <xf numFmtId="2" fontId="0" fillId="0" borderId="14" xfId="8" applyNumberFormat="1" applyFont="1" applyFill="1" applyBorder="1" applyProtection="1">
      <protection locked="0"/>
    </xf>
    <xf numFmtId="2" fontId="5" fillId="0" borderId="100" xfId="9" applyNumberFormat="1" applyFill="1" applyBorder="1" applyAlignment="1" applyProtection="1">
      <alignment horizontal="right"/>
      <protection locked="0"/>
    </xf>
    <xf numFmtId="2" fontId="5" fillId="0" borderId="74" xfId="9" applyNumberFormat="1" applyFill="1" applyBorder="1" applyAlignment="1" applyProtection="1">
      <alignment horizontal="right"/>
      <protection locked="0"/>
    </xf>
    <xf numFmtId="2" fontId="5" fillId="0" borderId="96" xfId="9" applyNumberFormat="1" applyFill="1" applyBorder="1" applyAlignment="1" applyProtection="1">
      <alignment horizontal="right"/>
      <protection locked="0"/>
    </xf>
    <xf numFmtId="2" fontId="5" fillId="0" borderId="105" xfId="9" applyNumberFormat="1" applyFill="1" applyBorder="1" applyAlignment="1" applyProtection="1">
      <alignment horizontal="right"/>
      <protection locked="0"/>
    </xf>
    <xf numFmtId="2" fontId="5" fillId="0" borderId="17" xfId="9" applyNumberFormat="1" applyFill="1" applyBorder="1" applyAlignment="1" applyProtection="1">
      <alignment horizontal="right"/>
      <protection locked="0"/>
    </xf>
    <xf numFmtId="2" fontId="5" fillId="0" borderId="7" xfId="9" applyNumberFormat="1" applyFill="1" applyBorder="1" applyAlignment="1" applyProtection="1">
      <alignment horizontal="right"/>
      <protection locked="0"/>
    </xf>
    <xf numFmtId="2" fontId="0" fillId="0" borderId="8" xfId="9" applyNumberFormat="1" applyFont="1" applyFill="1" applyBorder="1" applyAlignment="1" applyProtection="1">
      <alignment horizontal="right" vertical="center"/>
      <protection locked="0"/>
    </xf>
    <xf numFmtId="2" fontId="0" fillId="0" borderId="10" xfId="9" applyNumberFormat="1" applyFont="1" applyFill="1" applyBorder="1" applyAlignment="1" applyProtection="1">
      <alignment horizontal="right"/>
      <protection locked="0"/>
    </xf>
    <xf numFmtId="2" fontId="8" fillId="2" borderId="67" xfId="1" applyNumberFormat="1" applyFont="1" applyFill="1" applyBorder="1" applyAlignment="1" applyProtection="1">
      <alignment vertical="top" wrapText="1"/>
      <protection locked="0"/>
    </xf>
    <xf numFmtId="2" fontId="8" fillId="2" borderId="87" xfId="1" applyNumberFormat="1" applyFont="1" applyFill="1" applyBorder="1" applyAlignment="1" applyProtection="1">
      <alignment vertical="top" wrapText="1"/>
      <protection locked="0"/>
    </xf>
    <xf numFmtId="2" fontId="8" fillId="2" borderId="86" xfId="1" applyNumberFormat="1" applyFont="1" applyFill="1" applyBorder="1" applyAlignment="1" applyProtection="1">
      <alignment vertical="top" wrapText="1"/>
      <protection locked="0"/>
    </xf>
    <xf numFmtId="2" fontId="8" fillId="2" borderId="68" xfId="1" applyNumberFormat="1" applyFont="1" applyFill="1" applyBorder="1" applyAlignment="1" applyProtection="1">
      <alignment vertical="top" wrapText="1"/>
      <protection locked="0"/>
    </xf>
    <xf numFmtId="2" fontId="8" fillId="2" borderId="72" xfId="1" applyNumberFormat="1" applyFont="1" applyFill="1" applyBorder="1" applyAlignment="1" applyProtection="1">
      <alignment vertical="top" wrapText="1"/>
      <protection locked="0"/>
    </xf>
    <xf numFmtId="2" fontId="8" fillId="2" borderId="64" xfId="1" applyNumberFormat="1" applyFont="1" applyFill="1" applyBorder="1" applyAlignment="1" applyProtection="1">
      <alignment vertical="top" wrapText="1"/>
      <protection locked="0"/>
    </xf>
    <xf numFmtId="2" fontId="8" fillId="2" borderId="63" xfId="1" applyNumberFormat="1" applyFont="1" applyFill="1" applyBorder="1" applyAlignment="1" applyProtection="1">
      <alignment vertical="top" wrapText="1"/>
      <protection locked="0"/>
    </xf>
    <xf numFmtId="2" fontId="8" fillId="2" borderId="61" xfId="1" applyNumberFormat="1" applyFont="1" applyFill="1" applyBorder="1" applyAlignment="1" applyProtection="1">
      <alignment vertical="top" wrapText="1"/>
      <protection locked="0"/>
    </xf>
    <xf numFmtId="2" fontId="8" fillId="2" borderId="56" xfId="1" applyNumberFormat="1" applyFont="1" applyFill="1" applyBorder="1" applyAlignment="1" applyProtection="1">
      <alignment vertical="top" wrapText="1"/>
      <protection locked="0"/>
    </xf>
    <xf numFmtId="2" fontId="8" fillId="2" borderId="55" xfId="1" applyNumberFormat="1" applyFont="1" applyFill="1" applyBorder="1" applyAlignment="1" applyProtection="1">
      <alignment vertical="top" wrapText="1"/>
      <protection locked="0"/>
    </xf>
    <xf numFmtId="2" fontId="8" fillId="2" borderId="28" xfId="1" applyNumberFormat="1" applyFont="1" applyFill="1" applyBorder="1" applyAlignment="1" applyProtection="1">
      <alignment vertical="top" wrapText="1"/>
      <protection locked="0"/>
    </xf>
    <xf numFmtId="2" fontId="8" fillId="2" borderId="47" xfId="1" applyNumberFormat="1" applyFont="1" applyFill="1" applyBorder="1" applyAlignment="1" applyProtection="1">
      <alignment vertical="top" wrapText="1"/>
      <protection locked="0"/>
    </xf>
    <xf numFmtId="2" fontId="8" fillId="2" borderId="29" xfId="1" applyNumberFormat="1" applyFont="1" applyFill="1" applyBorder="1" applyAlignment="1" applyProtection="1">
      <alignment vertical="top" wrapText="1"/>
      <protection locked="0"/>
    </xf>
    <xf numFmtId="2" fontId="8" fillId="2" borderId="78" xfId="1" applyNumberFormat="1" applyFont="1" applyFill="1" applyBorder="1" applyAlignment="1" applyProtection="1">
      <alignment horizontal="right" wrapText="1"/>
      <protection locked="0"/>
    </xf>
    <xf numFmtId="2" fontId="8" fillId="2" borderId="53" xfId="1" applyNumberFormat="1" applyFont="1" applyFill="1" applyBorder="1" applyAlignment="1" applyProtection="1">
      <alignment horizontal="right" wrapText="1"/>
      <protection locked="0"/>
    </xf>
    <xf numFmtId="2" fontId="8" fillId="2" borderId="61" xfId="1" applyNumberFormat="1" applyFont="1" applyFill="1" applyBorder="1" applyAlignment="1" applyProtection="1">
      <alignment horizontal="right" wrapText="1"/>
      <protection locked="0"/>
    </xf>
    <xf numFmtId="2" fontId="8" fillId="2" borderId="58" xfId="1" applyNumberFormat="1" applyFont="1" applyFill="1" applyBorder="1" applyAlignment="1" applyProtection="1">
      <alignment horizontal="right" wrapText="1"/>
      <protection locked="0"/>
    </xf>
    <xf numFmtId="2" fontId="8" fillId="2" borderId="62" xfId="1" applyNumberFormat="1" applyFont="1" applyFill="1" applyBorder="1" applyAlignment="1" applyProtection="1">
      <alignment horizontal="right" wrapText="1"/>
      <protection locked="0"/>
    </xf>
    <xf numFmtId="2" fontId="8" fillId="2" borderId="72" xfId="1" applyNumberFormat="1" applyFont="1" applyFill="1" applyBorder="1" applyAlignment="1" applyProtection="1">
      <alignment horizontal="right" wrapText="1"/>
      <protection locked="0"/>
    </xf>
    <xf numFmtId="2" fontId="8" fillId="2" borderId="66" xfId="1" applyNumberFormat="1" applyFont="1" applyFill="1" applyBorder="1" applyAlignment="1" applyProtection="1">
      <alignment horizontal="right" wrapText="1"/>
      <protection locked="0"/>
    </xf>
    <xf numFmtId="2" fontId="8" fillId="2" borderId="1" xfId="1" applyNumberFormat="1" applyFont="1" applyFill="1" applyBorder="1" applyAlignment="1" applyProtection="1">
      <alignment horizontal="right" wrapText="1"/>
      <protection locked="0"/>
    </xf>
    <xf numFmtId="2" fontId="8" fillId="2" borderId="28" xfId="1" applyNumberFormat="1" applyFont="1" applyFill="1" applyBorder="1" applyAlignment="1" applyProtection="1">
      <alignment horizontal="right" wrapText="1"/>
      <protection locked="0"/>
    </xf>
    <xf numFmtId="2" fontId="8" fillId="2" borderId="32" xfId="1" applyNumberFormat="1" applyFont="1" applyFill="1" applyBorder="1" applyAlignment="1" applyProtection="1">
      <alignment horizontal="right" wrapText="1"/>
      <protection locked="0"/>
    </xf>
    <xf numFmtId="2" fontId="8" fillId="0" borderId="49" xfId="1" applyNumberFormat="1" applyFont="1" applyFill="1" applyBorder="1" applyAlignment="1" applyProtection="1">
      <alignment vertical="top" wrapText="1"/>
      <protection locked="0"/>
    </xf>
    <xf numFmtId="2" fontId="8" fillId="0" borderId="52" xfId="1" applyNumberFormat="1" applyFont="1" applyFill="1" applyBorder="1" applyAlignment="1" applyProtection="1">
      <alignment vertical="top" wrapText="1"/>
      <protection locked="0"/>
    </xf>
    <xf numFmtId="2" fontId="8" fillId="0" borderId="53" xfId="1" applyNumberFormat="1" applyFont="1" applyFill="1" applyBorder="1" applyAlignment="1" applyProtection="1">
      <alignment vertical="top" wrapText="1"/>
      <protection locked="0"/>
    </xf>
    <xf numFmtId="2" fontId="8" fillId="0" borderId="78" xfId="1" applyNumberFormat="1" applyFont="1" applyFill="1" applyBorder="1" applyAlignment="1" applyProtection="1">
      <alignment vertical="top" wrapText="1"/>
      <protection locked="0"/>
    </xf>
    <xf numFmtId="2" fontId="8" fillId="0" borderId="51" xfId="1" applyNumberFormat="1" applyFont="1" applyFill="1" applyBorder="1" applyAlignment="1" applyProtection="1">
      <alignment vertical="top" wrapText="1"/>
      <protection locked="0"/>
    </xf>
    <xf numFmtId="2" fontId="8" fillId="0" borderId="50" xfId="1" applyNumberFormat="1" applyFont="1" applyFill="1" applyBorder="1" applyAlignment="1" applyProtection="1">
      <alignment vertical="top" wrapText="1"/>
      <protection locked="0"/>
    </xf>
    <xf numFmtId="2" fontId="8" fillId="0" borderId="54" xfId="1" applyNumberFormat="1" applyFont="1" applyFill="1" applyBorder="1" applyAlignment="1" applyProtection="1">
      <alignment vertical="top" wrapText="1"/>
      <protection locked="0"/>
    </xf>
    <xf numFmtId="2" fontId="8" fillId="0" borderId="57" xfId="1" applyNumberFormat="1" applyFont="1" applyFill="1" applyBorder="1" applyAlignment="1" applyProtection="1">
      <alignment vertical="top" wrapText="1"/>
      <protection locked="0"/>
    </xf>
    <xf numFmtId="2" fontId="8" fillId="0" borderId="58" xfId="1" applyNumberFormat="1" applyFont="1" applyFill="1" applyBorder="1" applyAlignment="1" applyProtection="1">
      <alignment vertical="top" wrapText="1"/>
      <protection locked="0"/>
    </xf>
    <xf numFmtId="2" fontId="8" fillId="0" borderId="61" xfId="1" applyNumberFormat="1" applyFont="1" applyFill="1" applyBorder="1" applyAlignment="1" applyProtection="1">
      <alignment vertical="top" wrapText="1"/>
      <protection locked="0"/>
    </xf>
    <xf numFmtId="2" fontId="8" fillId="0" borderId="56" xfId="1" applyNumberFormat="1" applyFont="1" applyFill="1" applyBorder="1" applyAlignment="1" applyProtection="1">
      <alignment vertical="top" wrapText="1"/>
      <protection locked="0"/>
    </xf>
    <xf numFmtId="2" fontId="8" fillId="0" borderId="55" xfId="1" applyNumberFormat="1" applyFont="1" applyFill="1" applyBorder="1" applyAlignment="1" applyProtection="1">
      <alignment vertical="top" wrapText="1"/>
      <protection locked="0"/>
    </xf>
    <xf numFmtId="2" fontId="0" fillId="0" borderId="54" xfId="0" applyNumberFormat="1" applyFont="1" applyFill="1" applyBorder="1" applyAlignment="1" applyProtection="1">
      <alignment vertical="top"/>
      <protection locked="0"/>
    </xf>
    <xf numFmtId="2" fontId="0" fillId="0" borderId="57" xfId="0" applyNumberFormat="1" applyFont="1" applyFill="1" applyBorder="1" applyAlignment="1" applyProtection="1">
      <alignment vertical="top"/>
      <protection locked="0"/>
    </xf>
    <xf numFmtId="2" fontId="0" fillId="0" borderId="58" xfId="0" applyNumberFormat="1" applyFont="1" applyFill="1" applyBorder="1" applyAlignment="1" applyProtection="1">
      <alignment vertical="top"/>
      <protection locked="0"/>
    </xf>
    <xf numFmtId="2" fontId="0" fillId="0" borderId="61" xfId="0" applyNumberFormat="1" applyFont="1" applyFill="1" applyBorder="1" applyAlignment="1" applyProtection="1">
      <alignment vertical="top"/>
      <protection locked="0"/>
    </xf>
    <xf numFmtId="2" fontId="0" fillId="0" borderId="56" xfId="0" applyNumberFormat="1" applyFont="1" applyFill="1" applyBorder="1" applyAlignment="1" applyProtection="1">
      <alignment vertical="top"/>
      <protection locked="0"/>
    </xf>
    <xf numFmtId="2" fontId="0" fillId="0" borderId="55" xfId="0" applyNumberFormat="1" applyFont="1" applyFill="1" applyBorder="1" applyAlignment="1" applyProtection="1">
      <alignment vertical="top"/>
      <protection locked="0"/>
    </xf>
    <xf numFmtId="2" fontId="8" fillId="0" borderId="62" xfId="1" applyNumberFormat="1" applyFont="1" applyFill="1" applyBorder="1" applyAlignment="1" applyProtection="1">
      <alignment vertical="top" wrapText="1"/>
      <protection locked="0"/>
    </xf>
    <xf numFmtId="2" fontId="8" fillId="0" borderId="65" xfId="1" applyNumberFormat="1" applyFont="1" applyFill="1" applyBorder="1" applyAlignment="1" applyProtection="1">
      <alignment vertical="top" wrapText="1"/>
      <protection locked="0"/>
    </xf>
    <xf numFmtId="2" fontId="8" fillId="0" borderId="66" xfId="1" applyNumberFormat="1" applyFont="1" applyFill="1" applyBorder="1" applyAlignment="1" applyProtection="1">
      <alignment vertical="top" wrapText="1"/>
      <protection locked="0"/>
    </xf>
    <xf numFmtId="2" fontId="8" fillId="0" borderId="81" xfId="1" applyNumberFormat="1" applyFont="1" applyFill="1" applyBorder="1" applyAlignment="1" applyProtection="1">
      <alignment vertical="top" wrapText="1"/>
      <protection locked="0"/>
    </xf>
    <xf numFmtId="2" fontId="8" fillId="0" borderId="72" xfId="1" applyNumberFormat="1" applyFont="1" applyFill="1" applyBorder="1" applyAlignment="1" applyProtection="1">
      <alignment vertical="top" wrapText="1"/>
      <protection locked="0"/>
    </xf>
    <xf numFmtId="2" fontId="8" fillId="0" borderId="64" xfId="1" applyNumberFormat="1" applyFont="1" applyFill="1" applyBorder="1" applyAlignment="1" applyProtection="1">
      <alignment vertical="top" wrapText="1"/>
      <protection locked="0"/>
    </xf>
    <xf numFmtId="2" fontId="8" fillId="0" borderId="63" xfId="1" applyNumberFormat="1" applyFont="1" applyFill="1" applyBorder="1" applyAlignment="1" applyProtection="1">
      <alignment vertical="top" wrapText="1"/>
      <protection locked="0"/>
    </xf>
    <xf numFmtId="2" fontId="0" fillId="0" borderId="23" xfId="0" applyNumberFormat="1" applyFont="1" applyFill="1" applyBorder="1" applyAlignment="1" applyProtection="1">
      <alignment vertical="top"/>
      <protection locked="0"/>
    </xf>
    <xf numFmtId="2" fontId="0" fillId="0" borderId="93" xfId="0" applyNumberFormat="1" applyFont="1" applyFill="1" applyBorder="1" applyAlignment="1" applyProtection="1">
      <alignment vertical="top"/>
      <protection locked="0"/>
    </xf>
    <xf numFmtId="2" fontId="0" fillId="0" borderId="32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Font="1" applyFill="1" applyBorder="1" applyAlignment="1" applyProtection="1">
      <alignment vertical="top"/>
      <protection locked="0"/>
    </xf>
    <xf numFmtId="2" fontId="0" fillId="0" borderId="38" xfId="0" applyNumberFormat="1" applyFont="1" applyFill="1" applyBorder="1" applyAlignment="1" applyProtection="1">
      <alignment vertical="top"/>
      <protection locked="0"/>
    </xf>
    <xf numFmtId="2" fontId="0" fillId="0" borderId="28" xfId="0" applyNumberFormat="1" applyFont="1" applyFill="1" applyBorder="1" applyAlignment="1" applyProtection="1">
      <alignment vertical="top"/>
      <protection locked="0"/>
    </xf>
    <xf numFmtId="2" fontId="0" fillId="0" borderId="29" xfId="0" applyNumberFormat="1" applyFont="1" applyFill="1" applyBorder="1" applyAlignment="1" applyProtection="1">
      <alignment vertical="top"/>
      <protection locked="0"/>
    </xf>
    <xf numFmtId="2" fontId="8" fillId="0" borderId="79" xfId="1" applyNumberFormat="1" applyFont="1" applyFill="1" applyBorder="1" applyAlignment="1" applyProtection="1">
      <alignment vertical="top" wrapText="1"/>
      <protection locked="0"/>
    </xf>
    <xf numFmtId="2" fontId="8" fillId="0" borderId="80" xfId="1" applyNumberFormat="1" applyFont="1" applyFill="1" applyBorder="1" applyAlignment="1" applyProtection="1">
      <alignment vertical="top" wrapText="1"/>
      <protection locked="0"/>
    </xf>
    <xf numFmtId="2" fontId="0" fillId="0" borderId="29" xfId="8" applyNumberFormat="1" applyFont="1" applyFill="1" applyBorder="1" applyProtection="1">
      <protection locked="0"/>
    </xf>
    <xf numFmtId="0" fontId="0" fillId="0" borderId="54" xfId="0" applyFont="1" applyBorder="1" applyAlignment="1">
      <alignment horizontal="justify" vertical="center" wrapText="1"/>
    </xf>
    <xf numFmtId="0" fontId="0" fillId="0" borderId="61" xfId="0" applyFont="1" applyBorder="1" applyAlignment="1">
      <alignment horizontal="justify" vertical="center" wrapText="1"/>
    </xf>
    <xf numFmtId="0" fontId="0" fillId="0" borderId="79" xfId="0" applyFont="1" applyBorder="1" applyAlignment="1">
      <alignment horizontal="justify" vertical="center" wrapText="1"/>
    </xf>
    <xf numFmtId="0" fontId="0" fillId="0" borderId="80" xfId="0" applyFont="1" applyBorder="1" applyAlignment="1">
      <alignment horizontal="justify" vertical="center" wrapText="1"/>
    </xf>
    <xf numFmtId="0" fontId="31" fillId="0" borderId="0" xfId="12" applyFont="1" applyAlignment="1">
      <alignment horizontal="justify" vertical="center"/>
    </xf>
    <xf numFmtId="0" fontId="0" fillId="0" borderId="49" xfId="0" applyFont="1" applyBorder="1" applyAlignment="1">
      <alignment horizontal="justify" vertical="center" wrapText="1"/>
    </xf>
    <xf numFmtId="0" fontId="0" fillId="0" borderId="78" xfId="0" applyFont="1" applyBorder="1" applyAlignment="1">
      <alignment horizontal="justify" vertical="center" wrapText="1"/>
    </xf>
    <xf numFmtId="0" fontId="0" fillId="0" borderId="17" xfId="0" applyBorder="1"/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5" fillId="0" borderId="1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8" fillId="0" borderId="17" xfId="8" applyFont="1" applyFill="1" applyBorder="1" applyAlignment="1">
      <alignment horizontal="left" vertical="center" wrapText="1"/>
    </xf>
    <xf numFmtId="0" fontId="8" fillId="0" borderId="17" xfId="11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0" xfId="0" applyFont="1" applyFill="1" applyBorder="1" applyProtection="1"/>
    <xf numFmtId="0" fontId="33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/>
    </xf>
    <xf numFmtId="0" fontId="29" fillId="0" borderId="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justify" vertical="center" wrapText="1"/>
    </xf>
    <xf numFmtId="0" fontId="0" fillId="0" borderId="83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133" xfId="0" applyFont="1" applyBorder="1" applyAlignment="1">
      <alignment horizontal="justify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5" fillId="0" borderId="31" xfId="0" applyFont="1" applyFill="1" applyBorder="1" applyAlignment="1" applyProtection="1">
      <alignment wrapText="1"/>
    </xf>
    <xf numFmtId="0" fontId="35" fillId="0" borderId="8" xfId="0" applyFont="1" applyFill="1" applyBorder="1" applyAlignment="1" applyProtection="1">
      <alignment wrapText="1"/>
    </xf>
    <xf numFmtId="0" fontId="35" fillId="0" borderId="10" xfId="0" applyFont="1" applyFill="1" applyBorder="1" applyAlignment="1" applyProtection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36" fillId="0" borderId="17" xfId="0" applyFont="1" applyBorder="1"/>
    <xf numFmtId="0" fontId="0" fillId="0" borderId="17" xfId="0" applyFill="1" applyBorder="1"/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/>
    <xf numFmtId="0" fontId="38" fillId="5" borderId="0" xfId="0" applyFont="1" applyFill="1"/>
    <xf numFmtId="0" fontId="8" fillId="0" borderId="49" xfId="1" applyFont="1" applyFill="1" applyBorder="1" applyAlignment="1" applyProtection="1">
      <alignment wrapText="1"/>
    </xf>
    <xf numFmtId="0" fontId="9" fillId="0" borderId="53" xfId="1" applyFont="1" applyFill="1" applyBorder="1" applyAlignment="1" applyProtection="1">
      <alignment wrapText="1"/>
    </xf>
    <xf numFmtId="0" fontId="8" fillId="0" borderId="54" xfId="1" applyFont="1" applyFill="1" applyBorder="1" applyAlignment="1" applyProtection="1">
      <alignment wrapText="1"/>
    </xf>
    <xf numFmtId="0" fontId="8" fillId="0" borderId="58" xfId="1" applyFont="1" applyFill="1" applyBorder="1" applyAlignment="1" applyProtection="1">
      <alignment horizontal="left" wrapText="1" indent="1"/>
    </xf>
    <xf numFmtId="49" fontId="8" fillId="0" borderId="55" xfId="1" applyNumberFormat="1" applyFont="1" applyFill="1" applyBorder="1" applyAlignment="1" applyProtection="1">
      <alignment horizontal="left" wrapText="1" indent="1"/>
      <protection locked="0"/>
    </xf>
    <xf numFmtId="0" fontId="8" fillId="0" borderId="79" xfId="1" applyFont="1" applyFill="1" applyBorder="1" applyAlignment="1" applyProtection="1">
      <alignment wrapText="1"/>
    </xf>
    <xf numFmtId="0" fontId="8" fillId="0" borderId="81" xfId="1" applyFont="1" applyFill="1" applyBorder="1" applyAlignment="1" applyProtection="1">
      <alignment horizontal="left" wrapText="1" indent="1"/>
    </xf>
    <xf numFmtId="49" fontId="8" fillId="0" borderId="95" xfId="1" applyNumberFormat="1" applyFont="1" applyFill="1" applyBorder="1" applyAlignment="1" applyProtection="1">
      <alignment horizontal="left" wrapText="1" indent="1"/>
      <protection locked="0"/>
    </xf>
    <xf numFmtId="0" fontId="8" fillId="0" borderId="49" xfId="1" applyFont="1" applyFill="1" applyBorder="1" applyAlignment="1" applyProtection="1">
      <alignment horizontal="left" wrapText="1"/>
    </xf>
    <xf numFmtId="0" fontId="8" fillId="0" borderId="30" xfId="1" applyFont="1" applyFill="1" applyBorder="1" applyAlignment="1" applyProtection="1">
      <alignment wrapText="1"/>
    </xf>
    <xf numFmtId="0" fontId="9" fillId="0" borderId="43" xfId="1" applyFont="1" applyFill="1" applyBorder="1" applyAlignment="1" applyProtection="1">
      <alignment horizontal="left" wrapText="1" indent="1"/>
    </xf>
    <xf numFmtId="0" fontId="8" fillId="0" borderId="33" xfId="1" applyFont="1" applyFill="1" applyBorder="1" applyAlignment="1" applyProtection="1">
      <alignment wrapText="1"/>
    </xf>
    <xf numFmtId="0" fontId="8" fillId="0" borderId="36" xfId="1" applyFont="1" applyFill="1" applyBorder="1" applyAlignment="1" applyProtection="1">
      <alignment wrapText="1"/>
    </xf>
    <xf numFmtId="0" fontId="0" fillId="0" borderId="4" xfId="0" applyFill="1" applyBorder="1" applyProtection="1"/>
    <xf numFmtId="0" fontId="0" fillId="0" borderId="96" xfId="0" applyFill="1" applyBorder="1" applyProtection="1"/>
    <xf numFmtId="0" fontId="0" fillId="0" borderId="7" xfId="0" applyFill="1" applyBorder="1" applyProtection="1"/>
    <xf numFmtId="0" fontId="0" fillId="0" borderId="7" xfId="0" applyFill="1" applyBorder="1" applyAlignment="1" applyProtection="1">
      <alignment wrapText="1"/>
    </xf>
    <xf numFmtId="0" fontId="0" fillId="0" borderId="91" xfId="0" applyFill="1" applyBorder="1" applyAlignment="1" applyProtection="1">
      <alignment wrapText="1"/>
    </xf>
    <xf numFmtId="2" fontId="0" fillId="0" borderId="11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2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86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87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56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61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64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72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47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9" xfId="0" applyNumberFormat="1" applyFont="1" applyFill="1" applyBorder="1" applyAlignment="1" applyProtection="1">
      <alignment vertical="center"/>
      <protection locked="0"/>
    </xf>
    <xf numFmtId="14" fontId="0" fillId="0" borderId="27" xfId="0" applyNumberFormat="1" applyFont="1" applyFill="1" applyBorder="1" applyAlignment="1" applyProtection="1">
      <alignment vertical="center"/>
      <protection locked="0"/>
    </xf>
    <xf numFmtId="14" fontId="0" fillId="0" borderId="50" xfId="0" applyNumberFormat="1" applyFont="1" applyFill="1" applyBorder="1" applyAlignment="1" applyProtection="1">
      <alignment vertical="center"/>
      <protection locked="0"/>
    </xf>
    <xf numFmtId="49" fontId="0" fillId="0" borderId="55" xfId="0" applyNumberFormat="1" applyFont="1" applyFill="1" applyBorder="1" applyAlignment="1" applyProtection="1">
      <alignment vertical="center" wrapText="1"/>
      <protection locked="0"/>
    </xf>
    <xf numFmtId="1" fontId="0" fillId="0" borderId="55" xfId="0" applyNumberFormat="1" applyFont="1" applyFill="1" applyBorder="1" applyAlignment="1" applyProtection="1">
      <alignment horizontal="left" vertical="center" wrapText="1" indent="3"/>
      <protection locked="0"/>
    </xf>
    <xf numFmtId="1" fontId="0" fillId="0" borderId="55" xfId="0" applyNumberFormat="1" applyFont="1" applyFill="1" applyBorder="1" applyAlignment="1" applyProtection="1">
      <alignment vertical="center" wrapText="1"/>
      <protection locked="0"/>
    </xf>
    <xf numFmtId="2" fontId="1" fillId="0" borderId="68" xfId="0" applyNumberFormat="1" applyFont="1" applyFill="1" applyBorder="1" applyAlignment="1" applyProtection="1">
      <alignment horizontal="justify" vertical="center"/>
      <protection locked="0"/>
    </xf>
    <xf numFmtId="2" fontId="0" fillId="0" borderId="55" xfId="0" applyNumberFormat="1" applyFont="1" applyFill="1" applyBorder="1" applyAlignment="1" applyProtection="1">
      <alignment horizontal="justify" vertical="center"/>
      <protection locked="0"/>
    </xf>
    <xf numFmtId="2" fontId="0" fillId="0" borderId="95" xfId="0" applyNumberFormat="1" applyFont="1" applyFill="1" applyBorder="1" applyAlignment="1" applyProtection="1">
      <alignment horizontal="justify" vertical="center"/>
      <protection locked="0"/>
    </xf>
    <xf numFmtId="2" fontId="1" fillId="0" borderId="6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9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3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4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3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4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7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6" xfId="0" applyNumberFormat="1" applyFont="1" applyFill="1" applyBorder="1" applyAlignment="1" applyProtection="1">
      <alignment horizontal="justify" vertical="center"/>
      <protection locked="0"/>
    </xf>
    <xf numFmtId="2" fontId="1" fillId="0" borderId="87" xfId="0" applyNumberFormat="1" applyFont="1" applyFill="1" applyBorder="1" applyAlignment="1" applyProtection="1">
      <alignment horizontal="justify" vertical="center"/>
      <protection locked="0"/>
    </xf>
    <xf numFmtId="2" fontId="1" fillId="0" borderId="132" xfId="0" applyNumberFormat="1" applyFont="1" applyFill="1" applyBorder="1" applyAlignment="1" applyProtection="1">
      <alignment horizontal="justify" vertical="center"/>
      <protection locked="0"/>
    </xf>
    <xf numFmtId="2" fontId="0" fillId="0" borderId="56" xfId="0" applyNumberFormat="1" applyFont="1" applyFill="1" applyBorder="1" applyAlignment="1" applyProtection="1">
      <alignment horizontal="justify" vertical="center"/>
      <protection locked="0"/>
    </xf>
    <xf numFmtId="2" fontId="0" fillId="0" borderId="61" xfId="0" applyNumberFormat="1" applyFont="1" applyFill="1" applyBorder="1" applyAlignment="1" applyProtection="1">
      <alignment horizontal="justify" vertical="center"/>
      <protection locked="0"/>
    </xf>
    <xf numFmtId="2" fontId="0" fillId="0" borderId="58" xfId="0" applyNumberFormat="1" applyFont="1" applyFill="1" applyBorder="1" applyAlignment="1" applyProtection="1">
      <alignment horizontal="justify" vertical="center"/>
      <protection locked="0"/>
    </xf>
    <xf numFmtId="2" fontId="0" fillId="0" borderId="85" xfId="0" applyNumberFormat="1" applyFont="1" applyFill="1" applyBorder="1" applyAlignment="1" applyProtection="1">
      <alignment horizontal="justify" vertical="center"/>
      <protection locked="0"/>
    </xf>
    <xf numFmtId="2" fontId="0" fillId="0" borderId="80" xfId="0" applyNumberFormat="1" applyFont="1" applyFill="1" applyBorder="1" applyAlignment="1" applyProtection="1">
      <alignment horizontal="justify" vertical="center"/>
      <protection locked="0"/>
    </xf>
    <xf numFmtId="2" fontId="0" fillId="0" borderId="81" xfId="0" applyNumberFormat="1" applyFont="1" applyFill="1" applyBorder="1" applyAlignment="1" applyProtection="1">
      <alignment horizontal="justify" vertical="center"/>
      <protection locked="0"/>
    </xf>
    <xf numFmtId="2" fontId="0" fillId="0" borderId="6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3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4" xfId="0" applyNumberFormat="1" applyFont="1" applyFill="1" applyBorder="1" applyAlignment="1" applyProtection="1">
      <alignment horizontal="justify" vertical="center"/>
      <protection locked="0"/>
    </xf>
    <xf numFmtId="2" fontId="0" fillId="0" borderId="83" xfId="0" applyNumberFormat="1" applyFont="1" applyFill="1" applyBorder="1" applyAlignment="1" applyProtection="1">
      <alignment horizontal="justify" vertical="center"/>
      <protection locked="0"/>
    </xf>
    <xf numFmtId="2" fontId="0" fillId="0" borderId="8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" xfId="0" applyNumberFormat="1" applyFont="1" applyFill="1" applyBorder="1" applyAlignment="1" applyProtection="1">
      <alignment horizontal="justify" vertical="center"/>
      <protection locked="0"/>
    </xf>
    <xf numFmtId="2" fontId="0" fillId="0" borderId="28" xfId="0" applyNumberFormat="1" applyFont="1" applyFill="1" applyBorder="1" applyAlignment="1" applyProtection="1">
      <alignment horizontal="justify" vertical="center"/>
      <protection locked="0"/>
    </xf>
    <xf numFmtId="2" fontId="0" fillId="0" borderId="32" xfId="0" applyNumberFormat="1" applyFont="1" applyFill="1" applyBorder="1" applyAlignment="1" applyProtection="1">
      <alignment horizontal="justify" vertical="center"/>
      <protection locked="0"/>
    </xf>
    <xf numFmtId="2" fontId="0" fillId="0" borderId="47" xfId="0" applyNumberFormat="1" applyFont="1" applyFill="1" applyBorder="1" applyAlignment="1" applyProtection="1">
      <alignment horizontal="justify" vertical="center"/>
      <protection locked="0"/>
    </xf>
    <xf numFmtId="2" fontId="0" fillId="0" borderId="93" xfId="0" applyNumberFormat="1" applyFont="1" applyFill="1" applyBorder="1" applyAlignment="1" applyProtection="1">
      <alignment horizontal="justify" vertical="center"/>
      <protection locked="0"/>
    </xf>
    <xf numFmtId="2" fontId="1" fillId="0" borderId="1" xfId="0" applyNumberFormat="1" applyFont="1" applyFill="1" applyBorder="1" applyAlignment="1" applyProtection="1">
      <alignment horizontal="justify" vertical="center"/>
      <protection locked="0"/>
    </xf>
    <xf numFmtId="2" fontId="1" fillId="0" borderId="28" xfId="0" applyNumberFormat="1" applyFont="1" applyFill="1" applyBorder="1" applyAlignment="1" applyProtection="1">
      <alignment horizontal="justify" vertical="center"/>
      <protection locked="0"/>
    </xf>
    <xf numFmtId="2" fontId="1" fillId="0" borderId="32" xfId="0" applyNumberFormat="1" applyFont="1" applyFill="1" applyBorder="1" applyAlignment="1" applyProtection="1">
      <alignment horizontal="justify" vertical="center"/>
      <protection locked="0"/>
    </xf>
    <xf numFmtId="2" fontId="1" fillId="0" borderId="93" xfId="0" applyNumberFormat="1" applyFont="1" applyFill="1" applyBorder="1" applyAlignment="1" applyProtection="1">
      <alignment horizontal="justify" vertical="center"/>
      <protection locked="0"/>
    </xf>
    <xf numFmtId="2" fontId="0" fillId="0" borderId="132" xfId="0" applyNumberFormat="1" applyFill="1" applyBorder="1" applyProtection="1">
      <protection locked="0"/>
    </xf>
    <xf numFmtId="2" fontId="0" fillId="0" borderId="58" xfId="0" applyNumberFormat="1" applyFill="1" applyBorder="1" applyProtection="1">
      <protection locked="0"/>
    </xf>
    <xf numFmtId="2" fontId="0" fillId="0" borderId="66" xfId="0" applyNumberFormat="1" applyFill="1" applyBorder="1" applyProtection="1">
      <protection locked="0"/>
    </xf>
    <xf numFmtId="2" fontId="0" fillId="0" borderId="32" xfId="0" applyNumberFormat="1" applyFill="1" applyBorder="1" applyProtection="1">
      <protection locked="0"/>
    </xf>
    <xf numFmtId="2" fontId="0" fillId="0" borderId="4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2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7" xfId="0" applyNumberFormat="1" applyFont="1" applyFill="1" applyBorder="1" applyAlignment="1" applyProtection="1">
      <alignment horizontal="justify" vertical="center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2" xfId="0" applyNumberFormat="1" applyFont="1" applyFill="1" applyBorder="1" applyAlignment="1" applyProtection="1">
      <alignment horizontal="justify" vertical="center"/>
      <protection locked="0"/>
    </xf>
    <xf numFmtId="2" fontId="1" fillId="0" borderId="81" xfId="0" applyNumberFormat="1" applyFont="1" applyFill="1" applyBorder="1" applyAlignment="1" applyProtection="1">
      <alignment horizontal="justify" vertical="center"/>
      <protection locked="0"/>
    </xf>
    <xf numFmtId="2" fontId="0" fillId="0" borderId="6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5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9" xfId="0" applyNumberFormat="1" applyFont="1" applyFill="1" applyBorder="1" applyAlignment="1" applyProtection="1">
      <alignment horizontal="justify" vertical="center"/>
      <protection locked="0"/>
    </xf>
    <xf numFmtId="2" fontId="0" fillId="0" borderId="68" xfId="0" applyNumberFormat="1" applyFont="1" applyFill="1" applyBorder="1" applyAlignment="1" applyProtection="1">
      <alignment horizontal="justify" vertical="center"/>
      <protection locked="0"/>
    </xf>
    <xf numFmtId="2" fontId="0" fillId="0" borderId="63" xfId="0" applyNumberFormat="1" applyFont="1" applyFill="1" applyBorder="1" applyAlignment="1" applyProtection="1">
      <alignment horizontal="justify" vertical="center"/>
      <protection locked="0"/>
    </xf>
    <xf numFmtId="2" fontId="0" fillId="0" borderId="55" xfId="0" applyNumberFormat="1" applyFont="1" applyFill="1" applyBorder="1" applyAlignment="1" applyProtection="1">
      <alignment vertical="center" wrapText="1"/>
      <protection locked="0"/>
    </xf>
    <xf numFmtId="2" fontId="0" fillId="0" borderId="68" xfId="0" applyNumberFormat="1" applyFont="1" applyFill="1" applyBorder="1" applyAlignment="1" applyProtection="1">
      <alignment vertical="center" wrapText="1"/>
      <protection locked="0"/>
    </xf>
    <xf numFmtId="2" fontId="0" fillId="0" borderId="33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/>
    <xf numFmtId="0" fontId="28" fillId="0" borderId="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8" fillId="0" borderId="83" xfId="0" applyFont="1" applyBorder="1" applyAlignment="1">
      <alignment horizontal="justify" vertical="center" wrapText="1"/>
    </xf>
    <xf numFmtId="0" fontId="1" fillId="0" borderId="0" xfId="0" applyFont="1" applyProtection="1"/>
    <xf numFmtId="0" fontId="29" fillId="0" borderId="29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vertical="center" wrapText="1"/>
    </xf>
    <xf numFmtId="0" fontId="0" fillId="0" borderId="53" xfId="0" applyFont="1" applyFill="1" applyBorder="1" applyAlignment="1" applyProtection="1">
      <alignment vertical="center" wrapText="1"/>
    </xf>
    <xf numFmtId="0" fontId="0" fillId="0" borderId="54" xfId="0" applyFont="1" applyFill="1" applyBorder="1" applyAlignment="1" applyProtection="1">
      <alignment vertical="center" wrapText="1"/>
    </xf>
    <xf numFmtId="0" fontId="0" fillId="0" borderId="58" xfId="0" applyFont="1" applyFill="1" applyBorder="1" applyAlignment="1" applyProtection="1">
      <alignment vertical="center" wrapText="1"/>
    </xf>
    <xf numFmtId="0" fontId="0" fillId="0" borderId="58" xfId="0" applyFont="1" applyFill="1" applyBorder="1" applyAlignment="1" applyProtection="1">
      <alignment horizontal="left" vertical="center" wrapText="1" inden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32" xfId="0" applyFont="1" applyFill="1" applyBorder="1" applyAlignment="1" applyProtection="1">
      <alignment vertical="center" wrapText="1"/>
    </xf>
    <xf numFmtId="0" fontId="0" fillId="0" borderId="36" xfId="0" applyFont="1" applyFill="1" applyBorder="1" applyAlignment="1" applyProtection="1">
      <alignment vertical="center" wrapText="1"/>
    </xf>
    <xf numFmtId="0" fontId="0" fillId="0" borderId="44" xfId="0" applyFont="1" applyFill="1" applyBorder="1" applyAlignment="1" applyProtection="1">
      <alignment vertical="center" wrapText="1"/>
    </xf>
    <xf numFmtId="0" fontId="8" fillId="0" borderId="0" xfId="0" applyFont="1" applyProtection="1"/>
    <xf numFmtId="49" fontId="8" fillId="0" borderId="147" xfId="1" applyNumberFormat="1" applyFont="1" applyFill="1" applyBorder="1" applyAlignment="1" applyProtection="1">
      <alignment horizontal="left" wrapText="1" indent="1"/>
      <protection locked="0"/>
    </xf>
    <xf numFmtId="0" fontId="0" fillId="0" borderId="0" xfId="0" applyFont="1" applyProtection="1"/>
    <xf numFmtId="0" fontId="1" fillId="0" borderId="113" xfId="0" applyFont="1" applyFill="1" applyBorder="1" applyAlignment="1" applyProtection="1">
      <alignment horizontal="center" vertical="center" wrapText="1"/>
    </xf>
    <xf numFmtId="0" fontId="1" fillId="0" borderId="128" xfId="0" applyFont="1" applyFill="1" applyBorder="1" applyAlignment="1" applyProtection="1">
      <alignment horizontal="center" vertical="center" wrapText="1"/>
    </xf>
    <xf numFmtId="0" fontId="0" fillId="0" borderId="67" xfId="0" applyFont="1" applyFill="1" applyBorder="1" applyAlignment="1" applyProtection="1">
      <alignment vertical="center"/>
    </xf>
    <xf numFmtId="0" fontId="1" fillId="0" borderId="132" xfId="0" applyFont="1" applyFill="1" applyBorder="1" applyAlignment="1" applyProtection="1">
      <alignment horizontal="justify" vertical="center"/>
    </xf>
    <xf numFmtId="0" fontId="0" fillId="0" borderId="54" xfId="0" applyFont="1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horizontal="left" vertical="center" indent="1"/>
    </xf>
    <xf numFmtId="0" fontId="1" fillId="0" borderId="58" xfId="0" applyFont="1" applyFill="1" applyBorder="1" applyAlignment="1" applyProtection="1">
      <alignment horizontal="justify" vertical="center" wrapText="1"/>
    </xf>
    <xf numFmtId="0" fontId="0" fillId="0" borderId="58" xfId="0" applyFont="1" applyFill="1" applyBorder="1" applyAlignment="1" applyProtection="1">
      <alignment horizontal="left" vertical="center" indent="2"/>
    </xf>
    <xf numFmtId="0" fontId="1" fillId="0" borderId="58" xfId="0" applyFont="1" applyFill="1" applyBorder="1" applyAlignment="1" applyProtection="1">
      <alignment horizontal="justify" vertical="center"/>
    </xf>
    <xf numFmtId="0" fontId="0" fillId="0" borderId="79" xfId="0" applyFont="1" applyFill="1" applyBorder="1" applyAlignment="1" applyProtection="1">
      <alignment vertical="center"/>
    </xf>
    <xf numFmtId="0" fontId="1" fillId="0" borderId="81" xfId="0" applyFont="1" applyFill="1" applyBorder="1" applyAlignment="1" applyProtection="1">
      <alignment horizontal="justify" vertical="center"/>
    </xf>
    <xf numFmtId="0" fontId="0" fillId="0" borderId="128" xfId="0" applyFont="1" applyFill="1" applyBorder="1" applyAlignment="1" applyProtection="1">
      <alignment horizontal="center" vertical="center" wrapText="1"/>
    </xf>
    <xf numFmtId="0" fontId="0" fillId="0" borderId="67" xfId="0" applyFont="1" applyFill="1" applyBorder="1" applyAlignment="1" applyProtection="1">
      <alignment horizontal="justify" vertical="center"/>
    </xf>
    <xf numFmtId="0" fontId="1" fillId="0" borderId="132" xfId="0" applyFont="1" applyFill="1" applyBorder="1" applyAlignment="1" applyProtection="1">
      <alignment horizontal="justify" vertical="center" wrapText="1"/>
    </xf>
    <xf numFmtId="0" fontId="0" fillId="0" borderId="54" xfId="0" applyFont="1" applyFill="1" applyBorder="1" applyAlignment="1" applyProtection="1">
      <alignment horizontal="justify" vertical="center"/>
    </xf>
    <xf numFmtId="0" fontId="0" fillId="0" borderId="79" xfId="0" applyFont="1" applyFill="1" applyBorder="1" applyAlignment="1" applyProtection="1">
      <alignment horizontal="justify" vertical="center"/>
    </xf>
    <xf numFmtId="0" fontId="28" fillId="0" borderId="113" xfId="0" applyFont="1" applyFill="1" applyBorder="1" applyAlignment="1" applyProtection="1">
      <alignment horizontal="center" vertical="center" wrapText="1"/>
    </xf>
    <xf numFmtId="0" fontId="29" fillId="0" borderId="128" xfId="0" applyFont="1" applyFill="1" applyBorder="1" applyAlignment="1" applyProtection="1">
      <alignment horizontal="center" vertical="center" wrapText="1"/>
    </xf>
    <xf numFmtId="0" fontId="0" fillId="0" borderId="67" xfId="0" applyFont="1" applyFill="1" applyBorder="1" applyAlignment="1" applyProtection="1">
      <alignment vertical="center" wrapText="1"/>
    </xf>
    <xf numFmtId="0" fontId="0" fillId="0" borderId="58" xfId="0" applyFont="1" applyFill="1" applyBorder="1" applyAlignment="1" applyProtection="1">
      <alignment horizontal="justify" vertical="center" wrapText="1"/>
    </xf>
    <xf numFmtId="0" fontId="0" fillId="0" borderId="79" xfId="0" applyFont="1" applyFill="1" applyBorder="1" applyAlignment="1" applyProtection="1">
      <alignment vertical="center" wrapText="1"/>
    </xf>
    <xf numFmtId="0" fontId="1" fillId="0" borderId="81" xfId="0" applyFont="1" applyFill="1" applyBorder="1" applyAlignment="1" applyProtection="1">
      <alignment horizontal="justify" vertical="center" wrapText="1"/>
    </xf>
    <xf numFmtId="0" fontId="5" fillId="0" borderId="7" xfId="8" applyFont="1" applyFill="1" applyBorder="1" applyAlignment="1" applyProtection="1">
      <alignment wrapText="1"/>
    </xf>
    <xf numFmtId="0" fontId="5" fillId="0" borderId="7" xfId="8" applyFill="1" applyBorder="1" applyAlignment="1" applyProtection="1">
      <alignment wrapText="1"/>
    </xf>
    <xf numFmtId="0" fontId="5" fillId="0" borderId="98" xfId="8" applyFont="1" applyFill="1" applyBorder="1" applyAlignment="1" applyProtection="1">
      <alignment wrapText="1"/>
    </xf>
    <xf numFmtId="0" fontId="0" fillId="0" borderId="1" xfId="0" applyFill="1" applyBorder="1" applyProtection="1"/>
    <xf numFmtId="0" fontId="1" fillId="0" borderId="38" xfId="0" applyFont="1" applyFill="1" applyBorder="1" applyAlignment="1" applyProtection="1">
      <alignment horizontal="center" vertical="center" wrapText="1"/>
    </xf>
    <xf numFmtId="0" fontId="0" fillId="0" borderId="41" xfId="8" applyFont="1" applyFill="1" applyBorder="1" applyProtection="1"/>
    <xf numFmtId="0" fontId="5" fillId="0" borderId="96" xfId="8" applyFill="1" applyBorder="1" applyAlignment="1" applyProtection="1">
      <alignment wrapText="1"/>
    </xf>
    <xf numFmtId="0" fontId="0" fillId="0" borderId="6" xfId="8" applyFont="1" applyFill="1" applyBorder="1" applyProtection="1"/>
    <xf numFmtId="0" fontId="5" fillId="0" borderId="111" xfId="8" applyFill="1" applyBorder="1" applyAlignment="1" applyProtection="1">
      <alignment wrapText="1"/>
    </xf>
    <xf numFmtId="0" fontId="0" fillId="0" borderId="11" xfId="8" applyFont="1" applyFill="1" applyBorder="1" applyProtection="1"/>
    <xf numFmtId="0" fontId="5" fillId="0" borderId="91" xfId="8" applyFill="1" applyBorder="1" applyAlignment="1" applyProtection="1">
      <alignment wrapText="1"/>
    </xf>
    <xf numFmtId="0" fontId="0" fillId="0" borderId="1" xfId="8" applyFont="1" applyFill="1" applyBorder="1" applyProtection="1"/>
    <xf numFmtId="0" fontId="1" fillId="0" borderId="38" xfId="8" applyFont="1" applyFill="1" applyBorder="1" applyAlignment="1" applyProtection="1">
      <alignment vertical="center"/>
    </xf>
    <xf numFmtId="0" fontId="0" fillId="0" borderId="33" xfId="8" applyFont="1" applyFill="1" applyBorder="1" applyProtection="1"/>
    <xf numFmtId="0" fontId="0" fillId="0" borderId="0" xfId="8" applyFont="1" applyFill="1" applyBorder="1" applyAlignment="1" applyProtection="1">
      <alignment wrapText="1"/>
    </xf>
    <xf numFmtId="2" fontId="1" fillId="0" borderId="127" xfId="8" applyNumberFormat="1" applyFont="1" applyFill="1" applyBorder="1" applyAlignment="1" applyProtection="1">
      <alignment horizontal="center" vertical="center"/>
      <protection locked="0"/>
    </xf>
    <xf numFmtId="2" fontId="5" fillId="0" borderId="3" xfId="8" applyNumberFormat="1" applyFont="1" applyFill="1" applyBorder="1" applyProtection="1">
      <protection locked="0"/>
    </xf>
    <xf numFmtId="2" fontId="5" fillId="0" borderId="6" xfId="8" applyNumberFormat="1" applyFont="1" applyFill="1" applyBorder="1" applyProtection="1">
      <protection locked="0"/>
    </xf>
    <xf numFmtId="2" fontId="5" fillId="0" borderId="11" xfId="8" applyNumberFormat="1" applyFont="1" applyFill="1" applyBorder="1" applyProtection="1">
      <protection locked="0"/>
    </xf>
    <xf numFmtId="2" fontId="5" fillId="0" borderId="33" xfId="8" applyNumberFormat="1" applyFont="1" applyFill="1" applyBorder="1" applyProtection="1">
      <protection locked="0"/>
    </xf>
    <xf numFmtId="2" fontId="5" fillId="0" borderId="9" xfId="8" applyNumberFormat="1" applyFont="1" applyFill="1" applyBorder="1" applyProtection="1">
      <protection locked="0"/>
    </xf>
    <xf numFmtId="2" fontId="1" fillId="0" borderId="23" xfId="8" applyNumberFormat="1" applyFont="1" applyFill="1" applyBorder="1" applyAlignment="1" applyProtection="1">
      <alignment horizontal="left" vertical="center" wrapText="1"/>
      <protection locked="0"/>
    </xf>
    <xf numFmtId="2" fontId="0" fillId="0" borderId="3" xfId="8" applyNumberFormat="1" applyFont="1" applyFill="1" applyBorder="1" applyProtection="1">
      <protection locked="0"/>
    </xf>
    <xf numFmtId="2" fontId="5" fillId="0" borderId="36" xfId="8" applyNumberFormat="1" applyFont="1" applyFill="1" applyBorder="1" applyProtection="1">
      <protection locked="0"/>
    </xf>
    <xf numFmtId="2" fontId="5" fillId="0" borderId="6" xfId="8" applyNumberFormat="1" applyFont="1" applyFill="1" applyBorder="1" applyAlignment="1" applyProtection="1">
      <alignment horizontal="left" vertical="center" wrapText="1"/>
      <protection locked="0"/>
    </xf>
    <xf numFmtId="2" fontId="5" fillId="0" borderId="18" xfId="8" applyNumberFormat="1" applyFont="1" applyFill="1" applyBorder="1" applyAlignment="1" applyProtection="1">
      <alignment horizontal="left" vertical="center" wrapText="1"/>
      <protection locked="0"/>
    </xf>
    <xf numFmtId="2" fontId="5" fillId="0" borderId="41" xfId="8" applyNumberFormat="1" applyFont="1" applyFill="1" applyBorder="1" applyAlignment="1" applyProtection="1">
      <alignment horizontal="left" vertical="center" wrapText="1"/>
      <protection locked="0"/>
    </xf>
    <xf numFmtId="2" fontId="5" fillId="0" borderId="75" xfId="8" applyNumberFormat="1" applyFont="1" applyFill="1" applyBorder="1" applyAlignment="1" applyProtection="1">
      <alignment horizontal="left" vertical="center" wrapText="1"/>
      <protection locked="0"/>
    </xf>
    <xf numFmtId="2" fontId="5" fillId="0" borderId="33" xfId="8" applyNumberFormat="1" applyFont="1" applyFill="1" applyBorder="1" applyAlignment="1" applyProtection="1">
      <alignment horizontal="left" vertical="center" wrapText="1"/>
      <protection locked="0"/>
    </xf>
    <xf numFmtId="2" fontId="5" fillId="0" borderId="45" xfId="8" applyNumberFormat="1" applyFont="1" applyFill="1" applyBorder="1" applyAlignment="1" applyProtection="1">
      <alignment horizontal="left" vertical="center" wrapText="1"/>
      <protection locked="0"/>
    </xf>
    <xf numFmtId="2" fontId="5" fillId="0" borderId="1" xfId="8" applyNumberFormat="1" applyFont="1" applyFill="1" applyBorder="1" applyProtection="1">
      <protection locked="0"/>
    </xf>
    <xf numFmtId="0" fontId="2" fillId="0" borderId="0" xfId="0" applyFont="1" applyFill="1" applyProtection="1"/>
    <xf numFmtId="0" fontId="5" fillId="0" borderId="0" xfId="8" applyFont="1" applyFill="1" applyProtection="1"/>
    <xf numFmtId="0" fontId="8" fillId="0" borderId="0" xfId="8" applyFont="1" applyFill="1" applyAlignment="1" applyProtection="1">
      <alignment horizontal="left"/>
    </xf>
    <xf numFmtId="0" fontId="5" fillId="0" borderId="97" xfId="8" applyFont="1" applyFill="1" applyBorder="1" applyAlignment="1" applyProtection="1">
      <alignment horizontal="center"/>
    </xf>
    <xf numFmtId="0" fontId="5" fillId="0" borderId="14" xfId="8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99" xfId="8" applyFont="1" applyFill="1" applyBorder="1" applyAlignment="1" applyProtection="1">
      <alignment horizontal="center" vertical="center"/>
    </xf>
    <xf numFmtId="0" fontId="0" fillId="0" borderId="110" xfId="8" applyFont="1" applyFill="1" applyBorder="1" applyAlignment="1" applyProtection="1">
      <alignment horizontal="center" vertical="center"/>
    </xf>
    <xf numFmtId="0" fontId="5" fillId="0" borderId="3" xfId="8" applyFont="1" applyFill="1" applyBorder="1" applyProtection="1"/>
    <xf numFmtId="0" fontId="1" fillId="0" borderId="4" xfId="8" applyFont="1" applyFill="1" applyBorder="1" applyAlignment="1" applyProtection="1">
      <alignment horizontal="left" vertical="center" wrapText="1"/>
    </xf>
    <xf numFmtId="0" fontId="19" fillId="0" borderId="0" xfId="0" applyFont="1" applyProtection="1"/>
    <xf numFmtId="0" fontId="6" fillId="0" borderId="7" xfId="8" applyFont="1" applyFill="1" applyBorder="1" applyAlignment="1" applyProtection="1">
      <alignment horizontal="left" vertical="center" wrapText="1"/>
    </xf>
    <xf numFmtId="0" fontId="6" fillId="0" borderId="98" xfId="8" applyFont="1" applyFill="1" applyBorder="1" applyAlignment="1" applyProtection="1">
      <alignment horizontal="left" vertical="center" wrapText="1"/>
    </xf>
    <xf numFmtId="0" fontId="6" fillId="0" borderId="112" xfId="8" applyFont="1" applyFill="1" applyBorder="1" applyAlignment="1" applyProtection="1">
      <alignment horizontal="left" vertical="center" wrapText="1"/>
    </xf>
    <xf numFmtId="0" fontId="0" fillId="0" borderId="3" xfId="8" applyFont="1" applyFill="1" applyBorder="1" applyProtection="1"/>
    <xf numFmtId="0" fontId="5" fillId="0" borderId="7" xfId="8" applyFont="1" applyFill="1" applyBorder="1" applyProtection="1"/>
    <xf numFmtId="0" fontId="0" fillId="0" borderId="96" xfId="8" applyFont="1" applyFill="1" applyBorder="1" applyAlignment="1" applyProtection="1">
      <alignment horizontal="left" vertical="center" wrapText="1"/>
    </xf>
    <xf numFmtId="0" fontId="6" fillId="0" borderId="39" xfId="8" applyFont="1" applyFill="1" applyBorder="1" applyAlignment="1" applyProtection="1">
      <alignment horizontal="left" vertical="center" wrapText="1"/>
    </xf>
    <xf numFmtId="0" fontId="0" fillId="0" borderId="30" xfId="8" applyFont="1" applyFill="1" applyBorder="1" applyProtection="1"/>
    <xf numFmtId="0" fontId="1" fillId="0" borderId="0" xfId="8" applyFont="1" applyFill="1" applyBorder="1" applyAlignment="1" applyProtection="1">
      <alignment horizontal="left" vertical="center" wrapText="1"/>
    </xf>
    <xf numFmtId="0" fontId="6" fillId="0" borderId="40" xfId="8" applyFont="1" applyFill="1" applyBorder="1" applyAlignment="1" applyProtection="1">
      <alignment horizontal="left" vertical="center" wrapText="1"/>
    </xf>
    <xf numFmtId="0" fontId="1" fillId="0" borderId="38" xfId="8" applyFont="1" applyFill="1" applyBorder="1" applyAlignment="1" applyProtection="1">
      <alignment horizontal="left" vertical="center" wrapText="1"/>
    </xf>
    <xf numFmtId="0" fontId="7" fillId="0" borderId="4" xfId="8" applyFont="1" applyFill="1" applyBorder="1" applyProtection="1"/>
    <xf numFmtId="0" fontId="1" fillId="0" borderId="4" xfId="8" applyFont="1" applyFill="1" applyBorder="1" applyProtection="1"/>
    <xf numFmtId="0" fontId="0" fillId="0" borderId="9" xfId="8" applyFont="1" applyFill="1" applyBorder="1" applyProtection="1"/>
    <xf numFmtId="0" fontId="5" fillId="0" borderId="39" xfId="8" applyFont="1" applyFill="1" applyBorder="1" applyProtection="1"/>
    <xf numFmtId="0" fontId="1" fillId="0" borderId="40" xfId="8" applyFont="1" applyFill="1" applyBorder="1" applyProtection="1"/>
    <xf numFmtId="0" fontId="5" fillId="0" borderId="96" xfId="8" applyFont="1" applyFill="1" applyBorder="1" applyAlignment="1" applyProtection="1">
      <alignment horizontal="left" vertical="center" wrapText="1"/>
    </xf>
    <xf numFmtId="0" fontId="5" fillId="0" borderId="7" xfId="8" applyFont="1" applyFill="1" applyBorder="1" applyAlignment="1" applyProtection="1">
      <alignment horizontal="left" vertical="center" wrapText="1"/>
    </xf>
    <xf numFmtId="0" fontId="5" fillId="0" borderId="0" xfId="8" applyFont="1" applyFill="1" applyBorder="1" applyAlignment="1" applyProtection="1">
      <alignment horizontal="left" vertical="center" wrapText="1"/>
    </xf>
    <xf numFmtId="0" fontId="1" fillId="0" borderId="38" xfId="8" applyFont="1" applyFill="1" applyBorder="1" applyProtection="1"/>
    <xf numFmtId="0" fontId="12" fillId="0" borderId="0" xfId="8" applyFont="1" applyFill="1" applyProtection="1"/>
    <xf numFmtId="2" fontId="5" fillId="0" borderId="30" xfId="8" applyNumberFormat="1" applyFont="1" applyFill="1" applyBorder="1" applyAlignment="1" applyProtection="1">
      <alignment horizontal="center" vertical="center"/>
      <protection locked="0"/>
    </xf>
    <xf numFmtId="2" fontId="5" fillId="0" borderId="13" xfId="8" applyNumberFormat="1" applyFont="1" applyFill="1" applyBorder="1" applyAlignment="1" applyProtection="1">
      <alignment horizontal="center" vertical="center"/>
      <protection locked="0"/>
    </xf>
    <xf numFmtId="2" fontId="0" fillId="0" borderId="1" xfId="8" applyNumberFormat="1" applyFont="1" applyFill="1" applyBorder="1" applyAlignment="1" applyProtection="1">
      <alignment horizontal="center" vertical="center"/>
      <protection locked="0"/>
    </xf>
    <xf numFmtId="2" fontId="0" fillId="0" borderId="29" xfId="8" applyNumberFormat="1" applyFont="1" applyFill="1" applyBorder="1" applyAlignment="1" applyProtection="1">
      <alignment horizontal="center" vertical="center"/>
      <protection locked="0"/>
    </xf>
    <xf numFmtId="2" fontId="5" fillId="0" borderId="2" xfId="8" applyNumberFormat="1" applyFont="1" applyFill="1" applyBorder="1" applyAlignment="1" applyProtection="1">
      <alignment horizontal="center" vertical="center"/>
      <protection locked="0"/>
    </xf>
    <xf numFmtId="2" fontId="5" fillId="0" borderId="32" xfId="8" applyNumberFormat="1" applyFont="1" applyFill="1" applyBorder="1" applyAlignment="1" applyProtection="1">
      <alignment horizontal="center" vertical="center"/>
      <protection locked="0"/>
    </xf>
    <xf numFmtId="2" fontId="1" fillId="0" borderId="126" xfId="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5" fillId="0" borderId="0" xfId="8" applyFill="1" applyProtection="1"/>
    <xf numFmtId="0" fontId="5" fillId="0" borderId="9" xfId="8" applyFill="1" applyBorder="1" applyAlignment="1" applyProtection="1">
      <alignment horizontal="center" vertical="center"/>
    </xf>
    <xf numFmtId="0" fontId="5" fillId="0" borderId="39" xfId="8" applyFill="1" applyBorder="1" applyAlignment="1" applyProtection="1">
      <alignment horizontal="center" vertical="center"/>
    </xf>
    <xf numFmtId="0" fontId="5" fillId="0" borderId="9" xfId="8" applyFont="1" applyFill="1" applyBorder="1" applyAlignment="1" applyProtection="1">
      <alignment horizontal="center" vertical="center"/>
    </xf>
    <xf numFmtId="0" fontId="5" fillId="0" borderId="19" xfId="8" applyFont="1" applyFill="1" applyBorder="1" applyAlignment="1" applyProtection="1">
      <alignment horizontal="center" vertical="center"/>
    </xf>
    <xf numFmtId="0" fontId="5" fillId="0" borderId="20" xfId="8" applyFont="1" applyFill="1" applyBorder="1" applyAlignment="1" applyProtection="1">
      <alignment horizontal="center" vertical="center" wrapText="1"/>
    </xf>
    <xf numFmtId="0" fontId="0" fillId="0" borderId="33" xfId="8" applyFont="1" applyFill="1" applyBorder="1" applyAlignment="1" applyProtection="1">
      <alignment horizontal="center" vertical="center"/>
    </xf>
    <xf numFmtId="0" fontId="0" fillId="0" borderId="112" xfId="8" applyFont="1" applyFill="1" applyBorder="1" applyAlignment="1" applyProtection="1">
      <alignment horizontal="center" vertical="center"/>
    </xf>
    <xf numFmtId="0" fontId="0" fillId="0" borderId="22" xfId="8" applyFont="1" applyFill="1" applyBorder="1" applyAlignment="1" applyProtection="1">
      <alignment horizontal="center" vertical="center"/>
    </xf>
    <xf numFmtId="0" fontId="0" fillId="0" borderId="45" xfId="8" applyFont="1" applyFill="1" applyBorder="1" applyAlignment="1" applyProtection="1">
      <alignment horizontal="center" vertical="center" wrapText="1"/>
    </xf>
    <xf numFmtId="0" fontId="0" fillId="0" borderId="21" xfId="8" applyFont="1" applyFill="1" applyBorder="1" applyAlignment="1" applyProtection="1">
      <alignment horizontal="center" vertical="center" wrapText="1"/>
    </xf>
    <xf numFmtId="0" fontId="5" fillId="0" borderId="68" xfId="8" applyFill="1" applyBorder="1" applyAlignment="1" applyProtection="1">
      <alignment wrapText="1"/>
    </xf>
    <xf numFmtId="0" fontId="5" fillId="0" borderId="55" xfId="8" applyFill="1" applyBorder="1" applyAlignment="1" applyProtection="1">
      <alignment wrapText="1"/>
    </xf>
    <xf numFmtId="0" fontId="5" fillId="0" borderId="63" xfId="8" applyFill="1" applyBorder="1" applyAlignment="1" applyProtection="1">
      <alignment wrapText="1"/>
    </xf>
    <xf numFmtId="0" fontId="1" fillId="0" borderId="29" xfId="8" applyFont="1" applyFill="1" applyBorder="1" applyAlignment="1" applyProtection="1">
      <alignment wrapText="1"/>
    </xf>
    <xf numFmtId="0" fontId="21" fillId="0" borderId="0" xfId="8" applyFont="1" applyFill="1" applyProtection="1"/>
    <xf numFmtId="0" fontId="19" fillId="0" borderId="0" xfId="8" applyFont="1" applyFill="1" applyProtection="1"/>
    <xf numFmtId="0" fontId="19" fillId="0" borderId="0" xfId="8" applyFont="1" applyFill="1" applyAlignment="1" applyProtection="1"/>
    <xf numFmtId="0" fontId="5" fillId="0" borderId="0" xfId="9" applyFill="1" applyProtection="1"/>
    <xf numFmtId="0" fontId="8" fillId="0" borderId="0" xfId="11" applyFont="1" applyFill="1" applyAlignment="1" applyProtection="1">
      <alignment horizontal="left"/>
    </xf>
    <xf numFmtId="0" fontId="1" fillId="0" borderId="97" xfId="9" applyFont="1" applyFill="1" applyBorder="1" applyAlignment="1" applyProtection="1">
      <alignment horizontal="center" vertical="center" wrapText="1"/>
    </xf>
    <xf numFmtId="0" fontId="1" fillId="0" borderId="102" xfId="9" applyFont="1" applyFill="1" applyBorder="1" applyAlignment="1" applyProtection="1">
      <alignment horizontal="center" vertical="center" wrapText="1"/>
    </xf>
    <xf numFmtId="0" fontId="1" fillId="0" borderId="4" xfId="9" applyFont="1" applyFill="1" applyBorder="1" applyAlignment="1" applyProtection="1">
      <alignment horizontal="center" vertical="center" wrapText="1"/>
    </xf>
    <xf numFmtId="0" fontId="1" fillId="0" borderId="5" xfId="9" applyFont="1" applyFill="1" applyBorder="1" applyAlignment="1" applyProtection="1">
      <alignment horizontal="center" vertical="center" wrapText="1"/>
    </xf>
    <xf numFmtId="0" fontId="1" fillId="0" borderId="129" xfId="9" applyFont="1" applyFill="1" applyBorder="1" applyAlignment="1" applyProtection="1">
      <alignment horizontal="center" wrapText="1"/>
    </xf>
    <xf numFmtId="0" fontId="1" fillId="0" borderId="19" xfId="9" applyFont="1" applyFill="1" applyBorder="1" applyAlignment="1" applyProtection="1">
      <alignment horizontal="center" wrapText="1"/>
    </xf>
    <xf numFmtId="0" fontId="1" fillId="0" borderId="39" xfId="9" applyFont="1" applyFill="1" applyBorder="1" applyAlignment="1" applyProtection="1">
      <alignment horizontal="center" wrapText="1"/>
    </xf>
    <xf numFmtId="0" fontId="1" fillId="0" borderId="10" xfId="9" applyFont="1" applyFill="1" applyBorder="1" applyAlignment="1" applyProtection="1">
      <alignment horizontal="center" wrapText="1"/>
    </xf>
    <xf numFmtId="0" fontId="0" fillId="0" borderId="76" xfId="9" applyFont="1" applyFill="1" applyBorder="1" applyProtection="1"/>
    <xf numFmtId="0" fontId="1" fillId="0" borderId="42" xfId="9" applyFont="1" applyFill="1" applyBorder="1" applyProtection="1"/>
    <xf numFmtId="0" fontId="0" fillId="0" borderId="101" xfId="9" applyFont="1" applyFill="1" applyBorder="1" applyProtection="1"/>
    <xf numFmtId="0" fontId="1" fillId="0" borderId="8" xfId="9" applyFont="1" applyFill="1" applyBorder="1" applyProtection="1"/>
    <xf numFmtId="0" fontId="1" fillId="0" borderId="8" xfId="9" applyFont="1" applyFill="1" applyBorder="1" applyAlignment="1" applyProtection="1">
      <alignment wrapText="1"/>
    </xf>
    <xf numFmtId="0" fontId="0" fillId="0" borderId="88" xfId="9" applyFont="1" applyFill="1" applyBorder="1" applyProtection="1"/>
    <xf numFmtId="0" fontId="1" fillId="0" borderId="10" xfId="9" applyFont="1" applyFill="1" applyBorder="1" applyProtection="1"/>
    <xf numFmtId="0" fontId="21" fillId="0" borderId="0" xfId="9" applyFont="1" applyFill="1" applyProtection="1"/>
    <xf numFmtId="0" fontId="19" fillId="0" borderId="0" xfId="9" applyFont="1" applyFill="1" applyProtection="1"/>
    <xf numFmtId="0" fontId="19" fillId="0" borderId="0" xfId="9" applyFont="1" applyFill="1" applyBorder="1" applyAlignment="1" applyProtection="1">
      <alignment wrapText="1"/>
    </xf>
    <xf numFmtId="2" fontId="5" fillId="0" borderId="130" xfId="9" applyNumberFormat="1" applyFill="1" applyBorder="1" applyAlignment="1" applyProtection="1">
      <alignment horizontal="center" vertical="center"/>
      <protection locked="0"/>
    </xf>
    <xf numFmtId="2" fontId="5" fillId="0" borderId="106" xfId="9" applyNumberFormat="1" applyFill="1" applyBorder="1" applyAlignment="1" applyProtection="1">
      <alignment horizontal="center" vertical="center"/>
      <protection locked="0"/>
    </xf>
    <xf numFmtId="2" fontId="1" fillId="0" borderId="108" xfId="9" applyNumberFormat="1" applyFont="1" applyFill="1" applyBorder="1" applyAlignment="1" applyProtection="1">
      <alignment horizontal="center" vertical="center"/>
      <protection locked="0"/>
    </xf>
    <xf numFmtId="2" fontId="1" fillId="0" borderId="103" xfId="9" applyNumberFormat="1" applyFont="1" applyFill="1" applyBorder="1" applyAlignment="1" applyProtection="1">
      <alignment horizontal="center" vertical="center"/>
      <protection locked="0"/>
    </xf>
    <xf numFmtId="2" fontId="1" fillId="0" borderId="107" xfId="9" applyNumberFormat="1" applyFont="1" applyFill="1" applyBorder="1" applyAlignment="1" applyProtection="1">
      <alignment horizontal="center" vertical="center"/>
      <protection locked="0"/>
    </xf>
    <xf numFmtId="2" fontId="1" fillId="0" borderId="109" xfId="9" applyNumberFormat="1" applyFont="1" applyFill="1" applyBorder="1" applyAlignment="1" applyProtection="1">
      <alignment horizontal="center" vertical="center"/>
      <protection locked="0"/>
    </xf>
    <xf numFmtId="2" fontId="1" fillId="0" borderId="104" xfId="9" applyNumberFormat="1" applyFont="1" applyFill="1" applyBorder="1" applyAlignment="1" applyProtection="1">
      <alignment horizontal="center" vertical="center"/>
      <protection locked="0"/>
    </xf>
    <xf numFmtId="2" fontId="1" fillId="0" borderId="131" xfId="9" applyNumberFormat="1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justify" vertical="center" wrapText="1"/>
    </xf>
    <xf numFmtId="0" fontId="0" fillId="0" borderId="54" xfId="0" applyFont="1" applyFill="1" applyBorder="1" applyAlignment="1" applyProtection="1">
      <alignment horizontal="justify" vertical="center" wrapText="1"/>
    </xf>
    <xf numFmtId="0" fontId="0" fillId="0" borderId="62" xfId="0" applyFont="1" applyFill="1" applyBorder="1" applyAlignment="1" applyProtection="1">
      <alignment horizontal="justify" vertical="center" wrapText="1"/>
    </xf>
    <xf numFmtId="0" fontId="0" fillId="0" borderId="66" xfId="0" applyFont="1" applyFill="1" applyBorder="1" applyAlignment="1" applyProtection="1">
      <alignment horizontal="left" vertical="center" wrapText="1" indent="1"/>
    </xf>
    <xf numFmtId="0" fontId="0" fillId="0" borderId="1" xfId="0" applyFont="1" applyFill="1" applyBorder="1" applyAlignment="1" applyProtection="1">
      <alignment horizontal="justify" vertical="center" wrapText="1"/>
    </xf>
    <xf numFmtId="0" fontId="1" fillId="0" borderId="32" xfId="0" applyFont="1" applyFill="1" applyBorder="1" applyAlignment="1" applyProtection="1">
      <alignment horizontal="justify" vertical="center" wrapText="1"/>
    </xf>
    <xf numFmtId="0" fontId="1" fillId="0" borderId="97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0" fillId="0" borderId="129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</xf>
    <xf numFmtId="0" fontId="1" fillId="0" borderId="102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62" xfId="0" applyFont="1" applyFill="1" applyBorder="1" applyAlignment="1" applyProtection="1">
      <alignment vertical="center" wrapText="1"/>
    </xf>
    <xf numFmtId="0" fontId="1" fillId="0" borderId="90" xfId="0" applyFont="1" applyFill="1" applyBorder="1" applyAlignment="1" applyProtection="1">
      <alignment horizontal="justify" vertical="center" wrapText="1"/>
    </xf>
    <xf numFmtId="0" fontId="0" fillId="0" borderId="83" xfId="0" applyFont="1" applyFill="1" applyBorder="1" applyAlignment="1" applyProtection="1">
      <alignment horizontal="left" vertical="center" wrapText="1" indent="1"/>
    </xf>
    <xf numFmtId="0" fontId="1" fillId="0" borderId="83" xfId="0" applyFont="1" applyFill="1" applyBorder="1" applyAlignment="1" applyProtection="1">
      <alignment horizontal="justify" vertical="center" wrapText="1"/>
    </xf>
    <xf numFmtId="0" fontId="0" fillId="0" borderId="84" xfId="0" applyFont="1" applyFill="1" applyBorder="1" applyAlignment="1" applyProtection="1">
      <alignment horizontal="left" vertical="center" wrapText="1" indent="1"/>
    </xf>
    <xf numFmtId="0" fontId="1" fillId="0" borderId="93" xfId="0" applyFont="1" applyFill="1" applyBorder="1" applyAlignment="1" applyProtection="1">
      <alignment horizontal="justify" vertical="center" wrapText="1"/>
    </xf>
    <xf numFmtId="0" fontId="0" fillId="0" borderId="97" xfId="0" applyFont="1" applyFill="1" applyBorder="1" applyAlignment="1" applyProtection="1">
      <alignment horizontal="center" vertical="center" wrapText="1"/>
    </xf>
    <xf numFmtId="0" fontId="0" fillId="0" borderId="102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1" fillId="0" borderId="132" xfId="0" applyFont="1" applyFill="1" applyBorder="1" applyAlignment="1" applyProtection="1">
      <alignment vertical="center" wrapText="1"/>
    </xf>
    <xf numFmtId="0" fontId="1" fillId="0" borderId="58" xfId="0" applyFont="1" applyFill="1" applyBorder="1" applyAlignment="1" applyProtection="1">
      <alignment vertical="center" wrapText="1"/>
    </xf>
    <xf numFmtId="0" fontId="1" fillId="0" borderId="32" xfId="0" applyFont="1" applyFill="1" applyBorder="1" applyAlignment="1" applyProtection="1">
      <alignment vertical="center" wrapText="1"/>
    </xf>
    <xf numFmtId="2" fontId="1" fillId="0" borderId="7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83" xfId="0" applyFont="1" applyFill="1" applyBorder="1" applyAlignment="1" applyProtection="1">
      <alignment horizontal="left" vertical="center" wrapText="1" indent="2"/>
    </xf>
    <xf numFmtId="0" fontId="0" fillId="0" borderId="0" xfId="0" applyFill="1" applyAlignment="1" applyProtection="1">
      <alignment horizontal="center" vertical="center"/>
    </xf>
    <xf numFmtId="0" fontId="8" fillId="0" borderId="22" xfId="1" applyFont="1" applyFill="1" applyBorder="1" applyAlignment="1" applyProtection="1">
      <alignment horizontal="center" textRotation="90" wrapText="1"/>
    </xf>
    <xf numFmtId="0" fontId="8" fillId="0" borderId="28" xfId="1" applyFont="1" applyFill="1" applyBorder="1" applyAlignment="1" applyProtection="1">
      <alignment horizontal="center" textRotation="90" wrapText="1"/>
    </xf>
    <xf numFmtId="0" fontId="8" fillId="0" borderId="0" xfId="1" applyFont="1" applyFill="1" applyBorder="1" applyAlignment="1" applyProtection="1">
      <alignment horizontal="center" textRotation="90" wrapText="1"/>
    </xf>
    <xf numFmtId="0" fontId="8" fillId="0" borderId="112" xfId="1" applyFont="1" applyFill="1" applyBorder="1" applyAlignment="1" applyProtection="1">
      <alignment horizontal="center" textRotation="90" wrapText="1"/>
    </xf>
    <xf numFmtId="0" fontId="8" fillId="0" borderId="33" xfId="1" applyFont="1" applyFill="1" applyBorder="1" applyAlignment="1" applyProtection="1">
      <alignment horizontal="center" textRotation="90" wrapText="1"/>
    </xf>
    <xf numFmtId="0" fontId="8" fillId="0" borderId="45" xfId="1" applyFont="1" applyFill="1" applyBorder="1" applyAlignment="1" applyProtection="1">
      <alignment horizontal="center" textRotation="90" wrapText="1"/>
    </xf>
    <xf numFmtId="0" fontId="0" fillId="0" borderId="12" xfId="0" applyFont="1" applyFill="1" applyBorder="1" applyAlignment="1" applyProtection="1">
      <alignment horizontal="center" vertical="center" wrapText="1"/>
    </xf>
    <xf numFmtId="0" fontId="0" fillId="0" borderId="73" xfId="0" applyFont="1" applyFill="1" applyBorder="1" applyAlignment="1" applyProtection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 wrapText="1"/>
    </xf>
    <xf numFmtId="0" fontId="0" fillId="0" borderId="137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92" xfId="0" applyFont="1" applyFill="1" applyBorder="1" applyAlignment="1" applyProtection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 wrapText="1"/>
    </xf>
    <xf numFmtId="0" fontId="8" fillId="0" borderId="59" xfId="1" applyFont="1" applyFill="1" applyBorder="1" applyAlignment="1" applyProtection="1">
      <alignment vertical="center" wrapText="1"/>
    </xf>
    <xf numFmtId="0" fontId="8" fillId="0" borderId="60" xfId="1" applyFont="1" applyFill="1" applyBorder="1" applyAlignment="1" applyProtection="1">
      <alignment vertical="center" wrapText="1"/>
    </xf>
    <xf numFmtId="0" fontId="8" fillId="0" borderId="89" xfId="1" applyFont="1" applyFill="1" applyBorder="1" applyAlignment="1" applyProtection="1">
      <alignment vertical="center" wrapText="1"/>
    </xf>
    <xf numFmtId="0" fontId="8" fillId="0" borderId="70" xfId="1" applyFont="1" applyFill="1" applyBorder="1" applyAlignment="1" applyProtection="1">
      <alignment vertical="center" wrapText="1"/>
    </xf>
    <xf numFmtId="0" fontId="0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4" borderId="0" xfId="0" applyFont="1" applyFill="1" applyProtection="1"/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/>
    </xf>
    <xf numFmtId="0" fontId="0" fillId="0" borderId="93" xfId="0" applyFont="1" applyFill="1" applyBorder="1" applyAlignment="1" applyProtection="1">
      <alignment horizontal="center" vertical="center" wrapText="1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40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26" xfId="0" applyFont="1" applyBorder="1" applyAlignment="1" applyProtection="1">
      <alignment horizontal="center" vertical="center" wrapText="1"/>
    </xf>
    <xf numFmtId="0" fontId="0" fillId="0" borderId="25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center" vertical="center" wrapText="1"/>
    </xf>
    <xf numFmtId="0" fontId="8" fillId="2" borderId="71" xfId="1" applyFont="1" applyFill="1" applyBorder="1" applyAlignment="1" applyProtection="1">
      <alignment vertical="center" wrapText="1"/>
    </xf>
    <xf numFmtId="0" fontId="8" fillId="2" borderId="56" xfId="1" applyFont="1" applyFill="1" applyBorder="1" applyAlignment="1" applyProtection="1">
      <alignment vertical="center" wrapText="1"/>
    </xf>
    <xf numFmtId="0" fontId="17" fillId="0" borderId="0" xfId="0" applyFont="1" applyProtection="1"/>
    <xf numFmtId="0" fontId="8" fillId="2" borderId="59" xfId="1" applyFont="1" applyFill="1" applyBorder="1" applyAlignment="1" applyProtection="1">
      <alignment vertical="center" wrapText="1"/>
    </xf>
    <xf numFmtId="0" fontId="8" fillId="2" borderId="89" xfId="1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Fill="1" applyProtection="1"/>
    <xf numFmtId="0" fontId="8" fillId="2" borderId="62" xfId="1" applyFont="1" applyFill="1" applyBorder="1" applyAlignment="1" applyProtection="1">
      <alignment vertical="center" wrapText="1"/>
    </xf>
    <xf numFmtId="0" fontId="8" fillId="2" borderId="54" xfId="1" applyFont="1" applyFill="1" applyBorder="1" applyAlignment="1" applyProtection="1">
      <alignment vertical="center" wrapText="1"/>
    </xf>
    <xf numFmtId="0" fontId="8" fillId="0" borderId="62" xfId="1" applyFont="1" applyFill="1" applyBorder="1" applyAlignment="1" applyProtection="1">
      <alignment vertical="center" wrapText="1"/>
    </xf>
    <xf numFmtId="0" fontId="0" fillId="0" borderId="29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0" fillId="0" borderId="23" xfId="4" applyFont="1" applyFill="1" applyBorder="1" applyAlignment="1" applyProtection="1">
      <alignment horizontal="center" vertical="center" wrapText="1"/>
    </xf>
    <xf numFmtId="0" fontId="5" fillId="0" borderId="28" xfId="4" applyFont="1" applyFill="1" applyBorder="1" applyAlignment="1" applyProtection="1">
      <alignment horizontal="center" vertical="center" wrapText="1"/>
    </xf>
    <xf numFmtId="0" fontId="5" fillId="0" borderId="32" xfId="4" applyFont="1" applyFill="1" applyBorder="1" applyAlignment="1" applyProtection="1">
      <alignment horizontal="center" vertical="center" wrapText="1"/>
    </xf>
    <xf numFmtId="0" fontId="5" fillId="0" borderId="1" xfId="4" applyFont="1" applyFill="1" applyBorder="1" applyAlignment="1" applyProtection="1">
      <alignment horizontal="center" vertical="center" wrapText="1"/>
    </xf>
    <xf numFmtId="0" fontId="5" fillId="0" borderId="47" xfId="4" applyFont="1" applyFill="1" applyBorder="1" applyAlignment="1" applyProtection="1">
      <alignment horizontal="center" vertical="center" wrapText="1"/>
    </xf>
    <xf numFmtId="0" fontId="5" fillId="0" borderId="29" xfId="4" applyFont="1" applyFill="1" applyBorder="1" applyAlignment="1" applyProtection="1">
      <alignment horizontal="center" vertical="center" wrapText="1"/>
    </xf>
    <xf numFmtId="0" fontId="5" fillId="0" borderId="23" xfId="4" applyFont="1" applyFill="1" applyBorder="1" applyAlignment="1" applyProtection="1">
      <alignment horizontal="center" vertical="center" wrapText="1"/>
    </xf>
    <xf numFmtId="0" fontId="0" fillId="0" borderId="28" xfId="4" applyFont="1" applyFill="1" applyBorder="1" applyAlignment="1" applyProtection="1">
      <alignment horizontal="center" vertical="center" wrapText="1"/>
    </xf>
    <xf numFmtId="0" fontId="0" fillId="0" borderId="93" xfId="4" applyFont="1" applyFill="1" applyBorder="1" applyAlignment="1" applyProtection="1">
      <alignment horizontal="center" vertical="center" wrapText="1"/>
    </xf>
    <xf numFmtId="0" fontId="0" fillId="0" borderId="1" xfId="4" applyFont="1" applyFill="1" applyBorder="1" applyAlignment="1" applyProtection="1">
      <alignment horizontal="center" vertical="center" wrapText="1"/>
    </xf>
    <xf numFmtId="0" fontId="0" fillId="0" borderId="38" xfId="4" applyFont="1" applyFill="1" applyBorder="1" applyAlignment="1" applyProtection="1">
      <alignment horizontal="center" vertical="center" wrapText="1"/>
    </xf>
    <xf numFmtId="0" fontId="0" fillId="0" borderId="32" xfId="4" applyFont="1" applyFill="1" applyBorder="1" applyAlignment="1" applyProtection="1">
      <alignment horizontal="center" vertical="center" wrapText="1"/>
    </xf>
    <xf numFmtId="0" fontId="0" fillId="0" borderId="47" xfId="4" applyFont="1" applyFill="1" applyBorder="1" applyAlignment="1" applyProtection="1">
      <alignment horizontal="center" vertical="center" wrapText="1"/>
    </xf>
    <xf numFmtId="0" fontId="0" fillId="0" borderId="100" xfId="4" applyFont="1" applyFill="1" applyBorder="1" applyAlignment="1" applyProtection="1">
      <alignment horizontal="center" vertical="center" wrapText="1"/>
    </xf>
    <xf numFmtId="0" fontId="0" fillId="0" borderId="94" xfId="4" applyFont="1" applyFill="1" applyBorder="1" applyAlignment="1" applyProtection="1">
      <alignment horizontal="center" vertical="center" wrapText="1"/>
    </xf>
    <xf numFmtId="0" fontId="0" fillId="0" borderId="74" xfId="4" applyFont="1" applyFill="1" applyBorder="1" applyAlignment="1" applyProtection="1">
      <alignment horizontal="center" vertical="center" wrapText="1"/>
    </xf>
    <xf numFmtId="0" fontId="0" fillId="0" borderId="35" xfId="4" applyFont="1" applyFill="1" applyBorder="1" applyAlignment="1" applyProtection="1">
      <alignment horizontal="center" vertical="center" wrapText="1"/>
    </xf>
    <xf numFmtId="0" fontId="0" fillId="0" borderId="41" xfId="4" applyFont="1" applyFill="1" applyBorder="1" applyAlignment="1" applyProtection="1">
      <alignment horizontal="center" vertical="center" wrapText="1"/>
    </xf>
    <xf numFmtId="0" fontId="0" fillId="0" borderId="75" xfId="4" applyFont="1" applyFill="1" applyBorder="1" applyAlignment="1" applyProtection="1">
      <alignment horizontal="center" vertical="center"/>
    </xf>
    <xf numFmtId="0" fontId="8" fillId="0" borderId="71" xfId="1" applyFont="1" applyFill="1" applyBorder="1" applyAlignment="1" applyProtection="1">
      <alignment wrapText="1"/>
    </xf>
    <xf numFmtId="0" fontId="8" fillId="0" borderId="77" xfId="1" applyFont="1" applyFill="1" applyBorder="1" applyAlignment="1" applyProtection="1">
      <alignment horizontal="left" vertical="center" wrapText="1"/>
    </xf>
    <xf numFmtId="0" fontId="8" fillId="0" borderId="69" xfId="1" applyFont="1" applyFill="1" applyBorder="1" applyAlignment="1" applyProtection="1">
      <alignment wrapText="1"/>
    </xf>
    <xf numFmtId="0" fontId="8" fillId="0" borderId="60" xfId="1" applyFont="1" applyFill="1" applyBorder="1" applyAlignment="1" applyProtection="1">
      <alignment horizontal="left" vertical="center" wrapText="1"/>
    </xf>
    <xf numFmtId="0" fontId="8" fillId="0" borderId="59" xfId="1" applyFont="1" applyFill="1" applyBorder="1" applyAlignment="1" applyProtection="1">
      <alignment wrapText="1"/>
    </xf>
    <xf numFmtId="0" fontId="8" fillId="0" borderId="70" xfId="1" applyFont="1" applyFill="1" applyBorder="1" applyAlignment="1" applyProtection="1">
      <alignment horizontal="left" vertical="center" wrapText="1"/>
    </xf>
    <xf numFmtId="0" fontId="0" fillId="0" borderId="59" xfId="0" applyFont="1" applyFill="1" applyBorder="1" applyAlignment="1" applyProtection="1">
      <alignment vertical="center"/>
    </xf>
    <xf numFmtId="0" fontId="8" fillId="0" borderId="88" xfId="1" applyFont="1" applyFill="1" applyBorder="1" applyAlignment="1" applyProtection="1">
      <alignment horizontal="left" vertical="center" wrapText="1"/>
    </xf>
    <xf numFmtId="0" fontId="0" fillId="0" borderId="23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5" fillId="0" borderId="12" xfId="4" applyFont="1" applyFill="1" applyBorder="1" applyAlignment="1" applyProtection="1">
      <alignment horizontal="center" vertical="center" wrapText="1"/>
    </xf>
    <xf numFmtId="0" fontId="0" fillId="0" borderId="73" xfId="4" applyFont="1" applyFill="1" applyBorder="1" applyAlignment="1" applyProtection="1">
      <alignment horizontal="center" vertical="center" wrapText="1"/>
    </xf>
    <xf numFmtId="0" fontId="5" fillId="0" borderId="13" xfId="4" applyFont="1" applyFill="1" applyBorder="1" applyAlignment="1" applyProtection="1">
      <alignment horizontal="center" vertical="center" wrapText="1"/>
    </xf>
    <xf numFmtId="0" fontId="0" fillId="0" borderId="30" xfId="4" applyFont="1" applyFill="1" applyBorder="1" applyAlignment="1" applyProtection="1">
      <alignment horizontal="center" vertical="center" wrapText="1"/>
    </xf>
    <xf numFmtId="0" fontId="0" fillId="0" borderId="13" xfId="4" applyFont="1" applyFill="1" applyBorder="1" applyAlignment="1" applyProtection="1">
      <alignment horizontal="center" vertical="center" wrapText="1"/>
    </xf>
    <xf numFmtId="0" fontId="0" fillId="0" borderId="48" xfId="4" applyFont="1" applyFill="1" applyBorder="1" applyAlignment="1" applyProtection="1">
      <alignment horizontal="center" vertical="center" wrapText="1"/>
    </xf>
    <xf numFmtId="0" fontId="0" fillId="0" borderId="43" xfId="4" applyFont="1" applyFill="1" applyBorder="1" applyAlignment="1" applyProtection="1">
      <alignment horizontal="center" vertical="center" wrapText="1"/>
    </xf>
    <xf numFmtId="0" fontId="0" fillId="0" borderId="43" xfId="4" applyFont="1" applyFill="1" applyBorder="1" applyAlignment="1" applyProtection="1">
      <alignment horizontal="center" vertical="center"/>
    </xf>
    <xf numFmtId="0" fontId="8" fillId="0" borderId="54" xfId="1" applyFont="1" applyFill="1" applyBorder="1" applyAlignment="1" applyProtection="1">
      <alignment horizontal="left" vertical="center" wrapText="1"/>
    </xf>
    <xf numFmtId="0" fontId="8" fillId="0" borderId="62" xfId="1" applyFont="1" applyFill="1" applyBorder="1" applyAlignment="1" applyProtection="1">
      <alignment wrapText="1"/>
    </xf>
    <xf numFmtId="0" fontId="8" fillId="0" borderId="62" xfId="1" applyFont="1" applyFill="1" applyBorder="1" applyAlignment="1" applyProtection="1">
      <alignment horizontal="left" vertical="center" wrapText="1"/>
    </xf>
    <xf numFmtId="0" fontId="0" fillId="0" borderId="54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1" fillId="0" borderId="53" xfId="0" applyFont="1" applyFill="1" applyBorder="1" applyAlignment="1" applyProtection="1">
      <alignment horizontal="justify" vertical="center" wrapText="1"/>
    </xf>
    <xf numFmtId="0" fontId="0" fillId="0" borderId="81" xfId="0" applyFont="1" applyFill="1" applyBorder="1" applyAlignment="1" applyProtection="1">
      <alignment horizontal="left" vertical="center" wrapText="1" indent="1"/>
    </xf>
    <xf numFmtId="0" fontId="0" fillId="0" borderId="129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0" fontId="0" fillId="0" borderId="6" xfId="0" applyFont="1" applyFill="1" applyBorder="1" applyAlignment="1" applyProtection="1">
      <alignment horizontal="center" vertical="center" textRotation="90" wrapText="1"/>
    </xf>
    <xf numFmtId="0" fontId="0" fillId="0" borderId="17" xfId="0" applyFont="1" applyFill="1" applyBorder="1" applyAlignment="1" applyProtection="1">
      <alignment horizontal="center" vertical="center" textRotation="90" wrapText="1"/>
    </xf>
    <xf numFmtId="0" fontId="0" fillId="0" borderId="18" xfId="0" applyFont="1" applyFill="1" applyBorder="1" applyAlignment="1" applyProtection="1">
      <alignment horizontal="center" vertical="center" textRotation="90" wrapText="1"/>
    </xf>
    <xf numFmtId="0" fontId="0" fillId="0" borderId="105" xfId="0" applyFont="1" applyFill="1" applyBorder="1" applyAlignment="1" applyProtection="1">
      <alignment horizontal="center" vertical="center" textRotation="90" wrapText="1"/>
    </xf>
    <xf numFmtId="0" fontId="0" fillId="0" borderId="7" xfId="0" applyFont="1" applyFill="1" applyBorder="1" applyAlignment="1" applyProtection="1">
      <alignment horizontal="center" vertical="center" textRotation="90" wrapText="1"/>
    </xf>
    <xf numFmtId="0" fontId="0" fillId="0" borderId="39" xfId="0" applyFont="1" applyFill="1" applyBorder="1" applyAlignment="1" applyProtection="1">
      <alignment horizontal="center" vertical="center" wrapText="1"/>
    </xf>
    <xf numFmtId="0" fontId="0" fillId="0" borderId="132" xfId="0" applyFont="1" applyFill="1" applyBorder="1" applyAlignment="1" applyProtection="1">
      <alignment horizontal="justify" vertical="center" wrapText="1"/>
    </xf>
    <xf numFmtId="0" fontId="0" fillId="0" borderId="66" xfId="0" applyFont="1" applyFill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vertical="center"/>
    </xf>
    <xf numFmtId="0" fontId="0" fillId="0" borderId="32" xfId="0" applyFont="1" applyFill="1" applyBorder="1" applyAlignment="1" applyProtection="1">
      <alignment horizontal="justify" vertical="center"/>
    </xf>
    <xf numFmtId="0" fontId="1" fillId="0" borderId="1" xfId="0" applyFont="1" applyFill="1" applyBorder="1" applyAlignment="1" applyProtection="1">
      <alignment horizontal="justify" vertical="center"/>
    </xf>
    <xf numFmtId="0" fontId="1" fillId="0" borderId="32" xfId="0" applyFont="1" applyFill="1" applyBorder="1" applyAlignment="1" applyProtection="1">
      <alignment horizontal="justify" vertical="center"/>
    </xf>
    <xf numFmtId="0" fontId="27" fillId="0" borderId="17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 wrapText="1"/>
    </xf>
    <xf numFmtId="0" fontId="27" fillId="0" borderId="129" xfId="0" applyFont="1" applyFill="1" applyBorder="1" applyAlignment="1" applyProtection="1">
      <alignment horizontal="center" vertical="center"/>
    </xf>
    <xf numFmtId="0" fontId="27" fillId="0" borderId="19" xfId="0" applyFont="1" applyFill="1" applyBorder="1" applyAlignment="1" applyProtection="1">
      <alignment horizontal="center" vertical="center"/>
    </xf>
    <xf numFmtId="0" fontId="27" fillId="0" borderId="19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0" borderId="67" xfId="0" applyFont="1" applyFill="1" applyBorder="1" applyAlignment="1" applyProtection="1">
      <alignment vertical="center" wrapText="1"/>
    </xf>
    <xf numFmtId="0" fontId="21" fillId="0" borderId="132" xfId="0" applyFont="1" applyFill="1" applyBorder="1" applyAlignment="1" applyProtection="1">
      <alignment vertical="center" wrapText="1"/>
    </xf>
    <xf numFmtId="0" fontId="27" fillId="0" borderId="54" xfId="0" applyFont="1" applyFill="1" applyBorder="1" applyAlignment="1" applyProtection="1">
      <alignment vertical="center" wrapText="1"/>
    </xf>
    <xf numFmtId="0" fontId="21" fillId="0" borderId="58" xfId="0" applyFont="1" applyFill="1" applyBorder="1" applyAlignment="1" applyProtection="1">
      <alignment vertical="center" wrapText="1"/>
    </xf>
    <xf numFmtId="0" fontId="27" fillId="0" borderId="62" xfId="0" applyFont="1" applyFill="1" applyBorder="1" applyAlignment="1" applyProtection="1">
      <alignment vertical="center" wrapText="1"/>
    </xf>
    <xf numFmtId="0" fontId="21" fillId="0" borderId="66" xfId="0" applyFont="1" applyFill="1" applyBorder="1" applyAlignment="1" applyProtection="1">
      <alignment vertical="center" wrapText="1"/>
    </xf>
    <xf numFmtId="0" fontId="27" fillId="0" borderId="1" xfId="0" applyFont="1" applyFill="1" applyBorder="1" applyAlignment="1" applyProtection="1">
      <alignment vertical="center" wrapText="1"/>
    </xf>
    <xf numFmtId="0" fontId="21" fillId="0" borderId="32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Protection="1"/>
    <xf numFmtId="0" fontId="0" fillId="0" borderId="0" xfId="0" applyFont="1" applyFill="1" applyBorder="1" applyProtection="1"/>
    <xf numFmtId="0" fontId="8" fillId="0" borderId="17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justify" vertical="center" wrapText="1"/>
    </xf>
    <xf numFmtId="0" fontId="8" fillId="0" borderId="30" xfId="1" applyFont="1" applyFill="1" applyBorder="1" applyAlignment="1" applyProtection="1">
      <alignment horizontal="center" textRotation="90" wrapText="1"/>
    </xf>
    <xf numFmtId="0" fontId="8" fillId="0" borderId="73" xfId="1" applyFont="1" applyFill="1" applyBorder="1" applyAlignment="1" applyProtection="1">
      <alignment horizontal="center" textRotation="90" wrapText="1"/>
    </xf>
    <xf numFmtId="0" fontId="8" fillId="0" borderId="92" xfId="1" applyFont="1" applyFill="1" applyBorder="1" applyAlignment="1" applyProtection="1">
      <alignment horizontal="center" textRotation="90" wrapText="1"/>
    </xf>
    <xf numFmtId="0" fontId="8" fillId="0" borderId="43" xfId="1" applyFont="1" applyFill="1" applyBorder="1" applyAlignment="1" applyProtection="1">
      <alignment horizontal="center" textRotation="90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8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47" xfId="0" applyFont="1" applyBorder="1" applyAlignment="1" applyProtection="1">
      <alignment horizontal="center" vertical="center" wrapText="1"/>
    </xf>
    <xf numFmtId="0" fontId="8" fillId="2" borderId="59" xfId="1" applyFont="1" applyFill="1" applyBorder="1" applyAlignment="1" applyProtection="1">
      <alignment wrapText="1"/>
    </xf>
    <xf numFmtId="0" fontId="8" fillId="2" borderId="71" xfId="1" applyFont="1" applyFill="1" applyBorder="1" applyAlignment="1" applyProtection="1">
      <alignment horizontal="left" vertical="center" wrapText="1" indent="1"/>
    </xf>
    <xf numFmtId="0" fontId="8" fillId="2" borderId="59" xfId="1" applyFont="1" applyFill="1" applyBorder="1" applyAlignment="1" applyProtection="1">
      <alignment horizontal="left" vertical="center" wrapText="1" indent="1"/>
    </xf>
    <xf numFmtId="0" fontId="8" fillId="2" borderId="89" xfId="1" applyFont="1" applyFill="1" applyBorder="1" applyAlignment="1" applyProtection="1">
      <alignment horizontal="left" vertical="center" wrapText="1" indent="1"/>
    </xf>
    <xf numFmtId="0" fontId="0" fillId="0" borderId="2" xfId="0" applyFont="1" applyFill="1" applyBorder="1" applyAlignment="1" applyProtection="1"/>
    <xf numFmtId="0" fontId="15" fillId="3" borderId="0" xfId="1" applyFont="1" applyFill="1" applyBorder="1" applyAlignment="1" applyProtection="1">
      <alignment horizontal="left" vertical="center" wrapText="1" indent="1"/>
    </xf>
    <xf numFmtId="2" fontId="1" fillId="0" borderId="49" xfId="0" applyNumberFormat="1" applyFont="1" applyFill="1" applyBorder="1" applyAlignment="1" applyProtection="1">
      <alignment horizontal="justify" vertical="center"/>
      <protection locked="0"/>
    </xf>
    <xf numFmtId="2" fontId="1" fillId="0" borderId="51" xfId="0" applyNumberFormat="1" applyFont="1" applyFill="1" applyBorder="1" applyAlignment="1" applyProtection="1">
      <alignment horizontal="justify" vertical="center"/>
      <protection locked="0"/>
    </xf>
    <xf numFmtId="2" fontId="1" fillId="0" borderId="50" xfId="0" applyNumberFormat="1" applyFont="1" applyFill="1" applyBorder="1" applyAlignment="1" applyProtection="1">
      <alignment horizontal="justify" vertical="center"/>
      <protection locked="0"/>
    </xf>
    <xf numFmtId="2" fontId="1" fillId="0" borderId="12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2" xfId="0" applyNumberFormat="1" applyFont="1" applyFill="1" applyBorder="1" applyAlignment="1" applyProtection="1">
      <alignment horizontal="justify" vertical="center" wrapText="1"/>
      <protection locked="0"/>
    </xf>
    <xf numFmtId="0" fontId="0" fillId="0" borderId="123" xfId="0" applyFont="1" applyFill="1" applyBorder="1" applyAlignment="1" applyProtection="1">
      <alignment vertical="center" wrapText="1"/>
    </xf>
    <xf numFmtId="0" fontId="1" fillId="0" borderId="125" xfId="0" applyFont="1" applyFill="1" applyBorder="1" applyAlignment="1" applyProtection="1">
      <alignment horizontal="justify" vertical="center" wrapText="1"/>
    </xf>
    <xf numFmtId="0" fontId="0" fillId="0" borderId="58" xfId="0" applyFont="1" applyFill="1" applyBorder="1" applyAlignment="1" applyProtection="1">
      <alignment horizontal="left" vertical="center" wrapText="1" indent="2"/>
    </xf>
    <xf numFmtId="0" fontId="0" fillId="0" borderId="58" xfId="0" applyFont="1" applyFill="1" applyBorder="1" applyAlignment="1" applyProtection="1">
      <alignment horizontal="left" vertical="center" wrapText="1" indent="3"/>
    </xf>
    <xf numFmtId="0" fontId="1" fillId="0" borderId="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quotePrefix="1" applyProtection="1"/>
    <xf numFmtId="2" fontId="0" fillId="0" borderId="146" xfId="0" applyNumberFormat="1" applyFont="1" applyFill="1" applyBorder="1" applyAlignment="1" applyProtection="1">
      <alignment horizontal="justify" vertical="center"/>
      <protection locked="0"/>
    </xf>
    <xf numFmtId="2" fontId="0" fillId="0" borderId="143" xfId="0" applyNumberFormat="1" applyFont="1" applyFill="1" applyBorder="1" applyAlignment="1" applyProtection="1">
      <alignment horizontal="justify" vertical="center"/>
      <protection locked="0"/>
    </xf>
    <xf numFmtId="2" fontId="0" fillId="0" borderId="148" xfId="0" applyNumberFormat="1" applyFont="1" applyFill="1" applyBorder="1" applyAlignment="1" applyProtection="1">
      <alignment horizontal="justify" vertical="center"/>
      <protection locked="0"/>
    </xf>
    <xf numFmtId="2" fontId="0" fillId="0" borderId="145" xfId="0" applyNumberFormat="1" applyFont="1" applyFill="1" applyBorder="1" applyAlignment="1" applyProtection="1">
      <alignment horizontal="justify" vertical="center"/>
      <protection locked="0"/>
    </xf>
    <xf numFmtId="2" fontId="0" fillId="0" borderId="149" xfId="0" applyNumberFormat="1" applyFont="1" applyFill="1" applyBorder="1" applyAlignment="1" applyProtection="1">
      <alignment horizontal="justify" vertical="center"/>
      <protection locked="0"/>
    </xf>
    <xf numFmtId="0" fontId="0" fillId="0" borderId="128" xfId="0" applyFont="1" applyFill="1" applyBorder="1" applyAlignment="1" applyProtection="1">
      <alignment horizontal="center" vertical="center"/>
    </xf>
    <xf numFmtId="0" fontId="0" fillId="0" borderId="66" xfId="0" applyFont="1" applyFill="1" applyBorder="1" applyAlignment="1" applyProtection="1">
      <alignment horizontal="left" vertical="center" wrapText="1" indent="2"/>
    </xf>
    <xf numFmtId="0" fontId="0" fillId="0" borderId="62" xfId="0" applyFont="1" applyFill="1" applyBorder="1" applyAlignment="1" applyProtection="1">
      <alignment vertical="center"/>
    </xf>
    <xf numFmtId="0" fontId="0" fillId="0" borderId="0" xfId="4" applyFont="1" applyFill="1" applyProtection="1"/>
    <xf numFmtId="0" fontId="0" fillId="0" borderId="0" xfId="0" applyAlignment="1" applyProtection="1">
      <alignment vertical="center" wrapText="1"/>
    </xf>
    <xf numFmtId="0" fontId="20" fillId="0" borderId="105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29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41" xfId="0" applyFont="1" applyFill="1" applyBorder="1" applyAlignment="1" applyProtection="1">
      <alignment vertical="center" wrapText="1"/>
    </xf>
    <xf numFmtId="0" fontId="20" fillId="0" borderId="75" xfId="0" applyFont="1" applyFill="1" applyBorder="1" applyAlignment="1" applyProtection="1">
      <alignment vertical="center" wrapText="1"/>
    </xf>
    <xf numFmtId="0" fontId="20" fillId="0" borderId="6" xfId="0" applyFont="1" applyFill="1" applyBorder="1" applyAlignment="1" applyProtection="1">
      <alignment vertical="center"/>
    </xf>
    <xf numFmtId="0" fontId="20" fillId="0" borderId="18" xfId="0" applyFont="1" applyFill="1" applyBorder="1" applyAlignment="1" applyProtection="1">
      <alignment vertical="center" wrapText="1"/>
    </xf>
    <xf numFmtId="0" fontId="22" fillId="0" borderId="18" xfId="0" applyFont="1" applyFill="1" applyBorder="1" applyAlignment="1" applyProtection="1">
      <alignment vertical="center"/>
    </xf>
    <xf numFmtId="0" fontId="23" fillId="0" borderId="6" xfId="0" applyFont="1" applyFill="1" applyBorder="1" applyAlignment="1" applyProtection="1">
      <alignment vertical="center"/>
    </xf>
    <xf numFmtId="0" fontId="23" fillId="0" borderId="9" xfId="0" applyFont="1" applyFill="1" applyBorder="1" applyAlignment="1" applyProtection="1">
      <alignment vertical="center"/>
    </xf>
    <xf numFmtId="0" fontId="22" fillId="0" borderId="2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right" vertical="center"/>
    </xf>
    <xf numFmtId="2" fontId="24" fillId="0" borderId="103" xfId="0" applyNumberFormat="1" applyFont="1" applyBorder="1" applyAlignment="1" applyProtection="1">
      <alignment horizontal="center" vertical="center"/>
      <protection locked="0"/>
    </xf>
    <xf numFmtId="2" fontId="24" fillId="0" borderId="108" xfId="0" applyNumberFormat="1" applyFont="1" applyBorder="1" applyAlignment="1" applyProtection="1">
      <alignment horizontal="center" vertical="center"/>
      <protection locked="0"/>
    </xf>
    <xf numFmtId="2" fontId="24" fillId="0" borderId="104" xfId="0" applyNumberFormat="1" applyFont="1" applyBorder="1" applyAlignment="1" applyProtection="1">
      <alignment horizontal="center" vertical="center"/>
      <protection locked="0"/>
    </xf>
    <xf numFmtId="0" fontId="0" fillId="0" borderId="0" xfId="4" applyFont="1" applyProtection="1"/>
    <xf numFmtId="0" fontId="0" fillId="0" borderId="113" xfId="0" applyFont="1" applyFill="1" applyBorder="1" applyAlignment="1" applyProtection="1">
      <alignment horizontal="center" vertical="center" wrapText="1"/>
    </xf>
    <xf numFmtId="0" fontId="0" fillId="0" borderId="81" xfId="0" applyFont="1" applyFill="1" applyBorder="1" applyAlignment="1" applyProtection="1">
      <alignment horizontal="justify" vertical="center"/>
    </xf>
    <xf numFmtId="0" fontId="8" fillId="0" borderId="67" xfId="0" applyFont="1" applyFill="1" applyBorder="1" applyAlignment="1" applyProtection="1">
      <alignment vertical="center" wrapText="1"/>
    </xf>
    <xf numFmtId="0" fontId="8" fillId="0" borderId="132" xfId="0" applyFont="1" applyFill="1" applyBorder="1" applyAlignment="1" applyProtection="1">
      <alignment horizontal="left" vertical="center" wrapText="1" indent="1"/>
    </xf>
    <xf numFmtId="0" fontId="8" fillId="0" borderId="41" xfId="0" applyFont="1" applyBorder="1" applyProtection="1"/>
    <xf numFmtId="0" fontId="8" fillId="0" borderId="96" xfId="0" applyFont="1" applyFill="1" applyBorder="1" applyProtection="1"/>
    <xf numFmtId="0" fontId="8" fillId="0" borderId="33" xfId="0" applyFont="1" applyFill="1" applyBorder="1" applyAlignment="1" applyProtection="1">
      <alignment horizontal="justify" vertical="center" wrapText="1"/>
    </xf>
    <xf numFmtId="0" fontId="8" fillId="0" borderId="112" xfId="0" applyFont="1" applyFill="1" applyBorder="1" applyAlignment="1" applyProtection="1">
      <alignment horizontal="left" vertical="center" wrapText="1" indent="1"/>
    </xf>
    <xf numFmtId="0" fontId="32" fillId="0" borderId="0" xfId="0" applyFont="1" applyAlignment="1">
      <alignment horizontal="center"/>
    </xf>
    <xf numFmtId="0" fontId="34" fillId="0" borderId="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 indent="3"/>
    </xf>
    <xf numFmtId="0" fontId="30" fillId="0" borderId="18" xfId="0" applyFont="1" applyBorder="1" applyAlignment="1">
      <alignment horizontal="left" vertical="center" wrapText="1" indent="3"/>
    </xf>
    <xf numFmtId="0" fontId="30" fillId="0" borderId="9" xfId="0" applyFont="1" applyBorder="1" applyAlignment="1">
      <alignment horizontal="left" vertical="center" wrapText="1" indent="3"/>
    </xf>
    <xf numFmtId="0" fontId="30" fillId="0" borderId="20" xfId="0" applyFont="1" applyBorder="1" applyAlignment="1">
      <alignment horizontal="left" vertical="center" wrapText="1" indent="3"/>
    </xf>
    <xf numFmtId="0" fontId="29" fillId="0" borderId="1" xfId="0" applyFont="1" applyFill="1" applyBorder="1" applyAlignment="1" applyProtection="1">
      <alignment vertical="center"/>
    </xf>
    <xf numFmtId="0" fontId="29" fillId="0" borderId="3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</xf>
    <xf numFmtId="0" fontId="28" fillId="0" borderId="9" xfId="0" applyFont="1" applyFill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3" xfId="8" applyFont="1" applyFill="1" applyBorder="1" applyAlignment="1" applyProtection="1">
      <alignment horizontal="center"/>
    </xf>
    <xf numFmtId="0" fontId="1" fillId="0" borderId="29" xfId="8" applyFont="1" applyFill="1" applyBorder="1" applyAlignment="1" applyProtection="1">
      <alignment horizontal="center"/>
    </xf>
    <xf numFmtId="0" fontId="1" fillId="0" borderId="12" xfId="8" applyFont="1" applyFill="1" applyBorder="1" applyAlignment="1" applyProtection="1">
      <alignment horizontal="center" vertical="center"/>
    </xf>
    <xf numFmtId="0" fontId="1" fillId="0" borderId="13" xfId="8" applyFont="1" applyFill="1" applyBorder="1" applyAlignment="1" applyProtection="1">
      <alignment horizontal="center" vertical="center"/>
    </xf>
    <xf numFmtId="0" fontId="1" fillId="0" borderId="15" xfId="8" applyFont="1" applyFill="1" applyBorder="1" applyAlignment="1" applyProtection="1">
      <alignment horizontal="center" vertical="center"/>
    </xf>
    <xf numFmtId="0" fontId="1" fillId="0" borderId="16" xfId="8" applyFont="1" applyFill="1" applyBorder="1" applyAlignment="1" applyProtection="1">
      <alignment horizontal="center" vertical="center"/>
    </xf>
    <xf numFmtId="0" fontId="1" fillId="0" borderId="48" xfId="8" applyFont="1" applyFill="1" applyBorder="1" applyAlignment="1" applyProtection="1">
      <alignment horizontal="center" vertical="center"/>
    </xf>
    <xf numFmtId="0" fontId="1" fillId="0" borderId="23" xfId="8" applyFont="1" applyFill="1" applyBorder="1" applyAlignment="1" applyProtection="1">
      <alignment horizontal="center" vertical="center"/>
    </xf>
    <xf numFmtId="0" fontId="1" fillId="0" borderId="38" xfId="8" applyFont="1" applyFill="1" applyBorder="1" applyAlignment="1" applyProtection="1">
      <alignment horizontal="center" vertical="center"/>
    </xf>
    <xf numFmtId="0" fontId="1" fillId="0" borderId="38" xfId="8" applyFont="1" applyFill="1" applyBorder="1" applyAlignment="1" applyProtection="1">
      <alignment horizontal="center"/>
    </xf>
    <xf numFmtId="0" fontId="5" fillId="0" borderId="12" xfId="8" applyFill="1" applyBorder="1" applyAlignment="1" applyProtection="1">
      <alignment horizontal="center"/>
    </xf>
    <xf numFmtId="0" fontId="5" fillId="0" borderId="13" xfId="8" applyFill="1" applyBorder="1" applyAlignment="1" applyProtection="1">
      <alignment horizontal="center"/>
    </xf>
    <xf numFmtId="0" fontId="5" fillId="0" borderId="15" xfId="8" applyFill="1" applyBorder="1" applyAlignment="1" applyProtection="1">
      <alignment horizontal="center"/>
    </xf>
    <xf numFmtId="0" fontId="5" fillId="0" borderId="16" xfId="8" applyFill="1" applyBorder="1" applyAlignment="1" applyProtection="1">
      <alignment horizontal="center"/>
    </xf>
    <xf numFmtId="0" fontId="5" fillId="0" borderId="25" xfId="8" applyFill="1" applyBorder="1" applyAlignment="1" applyProtection="1">
      <alignment horizontal="center"/>
    </xf>
    <xf numFmtId="0" fontId="5" fillId="0" borderId="27" xfId="8" applyFill="1" applyBorder="1" applyAlignment="1" applyProtection="1">
      <alignment horizontal="center"/>
    </xf>
    <xf numFmtId="0" fontId="5" fillId="0" borderId="3" xfId="8" applyFill="1" applyBorder="1" applyAlignment="1" applyProtection="1">
      <alignment horizontal="center" wrapText="1"/>
    </xf>
    <xf numFmtId="0" fontId="5" fillId="0" borderId="4" xfId="8" applyFill="1" applyBorder="1" applyAlignment="1" applyProtection="1">
      <alignment horizontal="center" wrapText="1"/>
    </xf>
    <xf numFmtId="0" fontId="5" fillId="0" borderId="3" xfId="8" applyFont="1" applyFill="1" applyBorder="1" applyAlignment="1" applyProtection="1">
      <alignment horizontal="center" wrapText="1"/>
    </xf>
    <xf numFmtId="0" fontId="5" fillId="0" borderId="102" xfId="8" applyFill="1" applyBorder="1" applyAlignment="1" applyProtection="1">
      <alignment horizontal="center" wrapText="1"/>
    </xf>
    <xf numFmtId="0" fontId="5" fillId="0" borderId="14" xfId="8" applyFill="1" applyBorder="1" applyAlignment="1" applyProtection="1">
      <alignment horizontal="center" wrapText="1"/>
    </xf>
    <xf numFmtId="0" fontId="5" fillId="0" borderId="31" xfId="8" applyFill="1" applyBorder="1" applyAlignment="1" applyProtection="1">
      <alignment horizontal="center" vertical="center" wrapText="1"/>
    </xf>
    <xf numFmtId="0" fontId="5" fillId="0" borderId="24" xfId="8" applyFill="1" applyBorder="1" applyAlignment="1" applyProtection="1">
      <alignment horizontal="center" vertical="center" wrapText="1"/>
    </xf>
    <xf numFmtId="0" fontId="5" fillId="0" borderId="46" xfId="9" applyFill="1" applyBorder="1" applyAlignment="1" applyProtection="1">
      <alignment horizontal="center" vertical="center"/>
    </xf>
    <xf numFmtId="0" fontId="5" fillId="0" borderId="88" xfId="9" applyFill="1" applyBorder="1" applyAlignment="1" applyProtection="1">
      <alignment horizontal="center" vertical="center"/>
    </xf>
    <xf numFmtId="0" fontId="5" fillId="0" borderId="5" xfId="9" applyFill="1" applyBorder="1" applyAlignment="1" applyProtection="1">
      <alignment horizontal="center" vertical="center"/>
    </xf>
    <xf numFmtId="0" fontId="5" fillId="0" borderId="10" xfId="9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102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9" xfId="0" applyFont="1" applyFill="1" applyBorder="1" applyAlignment="1" applyProtection="1">
      <alignment horizontal="center" vertical="center" wrapText="1"/>
    </xf>
    <xf numFmtId="0" fontId="1" fillId="0" borderId="38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38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48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/>
    </xf>
    <xf numFmtId="0" fontId="1" fillId="0" borderId="12" xfId="4" applyFont="1" applyFill="1" applyBorder="1" applyAlignment="1" applyProtection="1">
      <alignment horizontal="center" vertical="center" wrapText="1"/>
    </xf>
    <xf numFmtId="0" fontId="1" fillId="0" borderId="48" xfId="4" applyFont="1" applyFill="1" applyBorder="1" applyAlignment="1" applyProtection="1">
      <alignment horizontal="center" vertical="center" wrapText="1"/>
    </xf>
    <xf numFmtId="0" fontId="1" fillId="0" borderId="13" xfId="4" applyFont="1" applyFill="1" applyBorder="1" applyAlignment="1" applyProtection="1">
      <alignment horizontal="center" vertical="center" wrapText="1"/>
    </xf>
    <xf numFmtId="0" fontId="5" fillId="0" borderId="12" xfId="4" applyFont="1" applyFill="1" applyBorder="1" applyAlignment="1" applyProtection="1">
      <alignment wrapText="1"/>
    </xf>
    <xf numFmtId="0" fontId="0" fillId="0" borderId="13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25" xfId="0" applyFill="1" applyBorder="1" applyAlignment="1" applyProtection="1">
      <alignment wrapText="1"/>
    </xf>
    <xf numFmtId="0" fontId="0" fillId="0" borderId="27" xfId="0" applyFill="1" applyBorder="1" applyAlignment="1" applyProtection="1">
      <alignment wrapText="1"/>
    </xf>
    <xf numFmtId="0" fontId="1" fillId="0" borderId="23" xfId="4" applyFont="1" applyFill="1" applyBorder="1" applyAlignment="1" applyProtection="1">
      <alignment horizontal="center" vertical="center" wrapText="1"/>
    </xf>
    <xf numFmtId="0" fontId="1" fillId="0" borderId="38" xfId="4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justify" vertical="center" wrapText="1"/>
    </xf>
    <xf numFmtId="0" fontId="1" fillId="0" borderId="14" xfId="0" applyFont="1" applyFill="1" applyBorder="1" applyAlignment="1" applyProtection="1">
      <alignment horizontal="justify" vertical="center" wrapText="1"/>
    </xf>
    <xf numFmtId="0" fontId="1" fillId="0" borderId="6" xfId="0" applyFont="1" applyFill="1" applyBorder="1" applyAlignment="1" applyProtection="1">
      <alignment horizontal="justify" vertical="center" wrapText="1"/>
    </xf>
    <xf numFmtId="0" fontId="1" fillId="0" borderId="18" xfId="0" applyFont="1" applyFill="1" applyBorder="1" applyAlignment="1" applyProtection="1">
      <alignment horizontal="justify" vertical="center" wrapText="1"/>
    </xf>
    <xf numFmtId="0" fontId="1" fillId="0" borderId="9" xfId="0" applyFont="1" applyFill="1" applyBorder="1" applyAlignment="1" applyProtection="1">
      <alignment horizontal="justify" vertical="center" wrapText="1"/>
    </xf>
    <xf numFmtId="0" fontId="1" fillId="0" borderId="20" xfId="0" applyFont="1" applyFill="1" applyBorder="1" applyAlignment="1" applyProtection="1">
      <alignment horizontal="justify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102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97" xfId="0" applyFont="1" applyFill="1" applyBorder="1" applyAlignment="1" applyProtection="1">
      <alignment horizontal="center" vertical="center" wrapText="1"/>
    </xf>
    <xf numFmtId="0" fontId="0" fillId="0" borderId="105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justify" vertical="center"/>
    </xf>
    <xf numFmtId="0" fontId="0" fillId="0" borderId="14" xfId="0" applyFont="1" applyFill="1" applyBorder="1" applyAlignment="1" applyProtection="1">
      <alignment horizontal="justify" vertical="center"/>
    </xf>
    <xf numFmtId="0" fontId="0" fillId="0" borderId="9" xfId="0" applyFont="1" applyFill="1" applyBorder="1" applyAlignment="1" applyProtection="1">
      <alignment horizontal="justify" vertical="center"/>
    </xf>
    <xf numFmtId="0" fontId="0" fillId="0" borderId="20" xfId="0" applyFont="1" applyFill="1" applyBorder="1" applyAlignment="1" applyProtection="1">
      <alignment horizontal="justify" vertical="center"/>
    </xf>
    <xf numFmtId="0" fontId="1" fillId="0" borderId="41" xfId="0" applyFont="1" applyFill="1" applyBorder="1" applyAlignment="1" applyProtection="1">
      <alignment horizontal="center" vertical="center" wrapText="1"/>
    </xf>
    <xf numFmtId="0" fontId="1" fillId="0" borderId="74" xfId="0" applyFont="1" applyFill="1" applyBorder="1" applyAlignment="1" applyProtection="1">
      <alignment horizontal="center" vertical="center" wrapText="1"/>
    </xf>
    <xf numFmtId="0" fontId="1" fillId="0" borderId="75" xfId="0" applyFont="1" applyFill="1" applyBorder="1" applyAlignment="1" applyProtection="1">
      <alignment horizontal="center" vertical="center" wrapText="1"/>
    </xf>
    <xf numFmtId="0" fontId="1" fillId="0" borderId="97" xfId="0" applyFont="1" applyFill="1" applyBorder="1" applyAlignment="1" applyProtection="1">
      <alignment horizontal="center" vertical="center" wrapText="1"/>
    </xf>
    <xf numFmtId="0" fontId="1" fillId="0" borderId="105" xfId="0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justify" vertical="center" wrapText="1"/>
    </xf>
    <xf numFmtId="0" fontId="0" fillId="0" borderId="14" xfId="0" applyFont="1" applyFill="1" applyBorder="1" applyAlignment="1" applyProtection="1">
      <alignment horizontal="justify" vertical="center" wrapText="1"/>
    </xf>
    <xf numFmtId="0" fontId="0" fillId="0" borderId="6" xfId="0" applyFont="1" applyFill="1" applyBorder="1" applyAlignment="1" applyProtection="1">
      <alignment horizontal="justify" vertical="center" wrapText="1"/>
    </xf>
    <xf numFmtId="0" fontId="0" fillId="0" borderId="18" xfId="0" applyFont="1" applyFill="1" applyBorder="1" applyAlignment="1" applyProtection="1">
      <alignment horizontal="justify" vertical="center" wrapText="1"/>
    </xf>
    <xf numFmtId="0" fontId="0" fillId="0" borderId="9" xfId="0" applyFont="1" applyFill="1" applyBorder="1" applyAlignment="1" applyProtection="1">
      <alignment horizontal="justify" vertical="center" wrapText="1"/>
    </xf>
    <xf numFmtId="0" fontId="0" fillId="0" borderId="20" xfId="0" applyFont="1" applyFill="1" applyBorder="1" applyAlignment="1" applyProtection="1">
      <alignment horizontal="justify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8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1" fillId="0" borderId="100" xfId="0" applyFont="1" applyFill="1" applyBorder="1" applyAlignment="1" applyProtection="1">
      <alignment horizontal="center" vertical="center" wrapText="1"/>
    </xf>
    <xf numFmtId="0" fontId="1" fillId="0" borderId="96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30" xfId="0" applyFont="1" applyFill="1" applyBorder="1" applyAlignment="1" applyProtection="1">
      <alignment horizontal="center" vertical="center" wrapText="1"/>
    </xf>
    <xf numFmtId="0" fontId="1" fillId="0" borderId="73" xfId="0" applyFont="1" applyFill="1" applyBorder="1" applyAlignment="1" applyProtection="1">
      <alignment horizontal="center" vertical="center" wrapText="1"/>
    </xf>
    <xf numFmtId="0" fontId="1" fillId="0" borderId="43" xfId="0" applyFont="1" applyFill="1" applyBorder="1" applyAlignment="1" applyProtection="1">
      <alignment horizontal="center" vertical="center" wrapText="1"/>
    </xf>
    <xf numFmtId="0" fontId="1" fillId="0" borderId="92" xfId="0" applyFont="1" applyFill="1" applyBorder="1" applyAlignment="1" applyProtection="1">
      <alignment horizontal="center" vertical="center" wrapText="1"/>
    </xf>
    <xf numFmtId="0" fontId="1" fillId="0" borderId="137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 applyProtection="1">
      <alignment vertical="center" wrapText="1"/>
    </xf>
    <xf numFmtId="0" fontId="26" fillId="0" borderId="14" xfId="0" applyFont="1" applyFill="1" applyBorder="1" applyAlignment="1" applyProtection="1">
      <alignment vertical="center" wrapText="1"/>
    </xf>
    <xf numFmtId="0" fontId="26" fillId="0" borderId="6" xfId="0" applyFont="1" applyFill="1" applyBorder="1" applyAlignment="1" applyProtection="1">
      <alignment vertical="center" wrapText="1"/>
    </xf>
    <xf numFmtId="0" fontId="26" fillId="0" borderId="18" xfId="0" applyFont="1" applyFill="1" applyBorder="1" applyAlignment="1" applyProtection="1">
      <alignment vertical="center" wrapText="1"/>
    </xf>
    <xf numFmtId="0" fontId="26" fillId="0" borderId="9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7" fillId="0" borderId="97" xfId="0" applyFont="1" applyFill="1" applyBorder="1" applyAlignment="1" applyProtection="1">
      <alignment horizontal="center" vertical="center" wrapText="1"/>
    </xf>
    <xf numFmtId="0" fontId="27" fillId="0" borderId="105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horizontal="center" vertical="center"/>
    </xf>
    <xf numFmtId="0" fontId="26" fillId="0" borderId="37" xfId="0" applyFont="1" applyFill="1" applyBorder="1" applyAlignment="1" applyProtection="1">
      <alignment horizontal="center" vertical="center"/>
    </xf>
    <xf numFmtId="0" fontId="26" fillId="0" borderId="113" xfId="0" applyFont="1" applyFill="1" applyBorder="1" applyAlignment="1" applyProtection="1">
      <alignment horizontal="center" vertical="center"/>
    </xf>
    <xf numFmtId="0" fontId="1" fillId="0" borderId="102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6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27" xfId="0" applyFont="1" applyBorder="1" applyAlignment="1" applyProtection="1">
      <alignment horizontal="left" vertical="center" wrapText="1"/>
    </xf>
    <xf numFmtId="0" fontId="1" fillId="0" borderId="48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justify" vertical="center"/>
    </xf>
    <xf numFmtId="0" fontId="1" fillId="0" borderId="14" xfId="0" applyFont="1" applyFill="1" applyBorder="1" applyAlignment="1" applyProtection="1">
      <alignment horizontal="justify" vertical="center"/>
    </xf>
    <xf numFmtId="0" fontId="1" fillId="0" borderId="9" xfId="0" applyFont="1" applyFill="1" applyBorder="1" applyAlignment="1" applyProtection="1">
      <alignment horizontal="justify" vertical="center"/>
    </xf>
    <xf numFmtId="0" fontId="1" fillId="0" borderId="20" xfId="0" applyFont="1" applyFill="1" applyBorder="1" applyAlignment="1" applyProtection="1">
      <alignment horizontal="justify" vertical="center"/>
    </xf>
    <xf numFmtId="0" fontId="20" fillId="0" borderId="3" xfId="0" applyFont="1" applyFill="1" applyBorder="1" applyAlignment="1" applyProtection="1">
      <alignment vertical="center" wrapText="1"/>
    </xf>
    <xf numFmtId="0" fontId="20" fillId="0" borderId="14" xfId="0" applyFont="1" applyFill="1" applyBorder="1" applyAlignment="1" applyProtection="1">
      <alignment vertical="center" wrapText="1"/>
    </xf>
    <xf numFmtId="0" fontId="20" fillId="0" borderId="6" xfId="0" applyFont="1" applyFill="1" applyBorder="1" applyAlignment="1" applyProtection="1">
      <alignment vertical="center" wrapText="1"/>
    </xf>
    <xf numFmtId="0" fontId="20" fillId="0" borderId="18" xfId="0" applyFont="1" applyFill="1" applyBorder="1" applyAlignment="1" applyProtection="1">
      <alignment vertical="center" wrapText="1"/>
    </xf>
    <xf numFmtId="0" fontId="20" fillId="0" borderId="9" xfId="0" applyFont="1" applyFill="1" applyBorder="1" applyAlignment="1" applyProtection="1">
      <alignment vertical="center" wrapText="1"/>
    </xf>
    <xf numFmtId="0" fontId="20" fillId="0" borderId="20" xfId="0" applyFont="1" applyFill="1" applyBorder="1" applyAlignment="1" applyProtection="1">
      <alignment vertical="center" wrapText="1"/>
    </xf>
    <xf numFmtId="0" fontId="20" fillId="0" borderId="97" xfId="0" applyFont="1" applyBorder="1" applyAlignment="1" applyProtection="1">
      <alignment horizontal="center" vertical="center" wrapText="1"/>
    </xf>
    <xf numFmtId="0" fontId="20" fillId="0" borderId="102" xfId="0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 wrapText="1"/>
    </xf>
    <xf numFmtId="0" fontId="20" fillId="0" borderId="105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</cellXfs>
  <cellStyles count="16">
    <cellStyle name="Hiperłącze" xfId="12" builtinId="8"/>
    <cellStyle name="Normal 2 2 2" xfId="1" xr:uid="{00000000-0005-0000-0000-000001000000}"/>
    <cellStyle name="Normal 2_CEBS 2009 38 Annex 1 (CP06rev2 FINREP templates)" xfId="2" xr:uid="{00000000-0005-0000-0000-000002000000}"/>
    <cellStyle name="Normalny" xfId="0" builtinId="0"/>
    <cellStyle name="Normalny 11" xfId="11" xr:uid="{00000000-0005-0000-0000-000004000000}"/>
    <cellStyle name="Normalny 2" xfId="5" xr:uid="{00000000-0005-0000-0000-000005000000}"/>
    <cellStyle name="Normalny 3" xfId="6" xr:uid="{00000000-0005-0000-0000-000006000000}"/>
    <cellStyle name="Normalny 7" xfId="4" xr:uid="{00000000-0005-0000-0000-000007000000}"/>
    <cellStyle name="Normalny 8" xfId="3" xr:uid="{00000000-0005-0000-0000-000008000000}"/>
    <cellStyle name="Normalny 8 2" xfId="8" xr:uid="{00000000-0005-0000-0000-000009000000}"/>
    <cellStyle name="Normalny 8 3" xfId="9" xr:uid="{00000000-0005-0000-0000-00000A000000}"/>
    <cellStyle name="Normalny 8_BA02" xfId="13" xr:uid="{00000000-0005-0000-0000-00000B000000}"/>
    <cellStyle name="Normalny 9" xfId="10" xr:uid="{00000000-0005-0000-0000-00000C000000}"/>
    <cellStyle name="Walutowy 2" xfId="7" xr:uid="{00000000-0005-0000-0000-00000D000000}"/>
    <cellStyle name="Walutowy 2 2" xfId="15" xr:uid="{00000000-0005-0000-0000-00000E000000}"/>
    <cellStyle name="Walutowy 3" xfId="14" xr:uid="{00000000-0005-0000-0000-00000F000000}"/>
  </cellStyles>
  <dxfs count="16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H183"/>
  <sheetViews>
    <sheetView topLeftCell="C1" zoomScale="90" zoomScaleNormal="90" workbookViewId="0">
      <selection activeCell="F10" sqref="F10"/>
    </sheetView>
  </sheetViews>
  <sheetFormatPr defaultRowHeight="14.5" x14ac:dyDescent="0.35"/>
  <cols>
    <col min="1" max="1" width="10.26953125" bestFit="1" customWidth="1"/>
    <col min="2" max="2" width="30.1796875" bestFit="1" customWidth="1"/>
    <col min="3" max="3" width="60" style="39" customWidth="1"/>
    <col min="4" max="4" width="6.81640625" style="177" bestFit="1" customWidth="1"/>
    <col min="5" max="5" width="35.54296875" style="39" bestFit="1" customWidth="1"/>
    <col min="6" max="6" width="19.1796875" bestFit="1" customWidth="1"/>
    <col min="7" max="7" width="19.453125" customWidth="1"/>
    <col min="8" max="8" width="34.1796875" bestFit="1" customWidth="1"/>
    <col min="13" max="13" width="12.7265625" bestFit="1" customWidth="1"/>
  </cols>
  <sheetData>
    <row r="1" spans="1:8" ht="23.5" x14ac:dyDescent="0.55000000000000004">
      <c r="C1" s="199" t="s">
        <v>1517</v>
      </c>
      <c r="D1" s="200"/>
      <c r="E1" s="199"/>
      <c r="F1" s="201"/>
      <c r="G1" s="201"/>
      <c r="H1" s="202" t="str">
        <f>IF(COUNTBLANK(H5:H71)=66,"",IF(AND(COUNTIFS(H5:H71,"Weryfikacja formuły OK")=66,COUNTIFS('ZESTAWIENIE FORMULARZY'!G6:G39,"Zweryfikowany poprawnie")=34),"Skoroszyt jest zwalidowany poprawnie","Skoroszyt zawiera błędy"))</f>
        <v>Skoroszyt zawiera błędy</v>
      </c>
    </row>
    <row r="3" spans="1:8" ht="18.5" x14ac:dyDescent="0.45">
      <c r="C3" s="724" t="s">
        <v>1306</v>
      </c>
      <c r="D3" s="724"/>
      <c r="E3" s="724"/>
      <c r="F3" s="724"/>
    </row>
    <row r="4" spans="1:8" x14ac:dyDescent="0.35">
      <c r="A4" s="168" t="s">
        <v>1518</v>
      </c>
      <c r="B4" s="168" t="s">
        <v>1307</v>
      </c>
      <c r="C4" s="169" t="s">
        <v>1308</v>
      </c>
      <c r="D4" s="170" t="s">
        <v>1309</v>
      </c>
      <c r="E4" s="169" t="s">
        <v>1308</v>
      </c>
      <c r="F4" s="168" t="s">
        <v>1310</v>
      </c>
      <c r="G4" s="193" t="s">
        <v>1466</v>
      </c>
      <c r="H4" s="194" t="s">
        <v>1467</v>
      </c>
    </row>
    <row r="5" spans="1:8" x14ac:dyDescent="0.35">
      <c r="A5" s="168" t="s">
        <v>1519</v>
      </c>
      <c r="B5" s="196" t="s">
        <v>1311</v>
      </c>
      <c r="C5" s="197" t="s">
        <v>1312</v>
      </c>
      <c r="D5" s="198" t="s">
        <v>1313</v>
      </c>
      <c r="E5" s="197" t="s">
        <v>1314</v>
      </c>
      <c r="F5" s="196">
        <v>0</v>
      </c>
      <c r="G5" s="196" t="s">
        <v>1465</v>
      </c>
      <c r="H5" s="195" t="str">
        <f>IF(AND(ISBLANK('BA02'!D49),ISBLANK(IK02A!D41)),"W trakcie weryfikacji",IF(ROUND((IK02A.21._B)-(BA02.10._A),2)=0, "Weryfikacja formuły OK","Błędna wartość formuły walidacyjnej"))</f>
        <v>Weryfikacja formuły OK</v>
      </c>
    </row>
    <row r="6" spans="1:8" x14ac:dyDescent="0.35">
      <c r="A6" s="168" t="s">
        <v>1520</v>
      </c>
      <c r="B6" s="196" t="s">
        <v>1311</v>
      </c>
      <c r="C6" s="197" t="s">
        <v>1315</v>
      </c>
      <c r="D6" s="198" t="s">
        <v>1313</v>
      </c>
      <c r="E6" s="197" t="s">
        <v>1314</v>
      </c>
      <c r="F6" s="196">
        <v>0</v>
      </c>
      <c r="G6" s="196" t="s">
        <v>1465</v>
      </c>
      <c r="H6" s="195" t="str">
        <f>IF(AND(ISBLANK('BA02'!D49),ISBLANK('BP02'!D45)),"W trakcie weryfikacji",IF(ROUND((BP02.14._A)-(BA02.10._A),2)=0, "Weryfikacja formuły OK","Błędna wartość formuły walidacyjnej"))</f>
        <v>Weryfikacja formuły OK</v>
      </c>
    </row>
    <row r="7" spans="1:8" x14ac:dyDescent="0.35">
      <c r="A7" s="168" t="s">
        <v>1521</v>
      </c>
      <c r="B7" s="196" t="s">
        <v>1311</v>
      </c>
      <c r="C7" s="197" t="s">
        <v>1316</v>
      </c>
      <c r="D7" s="198" t="s">
        <v>1313</v>
      </c>
      <c r="E7" s="197" t="s">
        <v>1314</v>
      </c>
      <c r="F7" s="196">
        <v>0</v>
      </c>
      <c r="G7" s="196" t="s">
        <v>1465</v>
      </c>
      <c r="H7" s="195" t="str">
        <f>IF(AND(ISBLANK('BA02'!D49),ISBLANK('PLK02'!D46)),"W trakcie weryfikacji",IF(ROUND((PLK02.2._A)-(BA02.10._A),2)=0, "Weryfikacja formuły OK","Błędna wartość formuły walidacyjnej"))</f>
        <v>Weryfikacja formuły OK</v>
      </c>
    </row>
    <row r="8" spans="1:8" x14ac:dyDescent="0.35">
      <c r="A8" s="168" t="s">
        <v>1522</v>
      </c>
      <c r="B8" s="196" t="s">
        <v>1405</v>
      </c>
      <c r="C8" s="197" t="s">
        <v>1406</v>
      </c>
      <c r="D8" s="198" t="s">
        <v>1313</v>
      </c>
      <c r="E8" s="197" t="s">
        <v>1407</v>
      </c>
      <c r="F8" s="196">
        <v>0</v>
      </c>
      <c r="G8" s="196" t="s">
        <v>1465</v>
      </c>
      <c r="H8" s="195" t="str">
        <f>IF(AND(ISBLANK('BA02'!D49),ISBLANK(IK02A!D41)),"W trakcie weryfikacji",IF(ROUND((IK02A.5._B)-(BA02.9.1._A),2)=0, "Weryfikacja formuły OK","Błędna wartość formuły walidacyjnej"))</f>
        <v>Weryfikacja formuły OK</v>
      </c>
    </row>
    <row r="9" spans="1:8" x14ac:dyDescent="0.35">
      <c r="A9" s="168" t="s">
        <v>1523</v>
      </c>
      <c r="B9" s="196" t="s">
        <v>2</v>
      </c>
      <c r="C9" s="197" t="s">
        <v>1322</v>
      </c>
      <c r="D9" s="198" t="s">
        <v>1313</v>
      </c>
      <c r="E9" s="197" t="s">
        <v>1504</v>
      </c>
      <c r="F9" s="196">
        <v>0</v>
      </c>
      <c r="G9" s="196" t="s">
        <v>1465</v>
      </c>
      <c r="H9" s="195" t="str">
        <f>IF(AND(ISBLANK('BP02'!D45),ISBLANK('FWW01'!D53)),"W trakcie weryfikacji",IF(ROUND((FWW01.1._A)-(BP02.8._A),2)=0,"Weryfikacja formuły OK","Błędna wartość formuły walidacyjnej"))</f>
        <v>Weryfikacja formuły OK</v>
      </c>
    </row>
    <row r="10" spans="1:8" x14ac:dyDescent="0.35">
      <c r="A10" s="168" t="s">
        <v>1524</v>
      </c>
      <c r="B10" s="196" t="s">
        <v>3</v>
      </c>
      <c r="C10" s="197" t="s">
        <v>1323</v>
      </c>
      <c r="D10" s="198" t="s">
        <v>1313</v>
      </c>
      <c r="E10" s="197" t="s">
        <v>1324</v>
      </c>
      <c r="F10" s="196">
        <v>0</v>
      </c>
      <c r="G10" s="196" t="s">
        <v>1465</v>
      </c>
      <c r="H10" s="195" t="str">
        <f>IF(AND(ISBLANK('BP02'!D45),ISBLANK('FWW01'!D53)),"W trakcie weryfikacji",IF(ROUND((FWW01.2._A)-(BP02.9._A),2)=0, "Weryfikacja formuły OK","Błędna wartość formuły walidacyjnej"))</f>
        <v>Weryfikacja formuły OK</v>
      </c>
    </row>
    <row r="11" spans="1:8" x14ac:dyDescent="0.35">
      <c r="A11" s="168" t="s">
        <v>1525</v>
      </c>
      <c r="B11" s="196" t="s">
        <v>96</v>
      </c>
      <c r="C11" s="197" t="s">
        <v>1320</v>
      </c>
      <c r="D11" s="198" t="s">
        <v>1313</v>
      </c>
      <c r="E11" s="197" t="s">
        <v>1321</v>
      </c>
      <c r="F11" s="196">
        <v>0</v>
      </c>
      <c r="G11" s="196" t="s">
        <v>1465</v>
      </c>
      <c r="H11" s="195" t="str">
        <f>IF(AND(ISBLANK('PLK02'!D46),ISBLANK('FWW01'!D53)),"W trakcie weryfikacji",IF(ROUND((PLK02.1._A)-(FWW01.18._A),2)=0,"Weryfikacja formuły OK","Błędna wartość formuły walidacyjnej"))</f>
        <v>Weryfikacja formuły OK</v>
      </c>
    </row>
    <row r="12" spans="1:8" ht="29" x14ac:dyDescent="0.35">
      <c r="A12" s="168" t="s">
        <v>1526</v>
      </c>
      <c r="B12" s="196" t="s">
        <v>382</v>
      </c>
      <c r="C12" s="197" t="s">
        <v>1384</v>
      </c>
      <c r="D12" s="198" t="s">
        <v>1313</v>
      </c>
      <c r="E12" s="197" t="s">
        <v>1383</v>
      </c>
      <c r="F12" s="196">
        <v>0</v>
      </c>
      <c r="G12" s="196" t="s">
        <v>1465</v>
      </c>
      <c r="H12" s="195" t="str">
        <f>IF(AND(ISBLANK(IK02A!D41),ISBLANK('BA02'!D49)),"W trakcie weryfikacji",IF(ROUND((IK02A.4._B+IK02A.14._B+IK02A.18._B+IK02A.19.1._B+IK02A.20.1._B)-(BA02.2.1.1._A+BA02.2.2.1._A+BA02.3.1._A),2)=0,"Weryfikacja formuły OK","Błędna wartość formuły walidacyjnej"))</f>
        <v>Weryfikacja formuły OK</v>
      </c>
    </row>
    <row r="13" spans="1:8" ht="29" x14ac:dyDescent="0.35">
      <c r="A13" s="168" t="s">
        <v>1527</v>
      </c>
      <c r="B13" s="196" t="s">
        <v>83</v>
      </c>
      <c r="C13" s="197" t="s">
        <v>1385</v>
      </c>
      <c r="D13" s="198" t="s">
        <v>1313</v>
      </c>
      <c r="E13" s="197" t="s">
        <v>1386</v>
      </c>
      <c r="F13" s="196">
        <v>0</v>
      </c>
      <c r="G13" s="196" t="s">
        <v>1465</v>
      </c>
      <c r="H13" s="195" t="str">
        <f>IF(AND(ISBLANK(NKIP01!D19),ISBLANK('BA02'!D49)),"W trakcie weryfikacji",IF(ROUND((NKIP01.8._C+NKIP01.8._F+NKIP01.8._I+NKIP01.8._L+NKIP01.8._O+NKIP01.8._S+NKIP01.8._V)-(BA02.4._A),2)=0,"Weryfikacja formuły OK","Błędna wartość formuły walidacyjnej"))</f>
        <v>Weryfikacja formuły OK</v>
      </c>
    </row>
    <row r="14" spans="1:8" ht="29" x14ac:dyDescent="0.35">
      <c r="A14" s="168" t="s">
        <v>1528</v>
      </c>
      <c r="B14" s="196" t="s">
        <v>83</v>
      </c>
      <c r="C14" s="197" t="s">
        <v>1506</v>
      </c>
      <c r="D14" s="198" t="s">
        <v>1313</v>
      </c>
      <c r="E14" s="197" t="s">
        <v>1386</v>
      </c>
      <c r="F14" s="196">
        <v>0</v>
      </c>
      <c r="G14" s="196" t="s">
        <v>1465</v>
      </c>
      <c r="H14" s="195" t="str">
        <f>IF(AND(ISBLANK(NKIP02!D19),ISBLANK('BA02'!D49)),"W trakcie weryfikacji",IF(ROUND((NKIP02.7._C+NKIP02.7._F+NKIP02.7._I+NKIP02.7._L+NKIP02.7._O+NKIP02.7._S+NKIP02.7._V)-(BA02.4._A),2)=0,"Weryfikacja formuły OK","Błędna wartość formuły walidacyjnej"))</f>
        <v>Weryfikacja formuły OK</v>
      </c>
    </row>
    <row r="15" spans="1:8" ht="29" x14ac:dyDescent="0.35">
      <c r="A15" s="168" t="s">
        <v>1529</v>
      </c>
      <c r="B15" s="196" t="s">
        <v>83</v>
      </c>
      <c r="C15" s="197" t="s">
        <v>1387</v>
      </c>
      <c r="D15" s="198" t="s">
        <v>1313</v>
      </c>
      <c r="E15" s="197" t="s">
        <v>1386</v>
      </c>
      <c r="F15" s="196">
        <v>0</v>
      </c>
      <c r="G15" s="196" t="s">
        <v>1465</v>
      </c>
      <c r="H15" s="195" t="str">
        <f>IF(AND(ISBLANK(NKIP03!D20),ISBLANK('BA02'!D49)),"W trakcie weryfikacji",IF(ROUND((NKIP03.8._B+NKIP03.8._D+NKIP03.8._F+NKIP03.8._J+NKIP03.8._N+NKIP03.8._R)-(BA02.4._A),2)=0,"Weryfikacja formuły OK","Błędna wartość formuły walidacyjnej"))</f>
        <v>Weryfikacja formuły OK</v>
      </c>
    </row>
    <row r="16" spans="1:8" ht="29" x14ac:dyDescent="0.35">
      <c r="A16" s="168" t="s">
        <v>1530</v>
      </c>
      <c r="B16" s="196" t="s">
        <v>83</v>
      </c>
      <c r="C16" s="197" t="s">
        <v>1505</v>
      </c>
      <c r="D16" s="198" t="s">
        <v>1313</v>
      </c>
      <c r="E16" s="197" t="s">
        <v>1386</v>
      </c>
      <c r="F16" s="196">
        <v>0</v>
      </c>
      <c r="G16" s="196" t="s">
        <v>1465</v>
      </c>
      <c r="H16" s="195" t="str">
        <f>IF(AND(ISBLANK(NKIP04!D20),ISBLANK('BA02'!D49)),"W trakcie weryfikacji",IF(ROUND((NKIP04.7._B+NKIP04.7._D+NKIP04.7._F+NKIP04.7._J+NKIP04.7._N+NKIP04.7._R)-(BA02.4._A),2)=0,"Weryfikacja formuły OK","Błędna wartość formuły walidacyjnej"))</f>
        <v>Weryfikacja formuły OK</v>
      </c>
    </row>
    <row r="17" spans="1:8" x14ac:dyDescent="0.35">
      <c r="A17" s="168" t="s">
        <v>1531</v>
      </c>
      <c r="B17" s="196" t="s">
        <v>83</v>
      </c>
      <c r="C17" s="197" t="s">
        <v>1388</v>
      </c>
      <c r="D17" s="198" t="s">
        <v>1313</v>
      </c>
      <c r="E17" s="197" t="s">
        <v>1386</v>
      </c>
      <c r="F17" s="196">
        <v>0</v>
      </c>
      <c r="G17" s="196" t="s">
        <v>1465</v>
      </c>
      <c r="H17" s="195" t="str">
        <f>IF(AND(ISBLANK(NKIP05!D48),ISBLANK('BA02'!D49)),"W trakcie weryfikacji",IF(ROUND((NKIP05.5._L)-(BA02.4._A),2)=0,"Weryfikacja formuły OK","Błędna wartość formuły walidacyjnej"))</f>
        <v>Weryfikacja formuły OK</v>
      </c>
    </row>
    <row r="18" spans="1:8" x14ac:dyDescent="0.35">
      <c r="A18" s="168" t="s">
        <v>1532</v>
      </c>
      <c r="B18" s="196" t="s">
        <v>83</v>
      </c>
      <c r="C18" s="197" t="s">
        <v>1389</v>
      </c>
      <c r="D18" s="198" t="s">
        <v>1313</v>
      </c>
      <c r="E18" s="197" t="s">
        <v>1390</v>
      </c>
      <c r="F18" s="196">
        <v>0</v>
      </c>
      <c r="G18" s="196" t="s">
        <v>1465</v>
      </c>
      <c r="H18" s="195" t="str">
        <f>IF(AND(ISBLANK(NKIP05!D48),ISBLANK(NKIP03!D20)),"W trakcie weryfikacji",IF(ROUND((NKIP05.1._L)-(NKIP03.8._B+NKIP03.8._D+NKIP03.8._F),2)=0,"Weryfikacja formuły OK","Błędna wartość formuły walidacyjnej"))</f>
        <v>Weryfikacja formuły OK</v>
      </c>
    </row>
    <row r="19" spans="1:8" x14ac:dyDescent="0.35">
      <c r="A19" s="168" t="s">
        <v>1533</v>
      </c>
      <c r="B19" s="196" t="s">
        <v>83</v>
      </c>
      <c r="C19" s="197" t="s">
        <v>1391</v>
      </c>
      <c r="D19" s="198" t="s">
        <v>1313</v>
      </c>
      <c r="E19" s="197" t="s">
        <v>1392</v>
      </c>
      <c r="F19" s="196">
        <v>0</v>
      </c>
      <c r="G19" s="196" t="s">
        <v>1465</v>
      </c>
      <c r="H19" s="195" t="str">
        <f>IF(AND(ISBLANK(NKIP05!D48),ISBLANK(NKIP03!D20)),"W trakcie weryfikacji",IF(ROUND((NKIP05.2._L)-(NKIP03.8._J),2)=0,"Weryfikacja formuły OK","Błędna wartość formuły walidacyjnej"))</f>
        <v>Weryfikacja formuły OK</v>
      </c>
    </row>
    <row r="20" spans="1:8" x14ac:dyDescent="0.35">
      <c r="A20" s="168" t="s">
        <v>1534</v>
      </c>
      <c r="B20" s="196" t="s">
        <v>83</v>
      </c>
      <c r="C20" s="197" t="s">
        <v>1393</v>
      </c>
      <c r="D20" s="198" t="s">
        <v>1313</v>
      </c>
      <c r="E20" s="197" t="s">
        <v>1394</v>
      </c>
      <c r="F20" s="196">
        <v>0</v>
      </c>
      <c r="G20" s="196" t="s">
        <v>1465</v>
      </c>
      <c r="H20" s="195" t="str">
        <f>IF(AND(ISBLANK(NKIP05!D48),ISBLANK(NKIP03!D20)),"W trakcie weryfikacji",IF(ROUND((NKIP05.3._L)-(NKIP03.8._N),2)=0,"Weryfikacja formuły OK","Błędna wartość formuły walidacyjnej"))</f>
        <v>Weryfikacja formuły OK</v>
      </c>
    </row>
    <row r="21" spans="1:8" x14ac:dyDescent="0.35">
      <c r="A21" s="168" t="s">
        <v>1535</v>
      </c>
      <c r="B21" s="168" t="s">
        <v>83</v>
      </c>
      <c r="C21" s="169" t="s">
        <v>1395</v>
      </c>
      <c r="D21" s="170" t="s">
        <v>1313</v>
      </c>
      <c r="E21" s="169" t="s">
        <v>1396</v>
      </c>
      <c r="F21" s="168">
        <v>0</v>
      </c>
      <c r="G21" s="168" t="s">
        <v>1465</v>
      </c>
      <c r="H21" s="195" t="str">
        <f>IF(AND(ISBLANK(NKIP05!D48),ISBLANK(NKIP03!D20)),"W trakcie weryfikacji",IF(ROUND((NKIP05.4._L)-(NKIP03.8._R),2)=0,"Weryfikacja formuły OK","Błędna wartość formuły walidacyjnej"))</f>
        <v>Weryfikacja formuły OK</v>
      </c>
    </row>
    <row r="22" spans="1:8" ht="29" x14ac:dyDescent="0.35">
      <c r="A22" s="168" t="s">
        <v>1536</v>
      </c>
      <c r="B22" s="168" t="s">
        <v>83</v>
      </c>
      <c r="C22" s="169" t="s">
        <v>1507</v>
      </c>
      <c r="D22" s="170" t="s">
        <v>1313</v>
      </c>
      <c r="E22" s="169" t="s">
        <v>1386</v>
      </c>
      <c r="F22" s="168">
        <v>0</v>
      </c>
      <c r="G22" s="168" t="s">
        <v>1465</v>
      </c>
      <c r="H22" s="195" t="str">
        <f>IF(AND(ISBLANK(NWTZ01!D19),ISBLANK('BA02'!D49)),"W trakcie weryfikacji",IF(ROUND((NWTZ01.8._A+NWTZ01.8._B+NWTZ01.8._C+NWTZ01.8._D+NWTZ01.8._E+NWTZ01.8._F+NWTZ01.8._G+NWTZ01.8._H+NWTZ01.8._I)-(BA02.4._A),2)=0,"Weryfikacja formuły OK","Błędna wartość formuły walidacyjnej"))</f>
        <v>Weryfikacja formuły OK</v>
      </c>
    </row>
    <row r="23" spans="1:8" ht="29" x14ac:dyDescent="0.35">
      <c r="A23" s="168" t="s">
        <v>1537</v>
      </c>
      <c r="B23" s="168" t="s">
        <v>83</v>
      </c>
      <c r="C23" s="169" t="s">
        <v>1508</v>
      </c>
      <c r="D23" s="170" t="s">
        <v>1313</v>
      </c>
      <c r="E23" s="169" t="s">
        <v>1386</v>
      </c>
      <c r="F23" s="168">
        <v>0</v>
      </c>
      <c r="G23" s="168" t="s">
        <v>1465</v>
      </c>
      <c r="H23" s="195" t="str">
        <f>IF(AND(ISBLANK(NWTZ02!D19),ISBLANK('BA02'!D49)),"W trakcie weryfikacji",IF(ROUND((NWTZ02.8._A+NWTZ02.8._B+NWTZ02.8._C+NWTZ02.8._D+NWTZ02.8._E+NWTZ02.8._F+NWTZ02.8._G+NWTZ02.8._H+NWTZ02.8._I)-(BA02.4._A),2)=0,"Weryfikacja formuły OK","Błędna wartość formuły walidacyjnej"))</f>
        <v>Weryfikacja formuły OK</v>
      </c>
    </row>
    <row r="24" spans="1:8" ht="101.5" x14ac:dyDescent="0.35">
      <c r="A24" s="168" t="s">
        <v>1538</v>
      </c>
      <c r="B24" s="168" t="s">
        <v>188</v>
      </c>
      <c r="C24" s="169" t="s">
        <v>1408</v>
      </c>
      <c r="D24" s="170" t="s">
        <v>1313</v>
      </c>
      <c r="E24" s="169" t="s">
        <v>1409</v>
      </c>
      <c r="F24" s="168">
        <v>0</v>
      </c>
      <c r="G24" s="168" t="s">
        <v>1465</v>
      </c>
      <c r="H24" s="195" t="str">
        <f>IF(AND(ISBLANK(NLOK02!D15),ISBLANK(IK02A!D41)),"W trakcie weryfikacji",IF(ROUND((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)-(IK02A.6._B+IK02A.7._B+IK02A.17._B),2)=0,"Weryfikacja formuły OK","Błędna wartość formuły walidacyjnej"))</f>
        <v>Weryfikacja formuły OK</v>
      </c>
    </row>
    <row r="25" spans="1:8" ht="43.5" x14ac:dyDescent="0.35">
      <c r="A25" s="168" t="s">
        <v>1539</v>
      </c>
      <c r="B25" s="168" t="s">
        <v>1397</v>
      </c>
      <c r="C25" s="169" t="s">
        <v>1398</v>
      </c>
      <c r="D25" s="170" t="s">
        <v>1313</v>
      </c>
      <c r="E25" s="169" t="s">
        <v>1509</v>
      </c>
      <c r="F25" s="168">
        <v>0</v>
      </c>
      <c r="G25" s="168" t="s">
        <v>1465</v>
      </c>
      <c r="H25" s="195" t="str">
        <f>IF(AND(ISBLANK(NKIP01!D19),ISBLANK(NKIP02!D19)),"W trakcie weryfikacji",IF(ROUND((NKIP01.8._B+NKIP01.8._E+NKIP01.8._H+NKIP01.8._K+NKIP01.8._N+NKIP01.8._R+NKIP01.8._U)-(NKIP02.7._B+NKIP02.7._E+NKIP02.7._H+NKIP02.7._K+NKIP02.7._N+NKIP02.7._R+NKIP02.7._U),2)=0,"Weryfikacja formuły OK","Błędna wartość formuły walidacyjnej"))</f>
        <v>Weryfikacja formuły OK</v>
      </c>
    </row>
    <row r="26" spans="1:8" ht="43.5" x14ac:dyDescent="0.35">
      <c r="A26" s="168" t="s">
        <v>1540</v>
      </c>
      <c r="B26" s="168" t="s">
        <v>1397</v>
      </c>
      <c r="C26" s="169" t="s">
        <v>1399</v>
      </c>
      <c r="D26" s="170" t="s">
        <v>1313</v>
      </c>
      <c r="E26" s="169" t="s">
        <v>1510</v>
      </c>
      <c r="F26" s="168">
        <v>0</v>
      </c>
      <c r="G26" s="168" t="s">
        <v>1465</v>
      </c>
      <c r="H26" s="195" t="str">
        <f>IF(AND(ISBLANK(NKIP03!D20),ISBLANK(NKIP04!D20)),"W trakcie weryfikacji",IF(ROUND((NKIP03.8._AA+NKIP03.8._CC+NKIP03.8._EE+NKIP03.8._I+NKIP03.8._M+NKIP03.8._Q)-(NKIP04.7._AA+NKIP04.7._CC+NKIP04.7._EE+NKIP04.7._I+NKIP04.7._M+NKIP04.7._Q),2)=0,"Weryfikacja formuły OK","Błędna wartość formuły walidacyjnej"))</f>
        <v>Weryfikacja formuły OK</v>
      </c>
    </row>
    <row r="27" spans="1:8" ht="43.5" x14ac:dyDescent="0.35">
      <c r="A27" s="168" t="s">
        <v>1541</v>
      </c>
      <c r="B27" s="168" t="s">
        <v>1397</v>
      </c>
      <c r="C27" s="169" t="s">
        <v>1399</v>
      </c>
      <c r="D27" s="170" t="s">
        <v>1313</v>
      </c>
      <c r="E27" s="169" t="s">
        <v>1398</v>
      </c>
      <c r="F27" s="168">
        <v>0</v>
      </c>
      <c r="G27" s="168" t="s">
        <v>1465</v>
      </c>
      <c r="H27" s="195" t="str">
        <f>IF(AND(ISBLANK(NKIP03!D20),ISBLANK(NKIP01!D19)),"W trakcie weryfikacji",IF(ROUND((NKIP03.8._AA+NKIP03.8._CC+NKIP03.8._EE+NKIP03.8._I+NKIP03.8._M+NKIP03.8._Q)-(NKIP01.8._B+NKIP01.8._E+NKIP01.8._H+NKIP01.8._K+NKIP01.8._N+NKIP01.8._R+NKIP01.8._U),2)=0,"Weryfikacja formuły OK","Błędna wartość formuły walidacyjnej"))</f>
        <v>Weryfikacja formuły OK</v>
      </c>
    </row>
    <row r="28" spans="1:8" ht="29" x14ac:dyDescent="0.35">
      <c r="A28" s="168" t="s">
        <v>1542</v>
      </c>
      <c r="B28" s="168" t="s">
        <v>1397</v>
      </c>
      <c r="C28" s="169" t="s">
        <v>1399</v>
      </c>
      <c r="D28" s="170" t="s">
        <v>1313</v>
      </c>
      <c r="E28" s="169" t="s">
        <v>1400</v>
      </c>
      <c r="F28" s="168">
        <v>0</v>
      </c>
      <c r="G28" s="168" t="s">
        <v>1465</v>
      </c>
      <c r="H28" s="195" t="str">
        <f>IF(AND(ISBLANK(NKIP03!D20),ISBLANK(NKIP05!D48)),"W trakcie weryfikacji",IF(ROUND((NKIP03.8._AA+NKIP03.8._CC+NKIP03.8._EE+NKIP03.8._I+NKIP03.8._M+NKIP03.8._Q)-(NKIP05.5._K),2)=0,"Weryfikacja formuły OK","Błędna wartość formuły walidacyjnej"))</f>
        <v>Weryfikacja formuły OK</v>
      </c>
    </row>
    <row r="29" spans="1:8" ht="29" x14ac:dyDescent="0.35">
      <c r="A29" s="168" t="s">
        <v>1543</v>
      </c>
      <c r="B29" s="168" t="s">
        <v>1403</v>
      </c>
      <c r="C29" s="169" t="s">
        <v>1468</v>
      </c>
      <c r="D29" s="170" t="s">
        <v>1313</v>
      </c>
      <c r="E29" s="169" t="s">
        <v>1404</v>
      </c>
      <c r="F29" s="168">
        <v>0</v>
      </c>
      <c r="G29" s="168" t="s">
        <v>1465</v>
      </c>
      <c r="H29" s="195" t="str">
        <f>IF(AND(ISBLANK('ZF01'!D21),ISBLANK('BP02'!D45)),"W trakcie weryfikacji",IF(ROUND((ZF01.10._A+ZF01.10._B)-(BP02.1.1.1._A+BP02.1.2.1._A+BP02.2.1._A),2)=0,"Weryfikacja formuły OK","Błędna wartość formuły walidacyjnej"))</f>
        <v>Weryfikacja formuły OK</v>
      </c>
    </row>
    <row r="30" spans="1:8" x14ac:dyDescent="0.35">
      <c r="A30" s="168" t="s">
        <v>1544</v>
      </c>
      <c r="B30" s="168" t="s">
        <v>1403</v>
      </c>
      <c r="C30" s="169" t="s">
        <v>1587</v>
      </c>
      <c r="D30" s="170" t="s">
        <v>1313</v>
      </c>
      <c r="E30" s="169" t="s">
        <v>1588</v>
      </c>
      <c r="F30" s="168">
        <v>0</v>
      </c>
      <c r="G30" s="168" t="s">
        <v>1465</v>
      </c>
      <c r="H30" s="195" t="str">
        <f>IF(AND(ISBLANK('PLK02'!D43),ISBLANK('RPL02'!D16)),"W trakcie weryfikacji",IF(AND(ROUND((0.1*PLK02.10._A)-(RPL02.5._F),2)&gt;=-0.01,ROUND((0.1*PLK02.10._A)-(RPL02.5._F),2)&lt;=0.01),"Weryfikacja formuły OK","Błędna wartość formuły walidacyjnej"))</f>
        <v>Weryfikacja formuły OK</v>
      </c>
    </row>
    <row r="31" spans="1:8" x14ac:dyDescent="0.35">
      <c r="A31" s="168" t="s">
        <v>1545</v>
      </c>
      <c r="B31" s="168"/>
      <c r="C31" s="169"/>
      <c r="D31" s="170"/>
      <c r="E31" s="169"/>
      <c r="F31" s="168"/>
      <c r="G31" s="168"/>
      <c r="H31" s="195"/>
    </row>
    <row r="32" spans="1:8" x14ac:dyDescent="0.35">
      <c r="A32" s="168" t="s">
        <v>1546</v>
      </c>
      <c r="B32" s="168" t="s">
        <v>1329</v>
      </c>
      <c r="C32" s="169" t="s">
        <v>1331</v>
      </c>
      <c r="D32" s="170" t="s">
        <v>1313</v>
      </c>
      <c r="E32" s="169" t="s">
        <v>1330</v>
      </c>
      <c r="F32" s="168">
        <v>0</v>
      </c>
      <c r="G32" s="168" t="s">
        <v>1465</v>
      </c>
      <c r="H32" s="195" t="str">
        <f>IF(AND(ISBLANK(IK02A!D41),ISBLANK('BA02'!D49)),"W trakcie weryfikacji",IF(ROUND((IK02A.2._B+IK02A.3._B)-(BA02.1.2._A),2)=0,"Weryfikacja formuły OK","Błędna wartość formuły walidacyjnej"))</f>
        <v>Weryfikacja formuły OK</v>
      </c>
    </row>
    <row r="33" spans="1:8" x14ac:dyDescent="0.35">
      <c r="A33" s="168" t="s">
        <v>1547</v>
      </c>
      <c r="B33" s="168" t="s">
        <v>1329</v>
      </c>
      <c r="C33" s="169" t="s">
        <v>1442</v>
      </c>
      <c r="D33" s="170" t="s">
        <v>1313</v>
      </c>
      <c r="E33" s="169" t="s">
        <v>1330</v>
      </c>
      <c r="F33" s="168">
        <v>0</v>
      </c>
      <c r="G33" s="168" t="s">
        <v>1465</v>
      </c>
      <c r="H33" s="195" t="str">
        <f>IF(AND(ISBLANK('GAP01'!D21),ISBLANK('BA02'!D49)),"W trakcie weryfikacji",IF(ROUND((GAP01.2._A)-(BA02.1.2._A),2)=0,"Weryfikacja formuły OK","Błędna wartość formuły walidacyjnej"))</f>
        <v>Weryfikacja formuły OK</v>
      </c>
    </row>
    <row r="34" spans="1:8" x14ac:dyDescent="0.35">
      <c r="A34" s="168" t="s">
        <v>1548</v>
      </c>
      <c r="B34" s="168" t="s">
        <v>1410</v>
      </c>
      <c r="C34" s="169" t="s">
        <v>1411</v>
      </c>
      <c r="D34" s="170" t="s">
        <v>1313</v>
      </c>
      <c r="E34" s="169" t="s">
        <v>1412</v>
      </c>
      <c r="F34" s="168">
        <v>0</v>
      </c>
      <c r="G34" s="168" t="s">
        <v>1465</v>
      </c>
      <c r="H34" s="195" t="str">
        <f>IF(AND(ISBLANK('PLK02'!D46),ISBLANK('RPL02'!D19)),"W trakcie weryfikacji",IF(ROUND((PLK02.9._A)-(RPL02.4._F),2)=0,"Weryfikacja formuły OK","Błędna wartość formuły walidacyjnej"))</f>
        <v>Weryfikacja formuły OK</v>
      </c>
    </row>
    <row r="35" spans="1:8" x14ac:dyDescent="0.35">
      <c r="A35" s="168" t="s">
        <v>1549</v>
      </c>
      <c r="B35" s="168" t="s">
        <v>1410</v>
      </c>
      <c r="C35" s="169" t="s">
        <v>1413</v>
      </c>
      <c r="D35" s="170" t="s">
        <v>1313</v>
      </c>
      <c r="E35" s="169" t="s">
        <v>1414</v>
      </c>
      <c r="F35" s="168">
        <v>0</v>
      </c>
      <c r="G35" s="168" t="s">
        <v>1465</v>
      </c>
      <c r="H35" s="195" t="str">
        <f>IF(AND(ISBLANK('RPL02'!D19),ISBLANK('PLK02'!D46)),"W trakcie weryfikacji",IF(ROUND((RPL02.2._F)-(PLK02.9.2._A),2)=0,"Weryfikacja formuły OK","Błędna wartość formuły walidacyjnej"))</f>
        <v>Weryfikacja formuły OK</v>
      </c>
    </row>
    <row r="36" spans="1:8" x14ac:dyDescent="0.35">
      <c r="A36" s="168" t="s">
        <v>1550</v>
      </c>
      <c r="B36" s="168" t="s">
        <v>488</v>
      </c>
      <c r="C36" s="169" t="s">
        <v>1361</v>
      </c>
      <c r="D36" s="170" t="s">
        <v>1313</v>
      </c>
      <c r="E36" s="169" t="s">
        <v>1360</v>
      </c>
      <c r="F36" s="168">
        <v>0</v>
      </c>
      <c r="G36" s="168" t="s">
        <v>1465</v>
      </c>
      <c r="H36" s="195" t="str">
        <f>IF(AND(ISBLANK('PLK02'!D46),ISBLANK('BA02'!D49)),"W trakcie weryfikacji",IF(ROUND((PLK02.7.1._A)-(BA02.6._A),2)=0,"Weryfikacja formuły OK","Błędna wartość formuły walidacyjnej"))</f>
        <v>Weryfikacja formuły OK</v>
      </c>
    </row>
    <row r="37" spans="1:8" x14ac:dyDescent="0.35">
      <c r="A37" s="168" t="s">
        <v>1551</v>
      </c>
      <c r="B37" s="168" t="s">
        <v>881</v>
      </c>
      <c r="C37" s="169" t="s">
        <v>1325</v>
      </c>
      <c r="D37" s="170" t="s">
        <v>1313</v>
      </c>
      <c r="E37" s="169" t="s">
        <v>1326</v>
      </c>
      <c r="F37" s="168">
        <v>0</v>
      </c>
      <c r="G37" s="168" t="s">
        <v>1465</v>
      </c>
      <c r="H37" s="195" t="str">
        <f>IF(AND(ISBLANK('GAP01'!D21),ISBLANK('BA02'!D49)),"W trakcie weryfikacji",IF(ROUND((GAP01.1._A)-(BA02.1.1._A),2)=0,"Weryfikacja formuły OK","Błędna wartość formuły walidacyjnej"))</f>
        <v>Weryfikacja formuły OK</v>
      </c>
    </row>
    <row r="38" spans="1:8" x14ac:dyDescent="0.35">
      <c r="A38" s="168" t="s">
        <v>1552</v>
      </c>
      <c r="B38" s="168" t="s">
        <v>881</v>
      </c>
      <c r="C38" s="169" t="s">
        <v>1327</v>
      </c>
      <c r="D38" s="170" t="s">
        <v>1313</v>
      </c>
      <c r="E38" s="169" t="s">
        <v>1326</v>
      </c>
      <c r="F38" s="168">
        <v>0</v>
      </c>
      <c r="G38" s="168" t="s">
        <v>1465</v>
      </c>
      <c r="H38" s="195" t="str">
        <f>IF(AND(ISBLANK(IK02A!D41),ISBLANK('BA02'!D49)),"W trakcie weryfikacji",IF(ROUND((IK02A.1._B)-(BA02.1.1._A),2)=0,"Weryfikacja formuły OK","Błędna wartość formuły walidacyjnej"))</f>
        <v>Weryfikacja formuły OK</v>
      </c>
    </row>
    <row r="39" spans="1:8" x14ac:dyDescent="0.35">
      <c r="A39" s="168" t="s">
        <v>1553</v>
      </c>
      <c r="B39" s="168" t="s">
        <v>881</v>
      </c>
      <c r="C39" s="169" t="s">
        <v>1328</v>
      </c>
      <c r="D39" s="170" t="s">
        <v>1313</v>
      </c>
      <c r="E39" s="169" t="s">
        <v>1326</v>
      </c>
      <c r="F39" s="168">
        <v>0</v>
      </c>
      <c r="G39" s="168" t="s">
        <v>1465</v>
      </c>
      <c r="H39" s="195" t="str">
        <f>IF(AND(ISBLANK('PLK02'!D46),ISBLANK('BA02'!D49)),"W trakcie weryfikacji",IF(ROUND((PLK02.5.1._A)-(BA02.1.1._A),2)=0,"Weryfikacja formuły OK","Błędna wartość formuły walidacyjnej"))</f>
        <v>Weryfikacja formuły OK</v>
      </c>
    </row>
    <row r="40" spans="1:8" x14ac:dyDescent="0.35">
      <c r="A40" s="168" t="s">
        <v>1554</v>
      </c>
      <c r="B40" s="168" t="s">
        <v>1362</v>
      </c>
      <c r="C40" s="169" t="s">
        <v>1364</v>
      </c>
      <c r="D40" s="170" t="s">
        <v>1313</v>
      </c>
      <c r="E40" s="169" t="s">
        <v>1363</v>
      </c>
      <c r="F40" s="168">
        <v>0</v>
      </c>
      <c r="G40" s="168" t="s">
        <v>1465</v>
      </c>
      <c r="H40" s="195" t="str">
        <f>IF(AND(ISBLANK('PLK02'!D46),ISBLANK('BA02'!D49)),"W trakcie weryfikacji",IF(ROUND((PLK02.7.2._A)-(BA02.7._A),2)=0,"Weryfikacja formuły OK","Błędna wartość formuły walidacyjnej"))</f>
        <v>Weryfikacja formuły OK</v>
      </c>
    </row>
    <row r="41" spans="1:8" ht="72.5" x14ac:dyDescent="0.35">
      <c r="A41" s="168" t="s">
        <v>1555</v>
      </c>
      <c r="B41" s="168" t="s">
        <v>1401</v>
      </c>
      <c r="C41" s="169" t="s">
        <v>1452</v>
      </c>
      <c r="D41" s="170" t="s">
        <v>1313</v>
      </c>
      <c r="E41" s="169" t="s">
        <v>1402</v>
      </c>
      <c r="F41" s="168">
        <v>0</v>
      </c>
      <c r="G41" s="168" t="s">
        <v>1465</v>
      </c>
      <c r="H41" s="195" t="str">
        <f>IF(AND(ISBLANK('ZF01'!D21),ISBLANK('BP02'!D45)),"W trakcie weryfikacji",IF(ROUND((ZF01.10._A+ZF01.10._B+ZF01.10._C+ZF01.10._E+ZF01.10._F+ZF01.10._G+ZF01.10._H+ZF01.10._I+ZF01.10._J+ZF01.10._K+ZF01.10._L+ZF01.10._M+ZF01.10._N+ZF01.10._O+ZF01.10._P+ZF01.10._R+ZF01.10._S+ZF01.10._T+ZF01.10._U+ZF01.10._V+ZF01.10._W+ZF01.10._X+ZF01.10._Y+ZF01.10._Z+ZF01.10._AA)-(BP02.1._A+BP02.2._A),2)=0,"Weryfikacja formuły OK","Błędna wartość formuły walidacyjnej"))</f>
        <v>Weryfikacja formuły OK</v>
      </c>
    </row>
    <row r="42" spans="1:8" ht="29" x14ac:dyDescent="0.35">
      <c r="A42" s="168" t="s">
        <v>1556</v>
      </c>
      <c r="B42" s="168" t="s">
        <v>1401</v>
      </c>
      <c r="C42" s="169" t="s">
        <v>1453</v>
      </c>
      <c r="D42" s="170" t="s">
        <v>1313</v>
      </c>
      <c r="E42" s="169" t="s">
        <v>1402</v>
      </c>
      <c r="F42" s="168">
        <v>0</v>
      </c>
      <c r="G42" s="168" t="s">
        <v>1465</v>
      </c>
      <c r="H42" s="195" t="str">
        <f>IF(AND(ISBLANK('ZF03'!D57),ISBLANK('BP02'!D45)),"W trakcie weryfikacji",IF(ROUND((ZF03.5._A+ZF03.5._B+ZF03.5._C+ZF03.5._D+ZF03.5._E+ZF03.5._F+ZF03.5._G+ZF03.5._H)-(BP02.1._A+BP02.2._A),2)=0,"Weryfikacja formuły OK","Błędna wartość formuły walidacyjnej"))</f>
        <v>Weryfikacja formuły OK</v>
      </c>
    </row>
    <row r="43" spans="1:8" ht="29" x14ac:dyDescent="0.35">
      <c r="A43" s="168" t="s">
        <v>1557</v>
      </c>
      <c r="B43" s="168" t="s">
        <v>1401</v>
      </c>
      <c r="C43" s="169" t="s">
        <v>1454</v>
      </c>
      <c r="D43" s="170" t="s">
        <v>1313</v>
      </c>
      <c r="E43" s="169" t="s">
        <v>1402</v>
      </c>
      <c r="F43" s="168">
        <v>0</v>
      </c>
      <c r="G43" s="168" t="s">
        <v>1465</v>
      </c>
      <c r="H43" s="195" t="str">
        <f>IF(AND(ISBLANK('ZF04'!D57),ISBLANK('BP02'!D45)),"W trakcie weryfikacji",IF(ROUND((ZF04.5._A+ZF04.5._B+ZF04.5._C+ZF04.5._D+ZF04.5._E+ZF04.5._F+ZF04.5._G+ZF04.5._H)-(BP02.1._A+BP02.2._A),2)=0,"Weryfikacja formuły OK","Błędna wartość formuły walidacyjnej"))</f>
        <v>Weryfikacja formuły OK</v>
      </c>
    </row>
    <row r="44" spans="1:8" x14ac:dyDescent="0.35">
      <c r="A44" s="168" t="s">
        <v>1558</v>
      </c>
      <c r="B44" s="168" t="s">
        <v>1317</v>
      </c>
      <c r="C44" s="169" t="s">
        <v>1318</v>
      </c>
      <c r="D44" s="170" t="s">
        <v>1313</v>
      </c>
      <c r="E44" s="169" t="s">
        <v>1319</v>
      </c>
      <c r="F44" s="168">
        <v>0</v>
      </c>
      <c r="G44" s="168" t="s">
        <v>1465</v>
      </c>
      <c r="H44" s="195" t="str">
        <f>IF(AND(ISBLANK('RZS02'!D70),ISBLANK('BP02'!D45)),"W trakcie weryfikacji",IF(ROUND((RZS02.20._A)-(BP02.12._A),2)=0,"Weryfikacja formuły OK","Błędna wartość formuły walidacyjnej"))</f>
        <v>Weryfikacja formuły OK</v>
      </c>
    </row>
    <row r="45" spans="1:8" x14ac:dyDescent="0.35">
      <c r="A45" s="168" t="s">
        <v>1559</v>
      </c>
      <c r="B45" s="168"/>
      <c r="C45" s="169" t="s">
        <v>1511</v>
      </c>
      <c r="D45" s="170" t="s">
        <v>1313</v>
      </c>
      <c r="E45" s="169" t="s">
        <v>1512</v>
      </c>
      <c r="F45" s="168">
        <v>0</v>
      </c>
      <c r="G45" s="168" t="s">
        <v>1465</v>
      </c>
      <c r="H45" s="195" t="str">
        <f>IF(AND(ISBLANK('WK01'!C58),ISBLANK('FWW01'!D53)),"W trakcie weryfikacji",IF(ROUND((WK01.18._B)-(FWW01.19._A),2)=0,"Weryfikacja formuły OK","Błędna wartość formuły walidacyjnej"))</f>
        <v>Weryfikacja formuły OK</v>
      </c>
    </row>
    <row r="46" spans="1:8" x14ac:dyDescent="0.35">
      <c r="A46" s="168" t="s">
        <v>1560</v>
      </c>
      <c r="B46" s="168"/>
      <c r="C46" s="169" t="s">
        <v>1514</v>
      </c>
      <c r="D46" s="170" t="s">
        <v>1313</v>
      </c>
      <c r="E46" s="169" t="s">
        <v>1513</v>
      </c>
      <c r="F46" s="168">
        <v>0</v>
      </c>
      <c r="G46" s="168" t="s">
        <v>1465</v>
      </c>
      <c r="H46" s="195" t="str">
        <f>IF(AND(ISBLANK('WK02'!C14),ISBLANK('FWW01'!D53)),"W trakcie weryfikacji",IF(ROUND((WK02.5._F)-(FWW01.20._A),2)=0,"Weryfikacja formuły OK","Błędna wartość formuły walidacyjnej"))</f>
        <v>Weryfikacja formuły OK</v>
      </c>
    </row>
    <row r="47" spans="1:8" x14ac:dyDescent="0.35">
      <c r="A47" s="168" t="s">
        <v>1561</v>
      </c>
      <c r="B47" s="168"/>
      <c r="C47" s="169" t="s">
        <v>1515</v>
      </c>
      <c r="D47" s="170" t="s">
        <v>1313</v>
      </c>
      <c r="E47" s="169" t="s">
        <v>1516</v>
      </c>
      <c r="F47" s="168">
        <v>0</v>
      </c>
      <c r="G47" s="168" t="s">
        <v>1465</v>
      </c>
      <c r="H47" s="195" t="str">
        <f>IF(AND(ISBLANK('WK03'!C16),ISBLANK('FWW01'!D53)),"W trakcie weryfikacji",IF(ROUND((WK03.8._D)-(FWW01.21._A),2)=0,"Weryfikacja formuły OK","Błędna wartość formuły walidacyjnej"))</f>
        <v>Weryfikacja formuły OK</v>
      </c>
    </row>
    <row r="48" spans="1:8" x14ac:dyDescent="0.35">
      <c r="A48" s="168" t="s">
        <v>1562</v>
      </c>
      <c r="B48" s="168"/>
      <c r="C48" s="169" t="s">
        <v>1586</v>
      </c>
      <c r="D48" s="170" t="s">
        <v>1313</v>
      </c>
      <c r="E48" s="169" t="s">
        <v>1314</v>
      </c>
      <c r="F48" s="168">
        <v>0</v>
      </c>
      <c r="G48" s="168" t="s">
        <v>1465</v>
      </c>
      <c r="H48" s="195" t="str">
        <f>IF(AND(ISBLANK('WK01'!C58),ISBLANK('BA02'!D49)),"W trakcie weryfikacji",IF(ROUND((WK01.6._A)-(BA02.10._A),2)=0,"Weryfikacja formuły OK","Błędna wartość formuły walidacyjnej"))</f>
        <v>Weryfikacja formuły OK</v>
      </c>
    </row>
    <row r="49" spans="1:8" x14ac:dyDescent="0.35">
      <c r="A49" s="168" t="s">
        <v>1563</v>
      </c>
      <c r="B49" s="168"/>
      <c r="C49" s="169" t="s">
        <v>1332</v>
      </c>
      <c r="D49" s="170" t="s">
        <v>1313</v>
      </c>
      <c r="E49" s="169" t="s">
        <v>1333</v>
      </c>
      <c r="F49" s="168">
        <v>0</v>
      </c>
      <c r="G49" s="168" t="s">
        <v>1465</v>
      </c>
      <c r="H49" s="195" t="str">
        <f>IF(AND(ISBLANK('AF01'!D31),ISBLANK('BA02'!D49)),"W trakcie weryfikacji",IF(ROUND((AF01.1._A)-(BA02.2.1.1._A),2)=0,"Weryfikacja formuły OK","Błędna wartość formuły walidacyjnej"))</f>
        <v>Weryfikacja formuły OK</v>
      </c>
    </row>
    <row r="50" spans="1:8" x14ac:dyDescent="0.35">
      <c r="A50" s="168" t="s">
        <v>1564</v>
      </c>
      <c r="B50" s="168"/>
      <c r="C50" s="169" t="s">
        <v>1334</v>
      </c>
      <c r="D50" s="170" t="s">
        <v>1313</v>
      </c>
      <c r="E50" s="169" t="s">
        <v>1335</v>
      </c>
      <c r="F50" s="168">
        <v>0</v>
      </c>
      <c r="G50" s="168" t="s">
        <v>1465</v>
      </c>
      <c r="H50" s="195" t="str">
        <f>IF(AND(ISBLANK('AF01'!D31),ISBLANK('BA02'!D49)),"W trakcie weryfikacji",IF(ROUND((AF01.2._A)-(BA02.2.1.2._A),2)=0,"Weryfikacja formuły OK","Błędna wartość formuły walidacyjnej"))</f>
        <v>Weryfikacja formuły OK</v>
      </c>
    </row>
    <row r="51" spans="1:8" x14ac:dyDescent="0.35">
      <c r="A51" s="168" t="s">
        <v>1565</v>
      </c>
      <c r="B51" s="168"/>
      <c r="C51" s="169" t="s">
        <v>1336</v>
      </c>
      <c r="D51" s="170" t="s">
        <v>1313</v>
      </c>
      <c r="E51" s="169" t="s">
        <v>1337</v>
      </c>
      <c r="F51" s="168">
        <v>0</v>
      </c>
      <c r="G51" s="168" t="s">
        <v>1465</v>
      </c>
      <c r="H51" s="195" t="str">
        <f>IF(AND(ISBLANK('AF01'!D31),ISBLANK('BA02'!D49)),"W trakcie weryfikacji",IF(ROUND((AF01.3._A)-(BA02.2.1.3._A),2)=0,"Weryfikacja formuły OK","Błędna wartość formuły walidacyjnej"))</f>
        <v>Weryfikacja formuły OK</v>
      </c>
    </row>
    <row r="52" spans="1:8" x14ac:dyDescent="0.35">
      <c r="A52" s="168" t="s">
        <v>1566</v>
      </c>
      <c r="B52" s="168"/>
      <c r="C52" s="169" t="s">
        <v>1338</v>
      </c>
      <c r="D52" s="170" t="s">
        <v>1313</v>
      </c>
      <c r="E52" s="169" t="s">
        <v>1339</v>
      </c>
      <c r="F52" s="168">
        <v>0</v>
      </c>
      <c r="G52" s="168" t="s">
        <v>1465</v>
      </c>
      <c r="H52" s="195" t="str">
        <f>IF(AND(ISBLANK('AF02'!D31),ISBLANK('BA02'!D49)),"W trakcie weryfikacji",IF(ROUND((AF02.1._B)-(BA02.2.2.1._A),2)=0,"Weryfikacja formuły OK","Błędna wartość formuły walidacyjnej"))</f>
        <v>Weryfikacja formuły OK</v>
      </c>
    </row>
    <row r="53" spans="1:8" x14ac:dyDescent="0.35">
      <c r="A53" s="168" t="s">
        <v>1567</v>
      </c>
      <c r="B53" s="168"/>
      <c r="C53" s="169" t="s">
        <v>1340</v>
      </c>
      <c r="D53" s="170" t="s">
        <v>1313</v>
      </c>
      <c r="E53" s="169" t="s">
        <v>1341</v>
      </c>
      <c r="F53" s="168">
        <v>0</v>
      </c>
      <c r="G53" s="168" t="s">
        <v>1465</v>
      </c>
      <c r="H53" s="195" t="str">
        <f>IF(AND(ISBLANK('AF02'!D31),ISBLANK('BA02'!D49)),"W trakcie weryfikacji",IF(ROUND((AF02.2._B)-(BA02.2.2.2._A),2)=0,"Weryfikacja formuły OK","Błędna wartość formuły walidacyjnej"))</f>
        <v>Weryfikacja formuły OK</v>
      </c>
    </row>
    <row r="54" spans="1:8" x14ac:dyDescent="0.35">
      <c r="A54" s="168" t="s">
        <v>1568</v>
      </c>
      <c r="B54" s="168"/>
      <c r="C54" s="169" t="s">
        <v>1342</v>
      </c>
      <c r="D54" s="170" t="s">
        <v>1313</v>
      </c>
      <c r="E54" s="169" t="s">
        <v>1343</v>
      </c>
      <c r="F54" s="168">
        <v>0</v>
      </c>
      <c r="G54" s="168" t="s">
        <v>1465</v>
      </c>
      <c r="H54" s="195" t="str">
        <f>IF(AND(ISBLANK('AF02'!D31),ISBLANK('BA02'!D49)),"W trakcie weryfikacji",IF(ROUND((AF02.3._B)-(BA02.2.2.3._A),2)=0,"Weryfikacja formuły OK","Błędna wartość formuły walidacyjnej"))</f>
        <v>Weryfikacja formuły OK</v>
      </c>
    </row>
    <row r="55" spans="1:8" x14ac:dyDescent="0.35">
      <c r="A55" s="168" t="s">
        <v>1569</v>
      </c>
      <c r="B55" s="168"/>
      <c r="C55" s="169" t="s">
        <v>1344</v>
      </c>
      <c r="D55" s="170" t="s">
        <v>1313</v>
      </c>
      <c r="E55" s="169" t="s">
        <v>1345</v>
      </c>
      <c r="F55" s="168">
        <v>0</v>
      </c>
      <c r="G55" s="168" t="s">
        <v>1465</v>
      </c>
      <c r="H55" s="195" t="str">
        <f>IF(AND(ISBLANK('AF03'!D31),ISBLANK('BA02'!D49)),"W trakcie weryfikacji",IF(ROUND((AF03.1._E)-(BA02.3.1._A),2)=0,"Weryfikacja formuły OK","Błędna wartość formuły walidacyjnej"))</f>
        <v>Weryfikacja formuły OK</v>
      </c>
    </row>
    <row r="56" spans="1:8" x14ac:dyDescent="0.35">
      <c r="A56" s="168" t="s">
        <v>1570</v>
      </c>
      <c r="B56" s="168"/>
      <c r="C56" s="169" t="s">
        <v>1346</v>
      </c>
      <c r="D56" s="170" t="s">
        <v>1313</v>
      </c>
      <c r="E56" s="169" t="s">
        <v>1347</v>
      </c>
      <c r="F56" s="168">
        <v>0</v>
      </c>
      <c r="G56" s="168" t="s">
        <v>1465</v>
      </c>
      <c r="H56" s="195" t="str">
        <f>IF(AND(ISBLANK('AF03'!D31),ISBLANK('BA02'!D49)),"W trakcie weryfikacji",IF(ROUND((AF03.2._E)-(BA02.3.2._A),2)=0,"Weryfikacja formuły OK","Błędna wartość formuły walidacyjnej"))</f>
        <v>Weryfikacja formuły OK</v>
      </c>
    </row>
    <row r="57" spans="1:8" x14ac:dyDescent="0.35">
      <c r="A57" s="168" t="s">
        <v>1571</v>
      </c>
      <c r="B57" s="168"/>
      <c r="C57" s="169" t="s">
        <v>1348</v>
      </c>
      <c r="D57" s="170" t="s">
        <v>1313</v>
      </c>
      <c r="E57" s="169" t="s">
        <v>1349</v>
      </c>
      <c r="F57" s="168">
        <v>0</v>
      </c>
      <c r="G57" s="168" t="s">
        <v>1465</v>
      </c>
      <c r="H57" s="195" t="str">
        <f>IF(AND(ISBLANK('AF03'!D31),ISBLANK('BA02'!D49)),"W trakcie weryfikacji",IF(ROUND((AF03.3._E)-(BA02.3.3._A),2)=0,"Weryfikacja formuły OK","Błędna wartość formuły walidacyjnej"))</f>
        <v>Weryfikacja formuły OK</v>
      </c>
    </row>
    <row r="58" spans="1:8" x14ac:dyDescent="0.35">
      <c r="A58" s="168" t="s">
        <v>1572</v>
      </c>
      <c r="B58" s="168"/>
      <c r="C58" s="169" t="s">
        <v>1350</v>
      </c>
      <c r="D58" s="170" t="s">
        <v>1313</v>
      </c>
      <c r="E58" s="169" t="s">
        <v>1351</v>
      </c>
      <c r="F58" s="168">
        <v>0</v>
      </c>
      <c r="G58" s="168" t="s">
        <v>1465</v>
      </c>
      <c r="H58" s="195" t="str">
        <f>IF(AND(ISBLANK('AF04'!D34),ISBLANK('BA02'!D49)),"W trakcie weryfikacji",IF(ROUND((AF04.1._E)-(BA02.4.1._A),2)=0,"Weryfikacja formuły OK","Błędna wartość formuły walidacyjnej"))</f>
        <v>Weryfikacja formuły OK</v>
      </c>
    </row>
    <row r="59" spans="1:8" x14ac:dyDescent="0.35">
      <c r="A59" s="168" t="s">
        <v>1573</v>
      </c>
      <c r="B59" s="168"/>
      <c r="C59" s="169" t="s">
        <v>1352</v>
      </c>
      <c r="D59" s="170" t="s">
        <v>1313</v>
      </c>
      <c r="E59" s="169" t="s">
        <v>1353</v>
      </c>
      <c r="F59" s="168">
        <v>0</v>
      </c>
      <c r="G59" s="168" t="s">
        <v>1465</v>
      </c>
      <c r="H59" s="195" t="str">
        <f>IF(AND(ISBLANK('AF04'!D34),ISBLANK('BA02'!D49)),"W trakcie weryfikacji",IF(ROUND((AF04.2._E)-(BA02.4.2._A),2)=0,"Weryfikacja formuły OK","Błędna wartość formuły walidacyjnej"))</f>
        <v>Weryfikacja formuły OK</v>
      </c>
    </row>
    <row r="60" spans="1:8" x14ac:dyDescent="0.35">
      <c r="A60" s="168" t="s">
        <v>1574</v>
      </c>
      <c r="B60" s="168"/>
      <c r="C60" s="169" t="s">
        <v>1354</v>
      </c>
      <c r="D60" s="170" t="s">
        <v>1313</v>
      </c>
      <c r="E60" s="169" t="s">
        <v>1355</v>
      </c>
      <c r="F60" s="168">
        <v>0</v>
      </c>
      <c r="G60" s="168" t="s">
        <v>1465</v>
      </c>
      <c r="H60" s="195" t="str">
        <f>IF(AND(ISBLANK('AF04'!D34),ISBLANK('BA02'!D49)),"W trakcie weryfikacji",IF(ROUND((AF04.3._E)-(BA02.4.3._A),2)=0,"Weryfikacja formuły OK","Błędna wartość formuły walidacyjnej"))</f>
        <v>Weryfikacja formuły OK</v>
      </c>
    </row>
    <row r="61" spans="1:8" x14ac:dyDescent="0.35">
      <c r="A61" s="168" t="s">
        <v>1575</v>
      </c>
      <c r="B61" s="168"/>
      <c r="C61" s="169" t="s">
        <v>1356</v>
      </c>
      <c r="D61" s="170" t="s">
        <v>1313</v>
      </c>
      <c r="E61" s="169" t="s">
        <v>1357</v>
      </c>
      <c r="F61" s="168">
        <v>0</v>
      </c>
      <c r="G61" s="168" t="s">
        <v>1465</v>
      </c>
      <c r="H61" s="195" t="str">
        <f>IF(AND(ISBLANK('AF05'!D25),ISBLANK('BA02'!D49)),"W trakcie weryfikacji",IF(ROUND((AF05.1._E)-(BA02.5.1._A),2)=0,"Weryfikacja formuły OK","Błędna wartość formuły walidacyjnej"))</f>
        <v>Weryfikacja formuły OK</v>
      </c>
    </row>
    <row r="62" spans="1:8" x14ac:dyDescent="0.35">
      <c r="A62" s="168" t="s">
        <v>1576</v>
      </c>
      <c r="B62" s="168"/>
      <c r="C62" s="169" t="s">
        <v>1358</v>
      </c>
      <c r="D62" s="170" t="s">
        <v>1313</v>
      </c>
      <c r="E62" s="169" t="s">
        <v>1359</v>
      </c>
      <c r="F62" s="168">
        <v>0</v>
      </c>
      <c r="G62" s="168" t="s">
        <v>1465</v>
      </c>
      <c r="H62" s="195" t="str">
        <f>IF(AND(ISBLANK('AF05'!D25),ISBLANK('BA02'!D49)),"W trakcie weryfikacji",IF(ROUND((AF05.2._E)-(BA02.5.2._A),2)=0,"Weryfikacja formuły OK","Błędna wartość formuły walidacyjnej"))</f>
        <v>Weryfikacja formuły OK</v>
      </c>
    </row>
    <row r="63" spans="1:8" x14ac:dyDescent="0.35">
      <c r="A63" s="168" t="s">
        <v>1577</v>
      </c>
      <c r="B63" s="168"/>
      <c r="C63" s="169" t="s">
        <v>1365</v>
      </c>
      <c r="D63" s="170" t="s">
        <v>1313</v>
      </c>
      <c r="E63" s="169" t="s">
        <v>1366</v>
      </c>
      <c r="F63" s="168">
        <v>0</v>
      </c>
      <c r="G63" s="168" t="s">
        <v>1465</v>
      </c>
      <c r="H63" s="195" t="str">
        <f>IF(AND(ISBLANK('ZF02'!D50),ISBLANK('BP02'!D45)),"W trakcie weryfikacji",IF(ROUND((ZF02.1._A)-(BP02.1.2.1._A),2)=0,"Weryfikacja formuły OK","Błędna wartość formuły walidacyjnej"))</f>
        <v>Weryfikacja formuły OK</v>
      </c>
    </row>
    <row r="64" spans="1:8" x14ac:dyDescent="0.35">
      <c r="A64" s="168" t="s">
        <v>1578</v>
      </c>
      <c r="B64" s="168"/>
      <c r="C64" s="169" t="s">
        <v>1367</v>
      </c>
      <c r="D64" s="170" t="s">
        <v>1313</v>
      </c>
      <c r="E64" s="169" t="s">
        <v>1368</v>
      </c>
      <c r="F64" s="168">
        <v>0</v>
      </c>
      <c r="G64" s="168" t="s">
        <v>1465</v>
      </c>
      <c r="H64" s="195" t="str">
        <f>IF(AND(ISBLANK('ZF02'!D50),ISBLANK('BP02'!D45)),"W trakcie weryfikacji",IF(ROUND((ZF02.1._B)-(BP02.1.1.1._A),2)=0,"Weryfikacja formuły OK","Błędna wartość formuły walidacyjnej"))</f>
        <v>Weryfikacja formuły OK</v>
      </c>
    </row>
    <row r="65" spans="1:8" x14ac:dyDescent="0.35">
      <c r="A65" s="168" t="s">
        <v>1579</v>
      </c>
      <c r="B65" s="168"/>
      <c r="C65" s="169" t="s">
        <v>1369</v>
      </c>
      <c r="D65" s="170" t="s">
        <v>1313</v>
      </c>
      <c r="E65" s="169" t="s">
        <v>1370</v>
      </c>
      <c r="F65" s="168">
        <v>0</v>
      </c>
      <c r="G65" s="168" t="s">
        <v>1465</v>
      </c>
      <c r="H65" s="195" t="str">
        <f>IF(AND(ISBLANK('ZF02'!D50),ISBLANK('BP02'!D45)),"W trakcie weryfikacji",IF(ROUND((ZF02.1._C)-(BP02.2.1._A),2)=0,"Weryfikacja formuły OK","Błędna wartość formuły walidacyjnej"))</f>
        <v>Weryfikacja formuły OK</v>
      </c>
    </row>
    <row r="66" spans="1:8" x14ac:dyDescent="0.35">
      <c r="A66" s="168" t="s">
        <v>1580</v>
      </c>
      <c r="B66" s="168"/>
      <c r="C66" s="169" t="s">
        <v>1371</v>
      </c>
      <c r="D66" s="170" t="s">
        <v>1313</v>
      </c>
      <c r="E66" s="169" t="s">
        <v>1372</v>
      </c>
      <c r="F66" s="168">
        <v>0</v>
      </c>
      <c r="G66" s="168" t="s">
        <v>1465</v>
      </c>
      <c r="H66" s="195" t="str">
        <f>IF(AND(ISBLANK('ZF02'!D50),ISBLANK('BP02'!D45)),"W trakcie weryfikacji",IF(ROUND((ZF02.2._A)-(BP02.1.2.2._A),2)=0,"Weryfikacja formuły OK","Błędna wartość formuły walidacyjnej"))</f>
        <v>Weryfikacja formuły OK</v>
      </c>
    </row>
    <row r="67" spans="1:8" x14ac:dyDescent="0.35">
      <c r="A67" s="168" t="s">
        <v>1581</v>
      </c>
      <c r="B67" s="168"/>
      <c r="C67" s="169" t="s">
        <v>1373</v>
      </c>
      <c r="D67" s="170" t="s">
        <v>1313</v>
      </c>
      <c r="E67" s="169" t="s">
        <v>1374</v>
      </c>
      <c r="F67" s="168">
        <v>0</v>
      </c>
      <c r="G67" s="168" t="s">
        <v>1465</v>
      </c>
      <c r="H67" s="195" t="str">
        <f>IF(AND(ISBLANK('ZF02'!D50),ISBLANK('BP02'!D45)),"W trakcie weryfikacji",IF(ROUND((ZF02.2._B)-(BP02.1.1.2._A),2)=0,"Weryfikacja formuły OK","Błędna wartość formuły walidacyjnej"))</f>
        <v>Weryfikacja formuły OK</v>
      </c>
    </row>
    <row r="68" spans="1:8" x14ac:dyDescent="0.35">
      <c r="A68" s="168" t="s">
        <v>1582</v>
      </c>
      <c r="B68" s="168"/>
      <c r="C68" s="169" t="s">
        <v>1375</v>
      </c>
      <c r="D68" s="170" t="s">
        <v>1313</v>
      </c>
      <c r="E68" s="169" t="s">
        <v>1376</v>
      </c>
      <c r="F68" s="168">
        <v>0</v>
      </c>
      <c r="G68" s="168" t="s">
        <v>1465</v>
      </c>
      <c r="H68" s="195" t="str">
        <f>IF(AND(ISBLANK('ZF02'!D50),ISBLANK('BP02'!D45)),"W trakcie weryfikacji",IF(ROUND((ZF02.2._C)-(BP02.2.2._A),2)=0,"Weryfikacja formuły OK","Błędna wartość formuły walidacyjnej"))</f>
        <v>Weryfikacja formuły OK</v>
      </c>
    </row>
    <row r="69" spans="1:8" x14ac:dyDescent="0.35">
      <c r="A69" s="168" t="s">
        <v>1583</v>
      </c>
      <c r="B69" s="168"/>
      <c r="C69" s="169" t="s">
        <v>1377</v>
      </c>
      <c r="D69" s="170" t="s">
        <v>1313</v>
      </c>
      <c r="E69" s="169" t="s">
        <v>1378</v>
      </c>
      <c r="F69" s="168">
        <v>0</v>
      </c>
      <c r="G69" s="168" t="s">
        <v>1465</v>
      </c>
      <c r="H69" s="195" t="str">
        <f>IF(AND(ISBLANK('ZF02'!D50),ISBLANK('BP02'!D45)),"W trakcie weryfikacji",IF(ROUND((ZF02.3._A)-(BP02.1.2.3._A),2)=0,"Weryfikacja formuły OK","Błędna wartość formuły walidacyjnej"))</f>
        <v>Weryfikacja formuły OK</v>
      </c>
    </row>
    <row r="70" spans="1:8" x14ac:dyDescent="0.35">
      <c r="A70" s="168" t="s">
        <v>1584</v>
      </c>
      <c r="B70" s="168"/>
      <c r="C70" s="169" t="s">
        <v>1379</v>
      </c>
      <c r="D70" s="170" t="s">
        <v>1313</v>
      </c>
      <c r="E70" s="169" t="s">
        <v>1380</v>
      </c>
      <c r="F70" s="168">
        <v>0</v>
      </c>
      <c r="G70" s="168" t="s">
        <v>1465</v>
      </c>
      <c r="H70" s="195" t="str">
        <f>IF(AND(ISBLANK('ZF02'!D50),ISBLANK('BP02'!D45)),"W trakcie weryfikacji",IF(ROUND((ZF02.3._B)-(BP02.1.1.3._A),2)=0,"Weryfikacja formuły OK","Błędna wartość formuły walidacyjnej"))</f>
        <v>Weryfikacja formuły OK</v>
      </c>
    </row>
    <row r="71" spans="1:8" x14ac:dyDescent="0.35">
      <c r="A71" s="168" t="s">
        <v>1585</v>
      </c>
      <c r="B71" s="168"/>
      <c r="C71" s="169" t="s">
        <v>1381</v>
      </c>
      <c r="D71" s="170" t="s">
        <v>1313</v>
      </c>
      <c r="E71" s="169" t="s">
        <v>1382</v>
      </c>
      <c r="F71" s="168">
        <v>0</v>
      </c>
      <c r="G71" s="168" t="s">
        <v>1465</v>
      </c>
      <c r="H71" s="195" t="str">
        <f>IF(AND(ISBLANK('ZF02'!D50),ISBLANK('BP02'!D45)),"W trakcie weryfikacji",IF(ROUND((ZF02.3._C)-(BP02.2.3._A),2)=0,"Weryfikacja formuły OK","Błędna wartość formuły walidacyjnej"))</f>
        <v>Weryfikacja formuły OK</v>
      </c>
    </row>
    <row r="73" spans="1:8" x14ac:dyDescent="0.35">
      <c r="C73" s="179" t="s">
        <v>1415</v>
      </c>
      <c r="D73" s="180"/>
      <c r="E73" s="179" t="s">
        <v>1416</v>
      </c>
    </row>
    <row r="74" spans="1:8" ht="29" x14ac:dyDescent="0.35">
      <c r="C74" s="171" t="s">
        <v>1417</v>
      </c>
      <c r="D74" s="170"/>
      <c r="E74" s="169" t="s">
        <v>1418</v>
      </c>
    </row>
    <row r="75" spans="1:8" ht="29" x14ac:dyDescent="0.35">
      <c r="C75" s="169" t="s">
        <v>452</v>
      </c>
      <c r="D75" s="170"/>
      <c r="E75" s="169" t="s">
        <v>1419</v>
      </c>
    </row>
    <row r="76" spans="1:8" ht="15.5" x14ac:dyDescent="0.35">
      <c r="C76" s="171" t="s">
        <v>502</v>
      </c>
      <c r="D76" s="170"/>
      <c r="E76" s="169" t="s">
        <v>1420</v>
      </c>
    </row>
    <row r="77" spans="1:8" ht="15.5" x14ac:dyDescent="0.35">
      <c r="C77" s="171" t="s">
        <v>551</v>
      </c>
      <c r="D77" s="170"/>
      <c r="E77" s="169" t="s">
        <v>1420</v>
      </c>
    </row>
    <row r="78" spans="1:8" ht="15.5" x14ac:dyDescent="0.35">
      <c r="C78" s="171" t="s">
        <v>637</v>
      </c>
      <c r="D78" s="170"/>
      <c r="E78" s="169" t="s">
        <v>1420</v>
      </c>
    </row>
    <row r="79" spans="1:8" ht="15.5" x14ac:dyDescent="0.35">
      <c r="C79" s="172" t="s">
        <v>638</v>
      </c>
      <c r="D79" s="170"/>
      <c r="E79" s="169" t="s">
        <v>1420</v>
      </c>
    </row>
    <row r="80" spans="1:8" x14ac:dyDescent="0.35">
      <c r="C80" s="173" t="s">
        <v>1252</v>
      </c>
      <c r="D80" s="170"/>
      <c r="E80" s="169" t="s">
        <v>1421</v>
      </c>
    </row>
    <row r="81" spans="3:5" x14ac:dyDescent="0.35">
      <c r="C81" s="174" t="s">
        <v>1254</v>
      </c>
      <c r="D81" s="170"/>
      <c r="E81" s="169" t="s">
        <v>1421</v>
      </c>
    </row>
    <row r="82" spans="3:5" x14ac:dyDescent="0.35">
      <c r="C82" s="174" t="s">
        <v>1266</v>
      </c>
      <c r="D82" s="170"/>
      <c r="E82" s="169" t="s">
        <v>1421</v>
      </c>
    </row>
    <row r="83" spans="3:5" x14ac:dyDescent="0.35">
      <c r="C83" s="175" t="s">
        <v>1267</v>
      </c>
      <c r="D83" s="170"/>
      <c r="E83" s="169" t="s">
        <v>1421</v>
      </c>
    </row>
    <row r="84" spans="3:5" ht="29" x14ac:dyDescent="0.35">
      <c r="C84" s="175" t="s">
        <v>639</v>
      </c>
      <c r="D84" s="170"/>
      <c r="E84" s="169" t="s">
        <v>1420</v>
      </c>
    </row>
    <row r="85" spans="3:5" ht="29" x14ac:dyDescent="0.35">
      <c r="C85" s="175" t="s">
        <v>640</v>
      </c>
      <c r="D85" s="170"/>
      <c r="E85" s="169" t="s">
        <v>1420</v>
      </c>
    </row>
    <row r="86" spans="3:5" x14ac:dyDescent="0.35">
      <c r="C86" s="175" t="s">
        <v>641</v>
      </c>
      <c r="D86" s="170"/>
      <c r="E86" s="169" t="s">
        <v>1420</v>
      </c>
    </row>
    <row r="87" spans="3:5" ht="29" x14ac:dyDescent="0.35">
      <c r="C87" s="175" t="s">
        <v>658</v>
      </c>
      <c r="D87" s="170"/>
      <c r="E87" s="169" t="s">
        <v>1420</v>
      </c>
    </row>
    <row r="88" spans="3:5" ht="29" x14ac:dyDescent="0.35">
      <c r="C88" s="175" t="s">
        <v>698</v>
      </c>
      <c r="D88" s="170"/>
      <c r="E88" s="169" t="s">
        <v>1422</v>
      </c>
    </row>
    <row r="89" spans="3:5" ht="29" x14ac:dyDescent="0.35">
      <c r="C89" s="175" t="s">
        <v>699</v>
      </c>
      <c r="D89" s="170"/>
      <c r="E89" s="169" t="s">
        <v>1423</v>
      </c>
    </row>
    <row r="90" spans="3:5" ht="29" x14ac:dyDescent="0.35">
      <c r="C90" s="175" t="s">
        <v>743</v>
      </c>
      <c r="D90" s="170"/>
      <c r="E90" s="169" t="s">
        <v>1423</v>
      </c>
    </row>
    <row r="91" spans="3:5" ht="29" x14ac:dyDescent="0.35">
      <c r="C91" s="175" t="s">
        <v>744</v>
      </c>
      <c r="D91" s="170"/>
      <c r="E91" s="169" t="s">
        <v>1423</v>
      </c>
    </row>
    <row r="92" spans="3:5" ht="29" x14ac:dyDescent="0.35">
      <c r="C92" s="175" t="s">
        <v>758</v>
      </c>
      <c r="D92" s="170"/>
      <c r="E92" s="169" t="s">
        <v>1422</v>
      </c>
    </row>
    <row r="93" spans="3:5" ht="29" x14ac:dyDescent="0.35">
      <c r="C93" s="175" t="s">
        <v>759</v>
      </c>
      <c r="D93" s="170"/>
      <c r="E93" s="169" t="s">
        <v>1424</v>
      </c>
    </row>
    <row r="94" spans="3:5" ht="29" x14ac:dyDescent="0.35">
      <c r="C94" s="175" t="s">
        <v>759</v>
      </c>
      <c r="D94" s="170"/>
      <c r="E94" s="169" t="s">
        <v>1425</v>
      </c>
    </row>
    <row r="95" spans="3:5" x14ac:dyDescent="0.35">
      <c r="C95" s="175" t="s">
        <v>761</v>
      </c>
      <c r="D95" s="170"/>
      <c r="E95" s="169" t="s">
        <v>1420</v>
      </c>
    </row>
    <row r="96" spans="3:5" x14ac:dyDescent="0.35">
      <c r="C96" s="175" t="s">
        <v>762</v>
      </c>
      <c r="D96" s="170"/>
      <c r="E96" s="169" t="s">
        <v>1420</v>
      </c>
    </row>
    <row r="97" spans="3:5" ht="29" x14ac:dyDescent="0.35">
      <c r="C97" s="175" t="s">
        <v>763</v>
      </c>
      <c r="D97" s="170"/>
      <c r="E97" s="169" t="s">
        <v>1426</v>
      </c>
    </row>
    <row r="98" spans="3:5" ht="29" x14ac:dyDescent="0.35">
      <c r="C98" s="175" t="s">
        <v>763</v>
      </c>
      <c r="D98" s="170"/>
      <c r="E98" s="169" t="s">
        <v>1427</v>
      </c>
    </row>
    <row r="99" spans="3:5" x14ac:dyDescent="0.35">
      <c r="C99" s="175" t="s">
        <v>764</v>
      </c>
      <c r="D99" s="170"/>
      <c r="E99" s="169" t="s">
        <v>1420</v>
      </c>
    </row>
    <row r="100" spans="3:5" x14ac:dyDescent="0.35">
      <c r="C100" s="175" t="s">
        <v>765</v>
      </c>
      <c r="D100" s="170"/>
      <c r="E100" s="169" t="s">
        <v>1420</v>
      </c>
    </row>
    <row r="101" spans="3:5" ht="29" x14ac:dyDescent="0.35">
      <c r="C101" s="176" t="s">
        <v>766</v>
      </c>
      <c r="D101" s="170"/>
      <c r="E101" s="169" t="s">
        <v>1428</v>
      </c>
    </row>
    <row r="102" spans="3:5" ht="29" x14ac:dyDescent="0.35">
      <c r="C102" s="176" t="s">
        <v>806</v>
      </c>
      <c r="D102" s="170"/>
      <c r="E102" s="169" t="s">
        <v>1429</v>
      </c>
    </row>
    <row r="103" spans="3:5" ht="29" x14ac:dyDescent="0.35">
      <c r="C103" s="176" t="s">
        <v>806</v>
      </c>
      <c r="D103" s="170"/>
      <c r="E103" s="169" t="s">
        <v>1430</v>
      </c>
    </row>
    <row r="104" spans="3:5" x14ac:dyDescent="0.35">
      <c r="C104" s="176" t="s">
        <v>807</v>
      </c>
      <c r="D104" s="170"/>
      <c r="E104" s="169" t="s">
        <v>1420</v>
      </c>
    </row>
    <row r="105" spans="3:5" x14ac:dyDescent="0.35">
      <c r="C105" s="176" t="s">
        <v>809</v>
      </c>
      <c r="D105" s="170"/>
      <c r="E105" s="169" t="s">
        <v>1420</v>
      </c>
    </row>
    <row r="106" spans="3:5" x14ac:dyDescent="0.35">
      <c r="C106" s="176" t="s">
        <v>808</v>
      </c>
      <c r="D106" s="170"/>
      <c r="E106" s="169" t="s">
        <v>1420</v>
      </c>
    </row>
    <row r="107" spans="3:5" ht="29" x14ac:dyDescent="0.35">
      <c r="C107" s="169" t="s">
        <v>1272</v>
      </c>
      <c r="D107" s="170"/>
      <c r="E107" s="169" t="s">
        <v>1428</v>
      </c>
    </row>
    <row r="108" spans="3:5" ht="29" x14ac:dyDescent="0.35">
      <c r="C108" s="176" t="s">
        <v>810</v>
      </c>
      <c r="D108" s="170"/>
      <c r="E108" s="169" t="s">
        <v>1420</v>
      </c>
    </row>
    <row r="109" spans="3:5" x14ac:dyDescent="0.35">
      <c r="C109" s="176" t="s">
        <v>1273</v>
      </c>
      <c r="D109" s="170"/>
      <c r="E109" s="169" t="s">
        <v>1421</v>
      </c>
    </row>
    <row r="110" spans="3:5" x14ac:dyDescent="0.35">
      <c r="C110" s="169" t="s">
        <v>811</v>
      </c>
      <c r="D110" s="170"/>
      <c r="E110" s="169" t="s">
        <v>1420</v>
      </c>
    </row>
    <row r="111" spans="3:5" x14ac:dyDescent="0.35">
      <c r="C111" s="169" t="s">
        <v>1274</v>
      </c>
      <c r="D111" s="170"/>
      <c r="E111" s="169" t="s">
        <v>1421</v>
      </c>
    </row>
    <row r="112" spans="3:5" ht="29" x14ac:dyDescent="0.35">
      <c r="C112" s="169" t="s">
        <v>1275</v>
      </c>
      <c r="D112" s="170"/>
      <c r="E112" s="169" t="s">
        <v>1431</v>
      </c>
    </row>
    <row r="113" spans="3:5" ht="29" x14ac:dyDescent="0.35">
      <c r="C113" s="176" t="s">
        <v>1278</v>
      </c>
      <c r="D113" s="170"/>
      <c r="E113" s="169" t="s">
        <v>1421</v>
      </c>
    </row>
    <row r="114" spans="3:5" ht="29" x14ac:dyDescent="0.35">
      <c r="C114" s="169" t="s">
        <v>820</v>
      </c>
      <c r="D114" s="170"/>
      <c r="E114" s="169" t="s">
        <v>1432</v>
      </c>
    </row>
    <row r="115" spans="3:5" ht="29" x14ac:dyDescent="0.35">
      <c r="C115" s="169" t="s">
        <v>820</v>
      </c>
      <c r="D115" s="170"/>
      <c r="E115" s="169" t="s">
        <v>1433</v>
      </c>
    </row>
    <row r="116" spans="3:5" ht="29" x14ac:dyDescent="0.35">
      <c r="C116" s="176" t="s">
        <v>1279</v>
      </c>
      <c r="D116" s="170"/>
      <c r="E116" s="169" t="s">
        <v>1421</v>
      </c>
    </row>
    <row r="117" spans="3:5" ht="29" x14ac:dyDescent="0.35">
      <c r="C117" s="176" t="s">
        <v>821</v>
      </c>
      <c r="D117" s="170"/>
      <c r="E117" s="169" t="s">
        <v>1429</v>
      </c>
    </row>
    <row r="118" spans="3:5" ht="29" x14ac:dyDescent="0.35">
      <c r="C118" s="169" t="s">
        <v>822</v>
      </c>
      <c r="D118" s="170"/>
      <c r="E118" s="169" t="s">
        <v>1434</v>
      </c>
    </row>
    <row r="119" spans="3:5" ht="29" x14ac:dyDescent="0.35">
      <c r="C119" s="176" t="s">
        <v>826</v>
      </c>
      <c r="D119" s="170"/>
      <c r="E119" s="169" t="s">
        <v>1424</v>
      </c>
    </row>
    <row r="120" spans="3:5" ht="29" x14ac:dyDescent="0.35">
      <c r="C120" s="169" t="s">
        <v>827</v>
      </c>
      <c r="D120" s="170"/>
      <c r="E120" s="169" t="s">
        <v>1424</v>
      </c>
    </row>
    <row r="121" spans="3:5" ht="43.5" x14ac:dyDescent="0.35">
      <c r="C121" s="169" t="s">
        <v>828</v>
      </c>
      <c r="D121" s="170"/>
      <c r="E121" s="169" t="s">
        <v>1421</v>
      </c>
    </row>
    <row r="122" spans="3:5" ht="43.5" x14ac:dyDescent="0.35">
      <c r="C122" s="169" t="s">
        <v>829</v>
      </c>
      <c r="D122" s="170"/>
      <c r="E122" s="169" t="s">
        <v>1421</v>
      </c>
    </row>
    <row r="123" spans="3:5" ht="87" x14ac:dyDescent="0.35">
      <c r="C123" s="169" t="s">
        <v>830</v>
      </c>
      <c r="D123" s="170"/>
      <c r="E123" s="169" t="s">
        <v>1421</v>
      </c>
    </row>
    <row r="124" spans="3:5" ht="87" x14ac:dyDescent="0.35">
      <c r="C124" s="169" t="s">
        <v>836</v>
      </c>
      <c r="D124" s="170"/>
      <c r="E124" s="169" t="s">
        <v>1421</v>
      </c>
    </row>
    <row r="125" spans="3:5" ht="43.5" x14ac:dyDescent="0.35">
      <c r="C125" s="169" t="s">
        <v>837</v>
      </c>
      <c r="D125" s="170"/>
      <c r="E125" s="169" t="s">
        <v>1434</v>
      </c>
    </row>
    <row r="126" spans="3:5" ht="43.5" x14ac:dyDescent="0.35">
      <c r="C126" s="169" t="s">
        <v>837</v>
      </c>
      <c r="D126" s="170"/>
      <c r="E126" s="169" t="s">
        <v>1435</v>
      </c>
    </row>
    <row r="127" spans="3:5" ht="29" x14ac:dyDescent="0.35">
      <c r="C127" s="169" t="s">
        <v>880</v>
      </c>
      <c r="D127" s="170"/>
      <c r="E127" s="169" t="s">
        <v>1428</v>
      </c>
    </row>
    <row r="128" spans="3:5" ht="29" x14ac:dyDescent="0.35">
      <c r="C128" s="169" t="s">
        <v>882</v>
      </c>
      <c r="D128" s="170"/>
      <c r="E128" s="169" t="s">
        <v>1424</v>
      </c>
    </row>
    <row r="129" spans="3:5" ht="43.5" x14ac:dyDescent="0.35">
      <c r="C129" s="169" t="s">
        <v>898</v>
      </c>
      <c r="D129" s="170"/>
      <c r="E129" s="169" t="s">
        <v>1436</v>
      </c>
    </row>
    <row r="130" spans="3:5" ht="43.5" x14ac:dyDescent="0.35">
      <c r="C130" s="169" t="s">
        <v>911</v>
      </c>
      <c r="D130" s="170"/>
      <c r="E130" s="169" t="s">
        <v>1426</v>
      </c>
    </row>
    <row r="131" spans="3:5" ht="43.5" x14ac:dyDescent="0.35">
      <c r="C131" s="169" t="s">
        <v>922</v>
      </c>
      <c r="D131" s="170"/>
      <c r="E131" s="169" t="s">
        <v>1437</v>
      </c>
    </row>
    <row r="132" spans="3:5" ht="43.5" x14ac:dyDescent="0.35">
      <c r="C132" s="169" t="s">
        <v>935</v>
      </c>
      <c r="D132" s="170"/>
      <c r="E132" s="169" t="s">
        <v>1438</v>
      </c>
    </row>
    <row r="133" spans="3:5" ht="43.5" x14ac:dyDescent="0.35">
      <c r="C133" s="169" t="s">
        <v>1285</v>
      </c>
      <c r="D133" s="170"/>
      <c r="E133" s="169" t="s">
        <v>1432</v>
      </c>
    </row>
    <row r="134" spans="3:5" ht="29" x14ac:dyDescent="0.35">
      <c r="C134" s="169" t="s">
        <v>936</v>
      </c>
      <c r="D134" s="170"/>
      <c r="E134" s="169" t="s">
        <v>1432</v>
      </c>
    </row>
    <row r="135" spans="3:5" ht="29" x14ac:dyDescent="0.35">
      <c r="C135" s="169" t="s">
        <v>946</v>
      </c>
      <c r="D135" s="170"/>
      <c r="E135" s="169" t="s">
        <v>1439</v>
      </c>
    </row>
    <row r="136" spans="3:5" ht="29" x14ac:dyDescent="0.35">
      <c r="C136" s="169" t="s">
        <v>947</v>
      </c>
      <c r="D136" s="170"/>
      <c r="E136" s="169" t="s">
        <v>1439</v>
      </c>
    </row>
    <row r="137" spans="3:5" ht="29" x14ac:dyDescent="0.35">
      <c r="C137" s="169" t="s">
        <v>948</v>
      </c>
      <c r="D137" s="170"/>
      <c r="E137" s="169" t="s">
        <v>1423</v>
      </c>
    </row>
    <row r="138" spans="3:5" ht="29" x14ac:dyDescent="0.35">
      <c r="C138" s="169" t="s">
        <v>949</v>
      </c>
      <c r="D138" s="170"/>
      <c r="E138" s="169" t="s">
        <v>1423</v>
      </c>
    </row>
    <row r="139" spans="3:5" ht="29" x14ac:dyDescent="0.35">
      <c r="C139" s="169" t="s">
        <v>950</v>
      </c>
      <c r="D139" s="170"/>
      <c r="E139" s="169" t="s">
        <v>1428</v>
      </c>
    </row>
    <row r="140" spans="3:5" ht="29" x14ac:dyDescent="0.35">
      <c r="C140" s="169" t="s">
        <v>952</v>
      </c>
      <c r="D140" s="170"/>
      <c r="E140" s="169" t="s">
        <v>1422</v>
      </c>
    </row>
    <row r="141" spans="3:5" ht="29" x14ac:dyDescent="0.35">
      <c r="C141" s="169" t="s">
        <v>953</v>
      </c>
      <c r="D141" s="170"/>
      <c r="E141" s="169" t="s">
        <v>1422</v>
      </c>
    </row>
    <row r="142" spans="3:5" ht="58" x14ac:dyDescent="0.35">
      <c r="C142" s="169" t="s">
        <v>954</v>
      </c>
      <c r="D142" s="170"/>
      <c r="E142" s="169" t="s">
        <v>1421</v>
      </c>
    </row>
    <row r="143" spans="3:5" ht="29" x14ac:dyDescent="0.35">
      <c r="C143" s="169" t="s">
        <v>955</v>
      </c>
      <c r="D143" s="170"/>
      <c r="E143" s="169" t="s">
        <v>1429</v>
      </c>
    </row>
    <row r="144" spans="3:5" ht="29" x14ac:dyDescent="0.35">
      <c r="C144" s="169" t="s">
        <v>957</v>
      </c>
      <c r="D144" s="170"/>
      <c r="E144" s="169" t="s">
        <v>1429</v>
      </c>
    </row>
    <row r="145" spans="3:5" ht="43.5" x14ac:dyDescent="0.35">
      <c r="C145" s="169" t="s">
        <v>956</v>
      </c>
      <c r="D145" s="170"/>
      <c r="E145" s="169" t="s">
        <v>1432</v>
      </c>
    </row>
    <row r="146" spans="3:5" x14ac:dyDescent="0.35">
      <c r="C146" s="169" t="s">
        <v>958</v>
      </c>
      <c r="D146" s="170"/>
      <c r="E146" s="169" t="s">
        <v>1420</v>
      </c>
    </row>
    <row r="147" spans="3:5" ht="29" x14ac:dyDescent="0.35">
      <c r="C147" s="169" t="s">
        <v>1291</v>
      </c>
      <c r="D147" s="170"/>
      <c r="E147" s="169" t="s">
        <v>1421</v>
      </c>
    </row>
    <row r="148" spans="3:5" ht="29" x14ac:dyDescent="0.35">
      <c r="C148" s="169" t="s">
        <v>959</v>
      </c>
      <c r="D148" s="170"/>
      <c r="E148" s="169" t="s">
        <v>1429</v>
      </c>
    </row>
    <row r="149" spans="3:5" ht="29" x14ac:dyDescent="0.35">
      <c r="C149" s="169" t="s">
        <v>1047</v>
      </c>
      <c r="D149" s="170"/>
      <c r="E149" s="169" t="s">
        <v>1429</v>
      </c>
    </row>
    <row r="150" spans="3:5" ht="29" x14ac:dyDescent="0.35">
      <c r="C150" s="169" t="s">
        <v>1049</v>
      </c>
      <c r="D150" s="170"/>
      <c r="E150" s="169" t="s">
        <v>1428</v>
      </c>
    </row>
    <row r="151" spans="3:5" ht="29" x14ac:dyDescent="0.35">
      <c r="C151" s="169" t="s">
        <v>1050</v>
      </c>
      <c r="D151" s="170"/>
      <c r="E151" s="169" t="s">
        <v>1424</v>
      </c>
    </row>
    <row r="152" spans="3:5" ht="29" x14ac:dyDescent="0.35">
      <c r="C152" s="169" t="s">
        <v>1051</v>
      </c>
      <c r="D152" s="170"/>
      <c r="E152" s="169" t="s">
        <v>1428</v>
      </c>
    </row>
    <row r="153" spans="3:5" ht="43.5" x14ac:dyDescent="0.35">
      <c r="C153" s="169" t="s">
        <v>1052</v>
      </c>
      <c r="D153" s="170"/>
      <c r="E153" s="169" t="s">
        <v>1434</v>
      </c>
    </row>
    <row r="154" spans="3:5" ht="43.5" x14ac:dyDescent="0.35">
      <c r="C154" s="169" t="s">
        <v>1053</v>
      </c>
      <c r="D154" s="170"/>
      <c r="E154" s="169" t="s">
        <v>1434</v>
      </c>
    </row>
    <row r="155" spans="3:5" ht="29" x14ac:dyDescent="0.35">
      <c r="C155" s="169" t="s">
        <v>1054</v>
      </c>
      <c r="D155" s="170"/>
      <c r="E155" s="169" t="s">
        <v>1436</v>
      </c>
    </row>
    <row r="156" spans="3:5" ht="29" x14ac:dyDescent="0.35">
      <c r="C156" s="169" t="s">
        <v>1292</v>
      </c>
      <c r="D156" s="170"/>
      <c r="E156" s="169" t="s">
        <v>1421</v>
      </c>
    </row>
    <row r="157" spans="3:5" ht="29" x14ac:dyDescent="0.35">
      <c r="C157" s="169" t="s">
        <v>1294</v>
      </c>
      <c r="D157" s="170"/>
      <c r="E157" s="169" t="s">
        <v>1421</v>
      </c>
    </row>
    <row r="158" spans="3:5" x14ac:dyDescent="0.35">
      <c r="C158" s="169" t="s">
        <v>1293</v>
      </c>
      <c r="D158" s="170"/>
      <c r="E158" s="169" t="s">
        <v>1421</v>
      </c>
    </row>
    <row r="159" spans="3:5" ht="29" x14ac:dyDescent="0.35">
      <c r="C159" s="169" t="s">
        <v>1055</v>
      </c>
      <c r="D159" s="170"/>
      <c r="E159" s="169" t="s">
        <v>1424</v>
      </c>
    </row>
    <row r="160" spans="3:5" ht="29" x14ac:dyDescent="0.35">
      <c r="C160" s="169" t="s">
        <v>1057</v>
      </c>
      <c r="D160" s="170"/>
      <c r="E160" s="169" t="s">
        <v>1424</v>
      </c>
    </row>
    <row r="161" spans="3:5" ht="29" x14ac:dyDescent="0.35">
      <c r="C161" s="169" t="s">
        <v>1058</v>
      </c>
      <c r="D161" s="170"/>
      <c r="E161" s="169" t="s">
        <v>1424</v>
      </c>
    </row>
    <row r="162" spans="3:5" ht="29" x14ac:dyDescent="0.35">
      <c r="C162" s="169" t="s">
        <v>1059</v>
      </c>
      <c r="D162" s="170"/>
      <c r="E162" s="169" t="s">
        <v>1422</v>
      </c>
    </row>
    <row r="163" spans="3:5" x14ac:dyDescent="0.35">
      <c r="C163" s="169" t="s">
        <v>1060</v>
      </c>
      <c r="D163" s="170"/>
      <c r="E163" s="169" t="s">
        <v>1420</v>
      </c>
    </row>
    <row r="164" spans="3:5" x14ac:dyDescent="0.35">
      <c r="C164" s="169" t="s">
        <v>1061</v>
      </c>
      <c r="D164" s="170"/>
      <c r="E164" s="169" t="s">
        <v>1420</v>
      </c>
    </row>
    <row r="165" spans="3:5" x14ac:dyDescent="0.35">
      <c r="C165" s="169" t="s">
        <v>1062</v>
      </c>
      <c r="D165" s="170"/>
      <c r="E165" s="169" t="s">
        <v>1420</v>
      </c>
    </row>
    <row r="166" spans="3:5" ht="29" x14ac:dyDescent="0.35">
      <c r="C166" s="169" t="s">
        <v>1063</v>
      </c>
      <c r="D166" s="170"/>
      <c r="E166" s="169" t="s">
        <v>1420</v>
      </c>
    </row>
    <row r="167" spans="3:5" ht="29" x14ac:dyDescent="0.35">
      <c r="C167" s="169" t="s">
        <v>1064</v>
      </c>
      <c r="D167" s="170"/>
      <c r="E167" s="169" t="s">
        <v>1424</v>
      </c>
    </row>
    <row r="168" spans="3:5" ht="29" x14ac:dyDescent="0.35">
      <c r="C168" s="169" t="s">
        <v>1065</v>
      </c>
      <c r="D168" s="170"/>
      <c r="E168" s="169" t="s">
        <v>1439</v>
      </c>
    </row>
    <row r="169" spans="3:5" ht="29" x14ac:dyDescent="0.35">
      <c r="C169" s="169" t="s">
        <v>1066</v>
      </c>
      <c r="D169" s="170"/>
      <c r="E169" s="169" t="s">
        <v>1439</v>
      </c>
    </row>
    <row r="170" spans="3:5" ht="29" x14ac:dyDescent="0.35">
      <c r="C170" s="169" t="s">
        <v>1067</v>
      </c>
      <c r="D170" s="170"/>
      <c r="E170" s="169" t="s">
        <v>1422</v>
      </c>
    </row>
    <row r="171" spans="3:5" x14ac:dyDescent="0.35">
      <c r="C171" s="169" t="s">
        <v>1068</v>
      </c>
      <c r="D171" s="170"/>
      <c r="E171" s="169" t="s">
        <v>1420</v>
      </c>
    </row>
    <row r="172" spans="3:5" x14ac:dyDescent="0.35">
      <c r="C172" s="169" t="s">
        <v>1069</v>
      </c>
      <c r="D172" s="170"/>
      <c r="E172" s="169" t="s">
        <v>1420</v>
      </c>
    </row>
    <row r="173" spans="3:5" ht="29" x14ac:dyDescent="0.35">
      <c r="C173" s="169" t="s">
        <v>1070</v>
      </c>
      <c r="D173" s="170"/>
      <c r="E173" s="169" t="s">
        <v>1428</v>
      </c>
    </row>
    <row r="174" spans="3:5" ht="29" x14ac:dyDescent="0.35">
      <c r="C174" s="169" t="s">
        <v>1071</v>
      </c>
      <c r="D174" s="170"/>
      <c r="E174" s="169" t="s">
        <v>1423</v>
      </c>
    </row>
    <row r="175" spans="3:5" ht="43.5" x14ac:dyDescent="0.35">
      <c r="C175" s="169" t="s">
        <v>1072</v>
      </c>
      <c r="D175" s="170"/>
      <c r="E175" s="169" t="s">
        <v>1420</v>
      </c>
    </row>
    <row r="176" spans="3:5" x14ac:dyDescent="0.35">
      <c r="C176" s="169" t="s">
        <v>1605</v>
      </c>
      <c r="D176" s="170"/>
      <c r="E176" s="169" t="s">
        <v>1440</v>
      </c>
    </row>
    <row r="177" spans="3:5" x14ac:dyDescent="0.35">
      <c r="C177" s="169" t="s">
        <v>1164</v>
      </c>
      <c r="D177" s="170"/>
      <c r="E177" s="169" t="s">
        <v>1420</v>
      </c>
    </row>
    <row r="178" spans="3:5" x14ac:dyDescent="0.35">
      <c r="C178" s="169" t="s">
        <v>1302</v>
      </c>
      <c r="D178" s="170"/>
      <c r="E178" s="169" t="s">
        <v>1421</v>
      </c>
    </row>
    <row r="179" spans="3:5" x14ac:dyDescent="0.35">
      <c r="C179" s="169" t="s">
        <v>1171</v>
      </c>
      <c r="D179" s="170"/>
      <c r="E179" s="169" t="s">
        <v>1420</v>
      </c>
    </row>
    <row r="180" spans="3:5" x14ac:dyDescent="0.35">
      <c r="C180" s="169" t="s">
        <v>1172</v>
      </c>
      <c r="D180" s="170"/>
      <c r="E180" s="169" t="s">
        <v>1420</v>
      </c>
    </row>
    <row r="181" spans="3:5" ht="43.5" x14ac:dyDescent="0.35">
      <c r="C181" s="169" t="s">
        <v>1173</v>
      </c>
      <c r="D181" s="170"/>
      <c r="E181" s="169" t="s">
        <v>1423</v>
      </c>
    </row>
    <row r="182" spans="3:5" ht="43.5" x14ac:dyDescent="0.35">
      <c r="C182" s="169" t="s">
        <v>1174</v>
      </c>
      <c r="D182" s="170"/>
      <c r="E182" s="169" t="s">
        <v>1428</v>
      </c>
    </row>
    <row r="183" spans="3:5" ht="29" x14ac:dyDescent="0.35">
      <c r="C183" s="169" t="s">
        <v>1175</v>
      </c>
      <c r="D183" s="170"/>
      <c r="E183" s="169" t="s">
        <v>1422</v>
      </c>
    </row>
  </sheetData>
  <sheetProtection algorithmName="SHA-512" hashValue="afNXykUS5RhV9uEYBosesoT93/jxul1AD3IhAkyC56gn/oyaLgxjR8tOod3CmXavAgr51ZDCkebvm4Qj6gDaYA==" saltValue="o2Lwga0wuSKIO6VDkSkzZg==" spinCount="100000" sheet="1" objects="1" scenarios="1"/>
  <sortState xmlns:xlrd2="http://schemas.microsoft.com/office/spreadsheetml/2017/richdata2" ref="B3:G136">
    <sortCondition descending="1" ref="G3:G136"/>
    <sortCondition ref="B3:B136"/>
  </sortState>
  <mergeCells count="1">
    <mergeCell ref="C3:F3"/>
  </mergeCells>
  <conditionalFormatting sqref="H5:H29 H31:H71">
    <cfRule type="cellIs" dxfId="160" priority="6" operator="equal">
      <formula>"Błędna wartość formuły walidacyjnej"</formula>
    </cfRule>
    <cfRule type="cellIs" dxfId="159" priority="7" operator="equal">
      <formula>"Weryfikacja formuły OK"</formula>
    </cfRule>
  </conditionalFormatting>
  <conditionalFormatting sqref="H1">
    <cfRule type="containsText" dxfId="158" priority="3" operator="containsText" text="Skoroszyt jest zwalidowany poprawnie">
      <formula>NOT(ISERROR(SEARCH("Skoroszyt jest zwalidowany poprawnie",H1)))</formula>
    </cfRule>
  </conditionalFormatting>
  <conditionalFormatting sqref="H30">
    <cfRule type="cellIs" dxfId="157" priority="1" operator="equal">
      <formula>"Błędna wartość formuły walidacyjnej"</formula>
    </cfRule>
    <cfRule type="cellIs" dxfId="156" priority="2" operator="equal">
      <formula>"Weryfikacja formuły OK"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H16"/>
  <sheetViews>
    <sheetView workbookViewId="0">
      <selection activeCell="D6" sqref="D6:G13"/>
    </sheetView>
  </sheetViews>
  <sheetFormatPr defaultColWidth="8.7265625" defaultRowHeight="14.5" x14ac:dyDescent="0.35"/>
  <cols>
    <col min="1" max="1" width="9.1796875" style="453" customWidth="1"/>
    <col min="2" max="2" width="8.26953125" style="472" customWidth="1"/>
    <col min="3" max="3" width="51.81640625" style="472" customWidth="1"/>
    <col min="4" max="4" width="21.54296875" style="472" customWidth="1"/>
    <col min="5" max="5" width="20.54296875" style="472" customWidth="1"/>
    <col min="6" max="6" width="21.81640625" style="472" customWidth="1"/>
    <col min="7" max="7" width="25.7265625" style="472" customWidth="1"/>
    <col min="8" max="8" width="22.81640625" style="4" customWidth="1"/>
    <col min="9" max="16384" width="8.7265625" style="4"/>
  </cols>
  <sheetData>
    <row r="1" spans="2:8" ht="15.5" x14ac:dyDescent="0.35">
      <c r="B1" s="414" t="s">
        <v>0</v>
      </c>
      <c r="G1" s="347" t="s">
        <v>1251</v>
      </c>
    </row>
    <row r="2" spans="2:8" x14ac:dyDescent="0.35">
      <c r="B2" s="473" t="s">
        <v>1267</v>
      </c>
    </row>
    <row r="3" spans="2:8" ht="15" thickBot="1" x14ac:dyDescent="0.4"/>
    <row r="4" spans="2:8" ht="29" x14ac:dyDescent="0.35">
      <c r="B4" s="774" t="s">
        <v>327</v>
      </c>
      <c r="C4" s="776" t="s">
        <v>328</v>
      </c>
      <c r="D4" s="474" t="s">
        <v>1268</v>
      </c>
      <c r="E4" s="475" t="s">
        <v>329</v>
      </c>
      <c r="F4" s="476" t="s">
        <v>330</v>
      </c>
      <c r="G4" s="477" t="s">
        <v>331</v>
      </c>
    </row>
    <row r="5" spans="2:8" ht="15" thickBot="1" x14ac:dyDescent="0.4">
      <c r="B5" s="775"/>
      <c r="C5" s="777"/>
      <c r="D5" s="478" t="s">
        <v>107</v>
      </c>
      <c r="E5" s="479" t="s">
        <v>108</v>
      </c>
      <c r="F5" s="480" t="s">
        <v>109</v>
      </c>
      <c r="G5" s="481" t="s">
        <v>110</v>
      </c>
    </row>
    <row r="6" spans="2:8" x14ac:dyDescent="0.35">
      <c r="B6" s="482" t="s">
        <v>332</v>
      </c>
      <c r="C6" s="483" t="s">
        <v>333</v>
      </c>
      <c r="D6" s="95">
        <v>0</v>
      </c>
      <c r="E6" s="96">
        <v>0</v>
      </c>
      <c r="F6" s="97">
        <v>0</v>
      </c>
      <c r="G6" s="492"/>
      <c r="H6" s="424" t="str">
        <f t="shared" ref="H6:H11" si="0">IF(COUNTBLANK(D6:F6)=3,"",IF(COUNTBLANK(D6:F6)=0,"Weryfikacja wiersza OK","Należy wypełnić wiersz"))</f>
        <v>Weryfikacja wiersza OK</v>
      </c>
    </row>
    <row r="7" spans="2:8" x14ac:dyDescent="0.35">
      <c r="B7" s="484" t="s">
        <v>334</v>
      </c>
      <c r="C7" s="485" t="s">
        <v>335</v>
      </c>
      <c r="D7" s="98">
        <v>0</v>
      </c>
      <c r="E7" s="99">
        <v>0</v>
      </c>
      <c r="F7" s="100">
        <v>0</v>
      </c>
      <c r="G7" s="493"/>
      <c r="H7" s="424" t="str">
        <f t="shared" si="0"/>
        <v>Weryfikacja wiersza OK</v>
      </c>
    </row>
    <row r="8" spans="2:8" ht="29" x14ac:dyDescent="0.35">
      <c r="B8" s="484" t="s">
        <v>336</v>
      </c>
      <c r="C8" s="486" t="s">
        <v>337</v>
      </c>
      <c r="D8" s="98">
        <v>0</v>
      </c>
      <c r="E8" s="99">
        <v>0</v>
      </c>
      <c r="F8" s="100">
        <v>0</v>
      </c>
      <c r="G8" s="493"/>
      <c r="H8" s="424" t="str">
        <f t="shared" si="0"/>
        <v>Weryfikacja wiersza OK</v>
      </c>
    </row>
    <row r="9" spans="2:8" x14ac:dyDescent="0.35">
      <c r="B9" s="484" t="s">
        <v>338</v>
      </c>
      <c r="C9" s="485" t="s">
        <v>339</v>
      </c>
      <c r="D9" s="98">
        <v>0</v>
      </c>
      <c r="E9" s="99">
        <v>0</v>
      </c>
      <c r="F9" s="100">
        <v>0</v>
      </c>
      <c r="G9" s="493"/>
      <c r="H9" s="424" t="str">
        <f t="shared" si="0"/>
        <v>Weryfikacja wiersza OK</v>
      </c>
    </row>
    <row r="10" spans="2:8" x14ac:dyDescent="0.35">
      <c r="B10" s="484" t="s">
        <v>340</v>
      </c>
      <c r="C10" s="485" t="s">
        <v>341</v>
      </c>
      <c r="D10" s="98">
        <v>0</v>
      </c>
      <c r="E10" s="99">
        <v>0</v>
      </c>
      <c r="F10" s="100">
        <v>0</v>
      </c>
      <c r="G10" s="493"/>
      <c r="H10" s="424" t="str">
        <f t="shared" si="0"/>
        <v>Weryfikacja wiersza OK</v>
      </c>
    </row>
    <row r="11" spans="2:8" ht="29" x14ac:dyDescent="0.35">
      <c r="B11" s="484" t="s">
        <v>342</v>
      </c>
      <c r="C11" s="486" t="s">
        <v>343</v>
      </c>
      <c r="D11" s="98">
        <v>0</v>
      </c>
      <c r="E11" s="99">
        <v>0</v>
      </c>
      <c r="F11" s="100">
        <v>0</v>
      </c>
      <c r="G11" s="493"/>
      <c r="H11" s="424" t="str">
        <f t="shared" si="0"/>
        <v>Weryfikacja wiersza OK</v>
      </c>
    </row>
    <row r="12" spans="2:8" x14ac:dyDescent="0.35">
      <c r="B12" s="484" t="s">
        <v>344</v>
      </c>
      <c r="C12" s="486" t="s">
        <v>345</v>
      </c>
      <c r="D12" s="494"/>
      <c r="E12" s="495"/>
      <c r="F12" s="496"/>
      <c r="G12" s="101">
        <v>0</v>
      </c>
      <c r="H12" s="424" t="str">
        <f>IF(ISBLANK(G12),"",IF(ISNUMBER(G12),"Weryfikacja wiersza OK","Wartość w kolumnie D musi być liczbą"))</f>
        <v>Weryfikacja wiersza OK</v>
      </c>
    </row>
    <row r="13" spans="2:8" ht="15" thickBot="1" x14ac:dyDescent="0.4">
      <c r="B13" s="487" t="s">
        <v>346</v>
      </c>
      <c r="C13" s="488" t="s">
        <v>227</v>
      </c>
      <c r="D13" s="497"/>
      <c r="E13" s="498"/>
      <c r="F13" s="499"/>
      <c r="G13" s="102">
        <v>0</v>
      </c>
      <c r="H13" s="424" t="str">
        <f>IF(ISBLANK(G13),"",IF(ISNUMBER(G13),"Weryfikacja wiersza OK","Wartość w kolumnie D musi być liczbą"))</f>
        <v>Weryfikacja wiersza OK</v>
      </c>
    </row>
    <row r="15" spans="2:8" x14ac:dyDescent="0.35">
      <c r="C15" s="489"/>
      <c r="D15" s="490" t="str">
        <f>IF(COUNTBLANK(D6:D11)=6,"",IF(COUNTBLANK(D6:D11)=0,IF(ROUND(SUM(D6:D10)-D11,2)=0,"OK","W formularzu WK03 suma wartości wykazywanych w kolumnie A jest niezgodna w podsumowaniem tej kolumny w ostatnim wierszu"),"W trakcie wprowadzania"))</f>
        <v>OK</v>
      </c>
      <c r="E15" s="490" t="str">
        <f>IF(COUNTBLANK(E6:E11)=6,"",IF(COUNTBLANK(E6:E11)=0,IF(ROUND(SUM(E6:E10)-E11,2)=0,"OK","W formularzu WK03 suma wartości wykazywanych w kolumnie B jest niezgodna w podsumowaniem tej kolumny w ostatnim wierszu"),"W trakcie wprowadzania"))</f>
        <v>OK</v>
      </c>
      <c r="F15" s="490" t="str">
        <f>IF(COUNTBLANK(F6:F11)=6,"",IF(COUNTBLANK(F6:F11)=0,IF(ROUND(SUM(F6:F10)-F11,2)=0,"OK","W formularzu WK03 suma wartości wykazywanych w kolumnie C jest niezgodna w podsumowaniem tej kolumny w ostatnim wierszu"),"W trakcie wprowadzania"))</f>
        <v>OK</v>
      </c>
      <c r="G15" s="490" t="str">
        <f>IF(COUNTBLANK(G12:G13)=2,"",IF(COUNTBLANK(G12:G13)=0,IF(ROUND(WK03.8._D-9.375%*WK03.7._D,2)=0,"OK","W formularzu WK03 wartość wymogu kapitałowego z tytułu ryzyka operacyjnego jest niezgodna z iloczynem współczynnika wynikającego z rozporządzenia Ministra Finansów oraz średnią wartością wykazywanych zysków z ostatnich lat przez kasę"),"W trakcie wprowadzania"))</f>
        <v>OK</v>
      </c>
    </row>
    <row r="16" spans="2:8" x14ac:dyDescent="0.35">
      <c r="C16" s="491" t="str">
        <f>IF(COUNTBLANK(D15:G15)=4,"",IF(COUNTIFS(D15:G15,"OK")=4,"Arkusz jest zwalidowany poprawnie","Arkusz jest niepoprawny"))</f>
        <v>Arkusz jest zwalidowany poprawnie</v>
      </c>
      <c r="D16" s="491"/>
      <c r="E16" s="491"/>
      <c r="F16" s="491"/>
      <c r="G16" s="491"/>
    </row>
  </sheetData>
  <sheetProtection algorithmName="SHA-512" hashValue="RTipUXZmv7J9m0jncs3vS2b8fXYHcUQ9zCKVOcTbE6ThDA46CV8VaQ9G73JN9ttU/5gCZV9hn7I8MaqQdCemXw==" saltValue="ivxl3/8zfNoIZCEKCWl+LA==" spinCount="100000" sheet="1" objects="1" scenarios="1"/>
  <mergeCells count="2">
    <mergeCell ref="B4:B5"/>
    <mergeCell ref="C4:C5"/>
  </mergeCells>
  <conditionalFormatting sqref="H6:H13">
    <cfRule type="containsText" dxfId="120" priority="3" operator="containsText" text="Weryfikacja wiersza OK">
      <formula>NOT(ISERROR(SEARCH("Weryfikacja wiersza OK",H6)))</formula>
    </cfRule>
  </conditionalFormatting>
  <conditionalFormatting sqref="D15:G15">
    <cfRule type="containsText" dxfId="119" priority="2" operator="containsText" text="OK">
      <formula>NOT(ISERROR(SEARCH("OK",D15)))</formula>
    </cfRule>
  </conditionalFormatting>
  <conditionalFormatting sqref="C16:G16">
    <cfRule type="containsText" dxfId="118" priority="1" operator="containsText" text="Arkusz jest zwalidowany poprawnie">
      <formula>NOT(ISERROR(SEARCH("Arkusz jest zwalidowany poprawnie",C16)))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B1:E21"/>
  <sheetViews>
    <sheetView workbookViewId="0">
      <selection activeCell="D6" sqref="D6:D14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3" width="55.81640625" style="4" bestFit="1" customWidth="1"/>
    <col min="4" max="4" width="13.54296875" style="4" customWidth="1"/>
    <col min="5" max="16384" width="8.7265625" style="4"/>
  </cols>
  <sheetData>
    <row r="1" spans="2:5" ht="15.5" x14ac:dyDescent="0.35">
      <c r="B1" s="414" t="s">
        <v>0</v>
      </c>
      <c r="D1" s="347" t="s">
        <v>1251</v>
      </c>
    </row>
    <row r="2" spans="2:5" x14ac:dyDescent="0.35">
      <c r="B2" s="473" t="s">
        <v>641</v>
      </c>
    </row>
    <row r="3" spans="2:5" ht="15" thickBot="1" x14ac:dyDescent="0.4"/>
    <row r="4" spans="2:5" ht="29" x14ac:dyDescent="0.35">
      <c r="B4" s="778" t="s">
        <v>642</v>
      </c>
      <c r="C4" s="779"/>
      <c r="D4" s="361" t="s">
        <v>10</v>
      </c>
    </row>
    <row r="5" spans="2:5" ht="15" thickBot="1" x14ac:dyDescent="0.4">
      <c r="B5" s="780"/>
      <c r="C5" s="781"/>
      <c r="D5" s="372" t="s">
        <v>107</v>
      </c>
    </row>
    <row r="6" spans="2:5" x14ac:dyDescent="0.35">
      <c r="B6" s="500" t="s">
        <v>643</v>
      </c>
      <c r="C6" s="374" t="s">
        <v>190</v>
      </c>
      <c r="D6" s="254">
        <v>0</v>
      </c>
      <c r="E6" s="424" t="str">
        <f>IF(ISBLANK(D6),"",IF(ISNUMBER(D6),"Weryfikacja wiersza OK","Wartość w kolumnie a musi być liczbą"))</f>
        <v>Weryfikacja wiersza OK</v>
      </c>
    </row>
    <row r="7" spans="2:5" x14ac:dyDescent="0.35">
      <c r="B7" s="501" t="s">
        <v>644</v>
      </c>
      <c r="C7" s="353" t="s">
        <v>645</v>
      </c>
      <c r="D7" s="255">
        <v>0</v>
      </c>
      <c r="E7" s="424" t="str">
        <f t="shared" ref="E7:E14" si="0">IF(ISBLANK(D7),"",IF(ISNUMBER(D7),"Weryfikacja wiersza OK","Wartość w kolumnie a musi być liczbą"))</f>
        <v>Weryfikacja wiersza OK</v>
      </c>
    </row>
    <row r="8" spans="2:5" x14ac:dyDescent="0.35">
      <c r="B8" s="501" t="s">
        <v>646</v>
      </c>
      <c r="C8" s="353" t="s">
        <v>647</v>
      </c>
      <c r="D8" s="255">
        <v>0</v>
      </c>
      <c r="E8" s="424" t="str">
        <f t="shared" si="0"/>
        <v>Weryfikacja wiersza OK</v>
      </c>
    </row>
    <row r="9" spans="2:5" x14ac:dyDescent="0.35">
      <c r="B9" s="501" t="s">
        <v>648</v>
      </c>
      <c r="C9" s="367" t="s">
        <v>649</v>
      </c>
      <c r="D9" s="255">
        <v>0</v>
      </c>
      <c r="E9" s="424" t="str">
        <f t="shared" si="0"/>
        <v>Weryfikacja wiersza OK</v>
      </c>
    </row>
    <row r="10" spans="2:5" x14ac:dyDescent="0.35">
      <c r="B10" s="501" t="s">
        <v>650</v>
      </c>
      <c r="C10" s="353" t="s">
        <v>651</v>
      </c>
      <c r="D10" s="255">
        <v>0</v>
      </c>
      <c r="E10" s="424" t="str">
        <f t="shared" si="0"/>
        <v>Weryfikacja wiersza OK</v>
      </c>
    </row>
    <row r="11" spans="2:5" x14ac:dyDescent="0.35">
      <c r="B11" s="501" t="s">
        <v>652</v>
      </c>
      <c r="C11" s="353" t="s">
        <v>653</v>
      </c>
      <c r="D11" s="255">
        <v>0</v>
      </c>
      <c r="E11" s="424" t="str">
        <f t="shared" si="0"/>
        <v>Weryfikacja wiersza OK</v>
      </c>
    </row>
    <row r="12" spans="2:5" x14ac:dyDescent="0.35">
      <c r="B12" s="501" t="s">
        <v>654</v>
      </c>
      <c r="C12" s="353" t="s">
        <v>188</v>
      </c>
      <c r="D12" s="255">
        <v>0</v>
      </c>
      <c r="E12" s="424" t="str">
        <f t="shared" si="0"/>
        <v>Weryfikacja wiersza OK</v>
      </c>
    </row>
    <row r="13" spans="2:5" ht="15" thickBot="1" x14ac:dyDescent="0.4">
      <c r="B13" s="502" t="s">
        <v>655</v>
      </c>
      <c r="C13" s="503" t="s">
        <v>656</v>
      </c>
      <c r="D13" s="257">
        <v>0</v>
      </c>
      <c r="E13" s="424" t="str">
        <f t="shared" si="0"/>
        <v>Weryfikacja wiersza OK</v>
      </c>
    </row>
    <row r="14" spans="2:5" ht="15" thickBot="1" x14ac:dyDescent="0.4">
      <c r="B14" s="504" t="s">
        <v>657</v>
      </c>
      <c r="C14" s="505" t="s">
        <v>70</v>
      </c>
      <c r="D14" s="258">
        <v>0</v>
      </c>
      <c r="E14" s="424" t="str">
        <f t="shared" si="0"/>
        <v>Weryfikacja wiersza OK</v>
      </c>
    </row>
    <row r="15" spans="2:5" ht="19.5" customHeight="1" x14ac:dyDescent="0.35"/>
    <row r="16" spans="2:5" x14ac:dyDescent="0.35">
      <c r="C16" s="347" t="s">
        <v>1443</v>
      </c>
    </row>
    <row r="17" spans="3:4" x14ac:dyDescent="0.35">
      <c r="C17" s="4" t="s">
        <v>643</v>
      </c>
      <c r="D17" s="6" t="str">
        <f>IF(D6="","",IF(ROUND(SUM(D7:D8),2)=ROUND(D6,2),"OK","Błąd sumy częściowej"))</f>
        <v>OK</v>
      </c>
    </row>
    <row r="18" spans="3:4" x14ac:dyDescent="0.35">
      <c r="C18" s="4" t="s">
        <v>648</v>
      </c>
      <c r="D18" s="6" t="str">
        <f>IF(D9="","",IF(ROUND(SUM(D10:D13),2)=ROUND(D9,2),"OK","Błąd sumy częściowej"))</f>
        <v>OK</v>
      </c>
    </row>
    <row r="19" spans="3:4" x14ac:dyDescent="0.35">
      <c r="C19" s="4" t="s">
        <v>657</v>
      </c>
      <c r="D19" s="6" t="str">
        <f>IF(D14="","",IF(ROUND(SUM(D6,D9),2)=ROUND(D14,2),"OK","Błąd sumy częściowej"))</f>
        <v>OK</v>
      </c>
    </row>
    <row r="21" spans="3:4" x14ac:dyDescent="0.35">
      <c r="C21" s="358" t="s">
        <v>1464</v>
      </c>
      <c r="D21" s="6" t="str">
        <f>IF(COUNTBLANK(E6:E14)=9,"",IF(AND(COUNTIF(E6:E14,"Weryfikacja wiersza OK")=9,COUNTIF(D17:D19,"OK")=3),"Arkusz jest zwalidowany poprawnie","Arkusz jest niepoprawny"))</f>
        <v>Arkusz jest zwalidowany poprawnie</v>
      </c>
    </row>
  </sheetData>
  <sheetProtection algorithmName="SHA-512" hashValue="pcKB/sB/dxqH9wOYmOD+7Aago2/L9C4jbg0b+XvBdgabq7gzgWgk5fIXMFAWBkSOoV4pMAvS9RG0EC8EwARdnQ==" saltValue="/4I76ufMfxS3qXo0DT3lBQ==" spinCount="100000" sheet="1" objects="1" scenarios="1"/>
  <mergeCells count="1">
    <mergeCell ref="B4:C5"/>
  </mergeCells>
  <conditionalFormatting sqref="E6:E14">
    <cfRule type="containsText" dxfId="117" priority="3" operator="containsText" text="Weryfikacja wiersza OK">
      <formula>NOT(ISERROR(SEARCH("Weryfikacja wiersza OK",E6)))</formula>
    </cfRule>
  </conditionalFormatting>
  <conditionalFormatting sqref="D17:D19">
    <cfRule type="containsText" dxfId="116" priority="2" operator="containsText" text="OK">
      <formula>NOT(ISERROR(SEARCH("OK",D17)))</formula>
    </cfRule>
  </conditionalFormatting>
  <conditionalFormatting sqref="D21">
    <cfRule type="containsText" dxfId="115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ignoredErrors>
    <ignoredError sqref="D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/>
  <dimension ref="B1:E31"/>
  <sheetViews>
    <sheetView workbookViewId="0">
      <selection activeCell="D6" sqref="D6:D23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3" width="60.7265625" style="4" bestFit="1" customWidth="1"/>
    <col min="4" max="4" width="13.54296875" style="4" customWidth="1"/>
    <col min="5" max="16384" width="8.7265625" style="4"/>
  </cols>
  <sheetData>
    <row r="1" spans="2:5" ht="15.5" x14ac:dyDescent="0.35">
      <c r="B1" s="414" t="s">
        <v>0</v>
      </c>
      <c r="D1" s="347" t="s">
        <v>1251</v>
      </c>
    </row>
    <row r="2" spans="2:5" x14ac:dyDescent="0.35">
      <c r="B2" s="473" t="s">
        <v>658</v>
      </c>
    </row>
    <row r="3" spans="2:5" ht="15" thickBot="1" x14ac:dyDescent="0.4"/>
    <row r="4" spans="2:5" ht="29" x14ac:dyDescent="0.35">
      <c r="B4" s="778" t="s">
        <v>463</v>
      </c>
      <c r="C4" s="779"/>
      <c r="D4" s="361" t="s">
        <v>10</v>
      </c>
    </row>
    <row r="5" spans="2:5" ht="15" thickBot="1" x14ac:dyDescent="0.4">
      <c r="B5" s="780"/>
      <c r="C5" s="781"/>
      <c r="D5" s="372" t="s">
        <v>107</v>
      </c>
    </row>
    <row r="6" spans="2:5" x14ac:dyDescent="0.35">
      <c r="B6" s="500" t="s">
        <v>659</v>
      </c>
      <c r="C6" s="374" t="s">
        <v>382</v>
      </c>
      <c r="D6" s="254">
        <v>0</v>
      </c>
      <c r="E6" s="424" t="str">
        <f>IF(ISBLANK(D6),"",IF(ISNUMBER(D6),"Weryfikacja wiersza OK","Wartość w kolumnie a musi być liczbą"))</f>
        <v>Weryfikacja wiersza OK</v>
      </c>
    </row>
    <row r="7" spans="2:5" x14ac:dyDescent="0.35">
      <c r="B7" s="501" t="s">
        <v>660</v>
      </c>
      <c r="C7" s="353" t="s">
        <v>65</v>
      </c>
      <c r="D7" s="255">
        <v>0</v>
      </c>
      <c r="E7" s="424" t="str">
        <f t="shared" ref="E7:E23" si="0">IF(ISBLANK(D7),"",IF(ISNUMBER(D7),"Weryfikacja wiersza OK","Wartość w kolumnie a musi być liczbą"))</f>
        <v>Weryfikacja wiersza OK</v>
      </c>
    </row>
    <row r="8" spans="2:5" x14ac:dyDescent="0.35">
      <c r="B8" s="501" t="s">
        <v>661</v>
      </c>
      <c r="C8" s="353" t="s">
        <v>66</v>
      </c>
      <c r="D8" s="255">
        <v>0</v>
      </c>
      <c r="E8" s="424" t="str">
        <f t="shared" si="0"/>
        <v>Weryfikacja wiersza OK</v>
      </c>
    </row>
    <row r="9" spans="2:5" x14ac:dyDescent="0.35">
      <c r="B9" s="501" t="s">
        <v>662</v>
      </c>
      <c r="C9" s="353" t="s">
        <v>16</v>
      </c>
      <c r="D9" s="255">
        <v>0</v>
      </c>
      <c r="E9" s="424" t="str">
        <f t="shared" si="0"/>
        <v>Weryfikacja wiersza OK</v>
      </c>
    </row>
    <row r="10" spans="2:5" x14ac:dyDescent="0.35">
      <c r="B10" s="501" t="s">
        <v>663</v>
      </c>
      <c r="C10" s="353" t="s">
        <v>22</v>
      </c>
      <c r="D10" s="255">
        <v>0</v>
      </c>
      <c r="E10" s="424" t="str">
        <f t="shared" si="0"/>
        <v>Weryfikacja wiersza OK</v>
      </c>
    </row>
    <row r="11" spans="2:5" x14ac:dyDescent="0.35">
      <c r="B11" s="501" t="s">
        <v>664</v>
      </c>
      <c r="C11" s="367" t="s">
        <v>187</v>
      </c>
      <c r="D11" s="255">
        <v>0</v>
      </c>
      <c r="E11" s="424" t="str">
        <f t="shared" si="0"/>
        <v>Weryfikacja wiersza OK</v>
      </c>
    </row>
    <row r="12" spans="2:5" x14ac:dyDescent="0.35">
      <c r="B12" s="501" t="s">
        <v>665</v>
      </c>
      <c r="C12" s="353" t="s">
        <v>69</v>
      </c>
      <c r="D12" s="255">
        <v>0</v>
      </c>
      <c r="E12" s="424" t="str">
        <f t="shared" si="0"/>
        <v>Weryfikacja wiersza OK</v>
      </c>
    </row>
    <row r="13" spans="2:5" x14ac:dyDescent="0.35">
      <c r="B13" s="501" t="s">
        <v>666</v>
      </c>
      <c r="C13" s="353" t="s">
        <v>667</v>
      </c>
      <c r="D13" s="255">
        <v>0</v>
      </c>
      <c r="E13" s="424" t="str">
        <f t="shared" si="0"/>
        <v>Weryfikacja wiersza OK</v>
      </c>
    </row>
    <row r="14" spans="2:5" x14ac:dyDescent="0.35">
      <c r="B14" s="501" t="s">
        <v>668</v>
      </c>
      <c r="C14" s="353" t="s">
        <v>22</v>
      </c>
      <c r="D14" s="255">
        <v>0</v>
      </c>
      <c r="E14" s="424" t="str">
        <f t="shared" si="0"/>
        <v>Weryfikacja wiersza OK</v>
      </c>
    </row>
    <row r="15" spans="2:5" x14ac:dyDescent="0.35">
      <c r="B15" s="501" t="s">
        <v>669</v>
      </c>
      <c r="C15" s="367" t="s">
        <v>670</v>
      </c>
      <c r="D15" s="255">
        <v>0</v>
      </c>
      <c r="E15" s="424" t="str">
        <f t="shared" si="0"/>
        <v>Weryfikacja wiersza OK</v>
      </c>
    </row>
    <row r="16" spans="2:5" x14ac:dyDescent="0.35">
      <c r="B16" s="501" t="s">
        <v>671</v>
      </c>
      <c r="C16" s="353" t="s">
        <v>43</v>
      </c>
      <c r="D16" s="255">
        <v>0</v>
      </c>
      <c r="E16" s="424" t="str">
        <f t="shared" si="0"/>
        <v>Weryfikacja wiersza OK</v>
      </c>
    </row>
    <row r="17" spans="2:5" x14ac:dyDescent="0.35">
      <c r="B17" s="501" t="s">
        <v>672</v>
      </c>
      <c r="C17" s="353" t="s">
        <v>44</v>
      </c>
      <c r="D17" s="255">
        <v>0</v>
      </c>
      <c r="E17" s="424" t="str">
        <f t="shared" si="0"/>
        <v>Weryfikacja wiersza OK</v>
      </c>
    </row>
    <row r="18" spans="2:5" x14ac:dyDescent="0.35">
      <c r="B18" s="501" t="s">
        <v>673</v>
      </c>
      <c r="C18" s="353" t="s">
        <v>45</v>
      </c>
      <c r="D18" s="255">
        <v>0</v>
      </c>
      <c r="E18" s="424" t="str">
        <f t="shared" si="0"/>
        <v>Weryfikacja wiersza OK</v>
      </c>
    </row>
    <row r="19" spans="2:5" x14ac:dyDescent="0.35">
      <c r="B19" s="501" t="s">
        <v>674</v>
      </c>
      <c r="C19" s="353" t="s">
        <v>46</v>
      </c>
      <c r="D19" s="255">
        <v>0</v>
      </c>
      <c r="E19" s="424" t="str">
        <f t="shared" si="0"/>
        <v>Weryfikacja wiersza OK</v>
      </c>
    </row>
    <row r="20" spans="2:5" x14ac:dyDescent="0.35">
      <c r="B20" s="501" t="s">
        <v>675</v>
      </c>
      <c r="C20" s="353" t="s">
        <v>48</v>
      </c>
      <c r="D20" s="255">
        <v>0</v>
      </c>
      <c r="E20" s="424" t="str">
        <f t="shared" si="0"/>
        <v>Weryfikacja wiersza OK</v>
      </c>
    </row>
    <row r="21" spans="2:5" x14ac:dyDescent="0.35">
      <c r="B21" s="501" t="s">
        <v>676</v>
      </c>
      <c r="C21" s="353" t="s">
        <v>47</v>
      </c>
      <c r="D21" s="255">
        <v>0</v>
      </c>
      <c r="E21" s="424" t="str">
        <f t="shared" si="0"/>
        <v>Weryfikacja wiersza OK</v>
      </c>
    </row>
    <row r="22" spans="2:5" ht="15" thickBot="1" x14ac:dyDescent="0.4">
      <c r="B22" s="502" t="s">
        <v>677</v>
      </c>
      <c r="C22" s="503" t="s">
        <v>22</v>
      </c>
      <c r="D22" s="257">
        <v>0</v>
      </c>
      <c r="E22" s="424" t="str">
        <f t="shared" si="0"/>
        <v>Weryfikacja wiersza OK</v>
      </c>
    </row>
    <row r="23" spans="2:5" ht="15" thickBot="1" x14ac:dyDescent="0.4">
      <c r="B23" s="504" t="s">
        <v>678</v>
      </c>
      <c r="C23" s="505" t="s">
        <v>70</v>
      </c>
      <c r="D23" s="258">
        <v>0</v>
      </c>
      <c r="E23" s="424" t="str">
        <f t="shared" si="0"/>
        <v>Weryfikacja wiersza OK</v>
      </c>
    </row>
    <row r="25" spans="2:5" x14ac:dyDescent="0.35">
      <c r="C25" s="347" t="s">
        <v>1443</v>
      </c>
    </row>
    <row r="26" spans="2:5" x14ac:dyDescent="0.35">
      <c r="C26" s="4" t="s">
        <v>659</v>
      </c>
      <c r="D26" s="6" t="str">
        <f>IF(D6="","",IF(ROUND(SUM(D7:D10),2)=ROUND(D6,2),"OK","Błąd sumy częściowej"))</f>
        <v>OK</v>
      </c>
    </row>
    <row r="27" spans="2:5" x14ac:dyDescent="0.35">
      <c r="C27" s="4" t="s">
        <v>664</v>
      </c>
      <c r="D27" s="6" t="str">
        <f>IF(D11="","",IF(ROUND(SUM(D12:D14),2)=ROUND(D11,2),"OK","Błąd sumy częściowej"))</f>
        <v>OK</v>
      </c>
    </row>
    <row r="28" spans="2:5" x14ac:dyDescent="0.35">
      <c r="C28" s="4" t="s">
        <v>669</v>
      </c>
      <c r="D28" s="6" t="str">
        <f>IF(D15="","",IF(ROUND(SUM(D16:D22),2)=ROUND(D15,2),"OK","Błąd sumy częściowej"))</f>
        <v>OK</v>
      </c>
    </row>
    <row r="29" spans="2:5" x14ac:dyDescent="0.35">
      <c r="C29" s="4" t="s">
        <v>678</v>
      </c>
      <c r="D29" s="6" t="str">
        <f>IF(D23="","",IF(ROUND(SUM(D6, D11, D15),2)=ROUND(D23,2),"OK","Błąd sumy częściowej"))</f>
        <v>OK</v>
      </c>
    </row>
    <row r="31" spans="2:5" x14ac:dyDescent="0.35">
      <c r="C31" s="358" t="s">
        <v>1464</v>
      </c>
      <c r="D31" s="6" t="str">
        <f>IF(COUNTBLANK(E6:E23)=18,"",IF(AND(COUNTIF(E6:E23,"Weryfikacja wiersza OK")=18,COUNTIF(D26:D29,"OK")=4),"Arkusz jest zwalidowany poprawnie","Arkusz jest niepoprawny"))</f>
        <v>Arkusz jest zwalidowany poprawnie</v>
      </c>
    </row>
  </sheetData>
  <sheetProtection algorithmName="SHA-512" hashValue="We+9x5JuVQwMJKOPPBa+sxrCeazVkB0j9au6+WelQSzU+J08A+lzkseCWyyodI/OukRUig+o4VdQMyl7GC234A==" saltValue="kfe22QeoKglWCFjBhJdyvQ==" spinCount="100000" sheet="1" objects="1" scenarios="1"/>
  <mergeCells count="1">
    <mergeCell ref="B4:C5"/>
  </mergeCells>
  <conditionalFormatting sqref="E6:E23">
    <cfRule type="containsText" dxfId="114" priority="3" operator="containsText" text="Weryfikacja wiersza OK">
      <formula>NOT(ISERROR(SEARCH("Weryfikacja wiersza OK",E6)))</formula>
    </cfRule>
  </conditionalFormatting>
  <conditionalFormatting sqref="D26:D29">
    <cfRule type="containsText" dxfId="113" priority="2" operator="containsText" text="OK">
      <formula>NOT(ISERROR(SEARCH("OK",D26)))</formula>
    </cfRule>
  </conditionalFormatting>
  <conditionalFormatting sqref="D31">
    <cfRule type="containsText" dxfId="112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ignoredErrors>
    <ignoredError sqref="D2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/>
  <dimension ref="B1:G34"/>
  <sheetViews>
    <sheetView workbookViewId="0">
      <selection activeCell="D6" sqref="D6:E23"/>
    </sheetView>
  </sheetViews>
  <sheetFormatPr defaultColWidth="9.1796875" defaultRowHeight="14.5" x14ac:dyDescent="0.35"/>
  <cols>
    <col min="1" max="2" width="9.1796875" style="360"/>
    <col min="3" max="3" width="63.7265625" style="360" bestFit="1" customWidth="1"/>
    <col min="4" max="5" width="13.54296875" style="360" customWidth="1"/>
    <col min="6" max="6" width="23.453125" style="360" customWidth="1"/>
    <col min="7" max="16384" width="9.1796875" style="360"/>
  </cols>
  <sheetData>
    <row r="1" spans="2:7" ht="15.5" x14ac:dyDescent="0.35">
      <c r="B1" s="414" t="s">
        <v>0</v>
      </c>
      <c r="E1" s="347" t="s">
        <v>1251</v>
      </c>
    </row>
    <row r="2" spans="2:7" x14ac:dyDescent="0.35">
      <c r="B2" s="473" t="s">
        <v>698</v>
      </c>
    </row>
    <row r="3" spans="2:7" ht="15" thickBot="1" x14ac:dyDescent="0.4"/>
    <row r="4" spans="2:7" ht="29" x14ac:dyDescent="0.35">
      <c r="B4" s="778" t="s">
        <v>468</v>
      </c>
      <c r="C4" s="779"/>
      <c r="D4" s="506" t="s">
        <v>679</v>
      </c>
      <c r="E4" s="507" t="s">
        <v>10</v>
      </c>
    </row>
    <row r="5" spans="2:7" ht="15" thickBot="1" x14ac:dyDescent="0.4">
      <c r="B5" s="780"/>
      <c r="C5" s="781"/>
      <c r="D5" s="508" t="s">
        <v>107</v>
      </c>
      <c r="E5" s="509" t="s">
        <v>108</v>
      </c>
    </row>
    <row r="6" spans="2:7" x14ac:dyDescent="0.35">
      <c r="B6" s="500" t="s">
        <v>680</v>
      </c>
      <c r="C6" s="374" t="s">
        <v>382</v>
      </c>
      <c r="D6" s="259">
        <v>0</v>
      </c>
      <c r="E6" s="260">
        <v>0</v>
      </c>
      <c r="F6" s="424" t="str">
        <f>IF(COUNTBLANK(D6:E6)=2,"",IF(COUNTBLANK(D6:E6)=0,"Weryfikacja wiersza OK","Należy wypełnić wszystkie pola w bieżącym wierszu"))</f>
        <v>Weryfikacja wiersza OK</v>
      </c>
      <c r="G6" s="424"/>
    </row>
    <row r="7" spans="2:7" x14ac:dyDescent="0.35">
      <c r="B7" s="501" t="s">
        <v>681</v>
      </c>
      <c r="C7" s="353" t="s">
        <v>65</v>
      </c>
      <c r="D7" s="261">
        <v>0</v>
      </c>
      <c r="E7" s="262">
        <v>0</v>
      </c>
      <c r="F7" s="424" t="str">
        <f t="shared" ref="F7:F23" si="0">IF(COUNTBLANK(D7:E7)=2,"",IF(COUNTBLANK(D7:E7)=0,"Weryfikacja wiersza OK","Należy wypełnić wszystkie pola w bieżącym wierszu"))</f>
        <v>Weryfikacja wiersza OK</v>
      </c>
      <c r="G7" s="424"/>
    </row>
    <row r="8" spans="2:7" x14ac:dyDescent="0.35">
      <c r="B8" s="501" t="s">
        <v>682</v>
      </c>
      <c r="C8" s="353" t="s">
        <v>66</v>
      </c>
      <c r="D8" s="261">
        <v>0</v>
      </c>
      <c r="E8" s="262">
        <v>0</v>
      </c>
      <c r="F8" s="424" t="str">
        <f t="shared" si="0"/>
        <v>Weryfikacja wiersza OK</v>
      </c>
      <c r="G8" s="424"/>
    </row>
    <row r="9" spans="2:7" x14ac:dyDescent="0.35">
      <c r="B9" s="501" t="s">
        <v>683</v>
      </c>
      <c r="C9" s="353" t="s">
        <v>16</v>
      </c>
      <c r="D9" s="261">
        <v>0</v>
      </c>
      <c r="E9" s="262">
        <v>0</v>
      </c>
      <c r="F9" s="424" t="str">
        <f t="shared" si="0"/>
        <v>Weryfikacja wiersza OK</v>
      </c>
      <c r="G9" s="424"/>
    </row>
    <row r="10" spans="2:7" x14ac:dyDescent="0.35">
      <c r="B10" s="501" t="s">
        <v>684</v>
      </c>
      <c r="C10" s="353" t="s">
        <v>22</v>
      </c>
      <c r="D10" s="261">
        <v>0</v>
      </c>
      <c r="E10" s="262">
        <v>0</v>
      </c>
      <c r="F10" s="424" t="str">
        <f t="shared" si="0"/>
        <v>Weryfikacja wiersza OK</v>
      </c>
      <c r="G10" s="424"/>
    </row>
    <row r="11" spans="2:7" x14ac:dyDescent="0.35">
      <c r="B11" s="501" t="s">
        <v>685</v>
      </c>
      <c r="C11" s="367" t="s">
        <v>187</v>
      </c>
      <c r="D11" s="263">
        <v>0</v>
      </c>
      <c r="E11" s="264">
        <v>0</v>
      </c>
      <c r="F11" s="424" t="str">
        <f t="shared" si="0"/>
        <v>Weryfikacja wiersza OK</v>
      </c>
      <c r="G11" s="424"/>
    </row>
    <row r="12" spans="2:7" x14ac:dyDescent="0.35">
      <c r="B12" s="501" t="s">
        <v>686</v>
      </c>
      <c r="C12" s="353" t="s">
        <v>69</v>
      </c>
      <c r="D12" s="261">
        <v>0</v>
      </c>
      <c r="E12" s="262">
        <v>0</v>
      </c>
      <c r="F12" s="424" t="str">
        <f t="shared" si="0"/>
        <v>Weryfikacja wiersza OK</v>
      </c>
      <c r="G12" s="424"/>
    </row>
    <row r="13" spans="2:7" x14ac:dyDescent="0.35">
      <c r="B13" s="501" t="s">
        <v>687</v>
      </c>
      <c r="C13" s="353" t="s">
        <v>667</v>
      </c>
      <c r="D13" s="261">
        <v>0</v>
      </c>
      <c r="E13" s="262">
        <v>0</v>
      </c>
      <c r="F13" s="424" t="str">
        <f t="shared" si="0"/>
        <v>Weryfikacja wiersza OK</v>
      </c>
      <c r="G13" s="424"/>
    </row>
    <row r="14" spans="2:7" x14ac:dyDescent="0.35">
      <c r="B14" s="501" t="s">
        <v>688</v>
      </c>
      <c r="C14" s="353" t="s">
        <v>22</v>
      </c>
      <c r="D14" s="261">
        <v>0</v>
      </c>
      <c r="E14" s="262">
        <v>0</v>
      </c>
      <c r="F14" s="424" t="str">
        <f t="shared" si="0"/>
        <v>Weryfikacja wiersza OK</v>
      </c>
      <c r="G14" s="424"/>
    </row>
    <row r="15" spans="2:7" x14ac:dyDescent="0.35">
      <c r="B15" s="501" t="s">
        <v>689</v>
      </c>
      <c r="C15" s="367" t="s">
        <v>670</v>
      </c>
      <c r="D15" s="263">
        <v>0</v>
      </c>
      <c r="E15" s="264">
        <v>0</v>
      </c>
      <c r="F15" s="424" t="str">
        <f t="shared" si="0"/>
        <v>Weryfikacja wiersza OK</v>
      </c>
      <c r="G15" s="424"/>
    </row>
    <row r="16" spans="2:7" x14ac:dyDescent="0.35">
      <c r="B16" s="501" t="s">
        <v>690</v>
      </c>
      <c r="C16" s="353" t="s">
        <v>43</v>
      </c>
      <c r="D16" s="261">
        <v>0</v>
      </c>
      <c r="E16" s="262">
        <v>0</v>
      </c>
      <c r="F16" s="424" t="str">
        <f t="shared" si="0"/>
        <v>Weryfikacja wiersza OK</v>
      </c>
      <c r="G16" s="424"/>
    </row>
    <row r="17" spans="2:7" x14ac:dyDescent="0.35">
      <c r="B17" s="501" t="s">
        <v>691</v>
      </c>
      <c r="C17" s="353" t="s">
        <v>44</v>
      </c>
      <c r="D17" s="261">
        <v>0</v>
      </c>
      <c r="E17" s="262">
        <v>0</v>
      </c>
      <c r="F17" s="424" t="str">
        <f t="shared" si="0"/>
        <v>Weryfikacja wiersza OK</v>
      </c>
      <c r="G17" s="424"/>
    </row>
    <row r="18" spans="2:7" x14ac:dyDescent="0.35">
      <c r="B18" s="501" t="s">
        <v>692</v>
      </c>
      <c r="C18" s="353" t="s">
        <v>45</v>
      </c>
      <c r="D18" s="261">
        <v>0</v>
      </c>
      <c r="E18" s="262">
        <v>0</v>
      </c>
      <c r="F18" s="424" t="str">
        <f t="shared" si="0"/>
        <v>Weryfikacja wiersza OK</v>
      </c>
      <c r="G18" s="424"/>
    </row>
    <row r="19" spans="2:7" x14ac:dyDescent="0.35">
      <c r="B19" s="501" t="s">
        <v>693</v>
      </c>
      <c r="C19" s="353" t="s">
        <v>46</v>
      </c>
      <c r="D19" s="261">
        <v>0</v>
      </c>
      <c r="E19" s="262">
        <v>0</v>
      </c>
      <c r="F19" s="424" t="str">
        <f t="shared" si="0"/>
        <v>Weryfikacja wiersza OK</v>
      </c>
      <c r="G19" s="424"/>
    </row>
    <row r="20" spans="2:7" x14ac:dyDescent="0.35">
      <c r="B20" s="501" t="s">
        <v>694</v>
      </c>
      <c r="C20" s="353" t="s">
        <v>48</v>
      </c>
      <c r="D20" s="261">
        <v>0</v>
      </c>
      <c r="E20" s="262">
        <v>0</v>
      </c>
      <c r="F20" s="424" t="str">
        <f t="shared" si="0"/>
        <v>Weryfikacja wiersza OK</v>
      </c>
      <c r="G20" s="424"/>
    </row>
    <row r="21" spans="2:7" x14ac:dyDescent="0.35">
      <c r="B21" s="501" t="s">
        <v>695</v>
      </c>
      <c r="C21" s="366" t="s">
        <v>47</v>
      </c>
      <c r="D21" s="261">
        <v>0</v>
      </c>
      <c r="E21" s="262">
        <v>0</v>
      </c>
      <c r="F21" s="424" t="str">
        <f t="shared" si="0"/>
        <v>Weryfikacja wiersza OK</v>
      </c>
      <c r="G21" s="424"/>
    </row>
    <row r="22" spans="2:7" ht="15" thickBot="1" x14ac:dyDescent="0.4">
      <c r="B22" s="502" t="s">
        <v>696</v>
      </c>
      <c r="C22" s="503" t="s">
        <v>22</v>
      </c>
      <c r="D22" s="265">
        <v>0</v>
      </c>
      <c r="E22" s="266">
        <v>0</v>
      </c>
      <c r="F22" s="424" t="str">
        <f t="shared" si="0"/>
        <v>Weryfikacja wiersza OK</v>
      </c>
      <c r="G22" s="424"/>
    </row>
    <row r="23" spans="2:7" ht="15" thickBot="1" x14ac:dyDescent="0.4">
      <c r="B23" s="504" t="s">
        <v>697</v>
      </c>
      <c r="C23" s="505" t="s">
        <v>70</v>
      </c>
      <c r="D23" s="267">
        <v>0</v>
      </c>
      <c r="E23" s="268">
        <v>0</v>
      </c>
      <c r="F23" s="424" t="str">
        <f t="shared" si="0"/>
        <v>Weryfikacja wiersza OK</v>
      </c>
      <c r="G23" s="424"/>
    </row>
    <row r="25" spans="2:7" x14ac:dyDescent="0.35">
      <c r="C25" s="347" t="s">
        <v>1443</v>
      </c>
      <c r="D25" s="4"/>
    </row>
    <row r="26" spans="2:7" x14ac:dyDescent="0.35">
      <c r="B26" s="347"/>
      <c r="C26" s="360" t="s">
        <v>680</v>
      </c>
      <c r="D26" s="6" t="str">
        <f>IF(D6="","",IF(ROUND(SUM(D7:D10),2)=ROUND(D6,2),"OK","Błąd sumy częściowej"))</f>
        <v>OK</v>
      </c>
      <c r="E26" s="6" t="str">
        <f>IF(E6="","",IF(ROUND(SUM(E7:E10),2)=ROUND(E6,2),"OK","Błąd sumy częściowej"))</f>
        <v>OK</v>
      </c>
    </row>
    <row r="27" spans="2:7" x14ac:dyDescent="0.35">
      <c r="B27" s="347"/>
      <c r="C27" s="360" t="s">
        <v>685</v>
      </c>
      <c r="D27" s="6" t="str">
        <f>IF(D11="","",IF(ROUND(SUM(D12:D14),2)=ROUND(D11,2),"OK","Błąd sumy częściowej"))</f>
        <v>OK</v>
      </c>
      <c r="E27" s="6" t="str">
        <f>IF(E11="","",IF(ROUND(SUM(E12:E14),2)=ROUND(E11,2),"OK","Błąd sumy częściowej"))</f>
        <v>OK</v>
      </c>
    </row>
    <row r="28" spans="2:7" x14ac:dyDescent="0.35">
      <c r="B28" s="347"/>
      <c r="C28" s="360" t="s">
        <v>689</v>
      </c>
      <c r="D28" s="6" t="str">
        <f>IF(D15="","",IF(ROUND(SUM(D16:D22),2)=ROUND(D15,2),"OK","Błąd sumy częściowej"))</f>
        <v>OK</v>
      </c>
      <c r="E28" s="6" t="str">
        <f>IF(E15="","",IF(ROUND(SUM(E16:E22),2)=ROUND(E15,2),"OK","Błąd sumy częściowej"))</f>
        <v>OK</v>
      </c>
    </row>
    <row r="29" spans="2:7" x14ac:dyDescent="0.35">
      <c r="B29" s="347"/>
      <c r="C29" s="360" t="s">
        <v>697</v>
      </c>
      <c r="D29" s="6" t="str">
        <f>IF(D23="","",IF(ROUND(SUM(D6, D11, D15),2)=ROUND(D23,2),"OK","Błąd sumy częściowej"))</f>
        <v>OK</v>
      </c>
      <c r="E29" s="6" t="str">
        <f>IF(E23="","",IF(ROUND(SUM(E6, E11, E15),2)=ROUND(E23,2),"OK","Błąd sumy częściowej"))</f>
        <v>OK</v>
      </c>
    </row>
    <row r="30" spans="2:7" x14ac:dyDescent="0.35">
      <c r="B30" s="347"/>
    </row>
    <row r="31" spans="2:7" x14ac:dyDescent="0.35">
      <c r="B31" s="347"/>
      <c r="C31" s="358" t="s">
        <v>1464</v>
      </c>
      <c r="D31" s="6" t="str">
        <f>IF(COUNTBLANK(F6:F23)=18,"",IF(AND(COUNTIF(F6:F23,"Weryfikacja wiersza OK")=18,COUNTIF(D26:E29,"OK")=8),"Arkusz jest zwalidowany poprawnie","Arkusz jest niepoprawny"))</f>
        <v>Arkusz jest zwalidowany poprawnie</v>
      </c>
    </row>
    <row r="32" spans="2:7" x14ac:dyDescent="0.35">
      <c r="B32" s="347"/>
      <c r="D32" s="6"/>
    </row>
    <row r="33" spans="4:4" x14ac:dyDescent="0.35">
      <c r="D33" s="6"/>
    </row>
    <row r="34" spans="4:4" x14ac:dyDescent="0.35">
      <c r="D34" s="6"/>
    </row>
  </sheetData>
  <sheetProtection algorithmName="SHA-512" hashValue="0y28/nL1R5xu7mflocyl3y0GA3gY7aQAAbfrDSuv+EPa1dazFyVELf3LbAGqCcjq6dLEz7jDQvIFUMLNgOQJ6w==" saltValue="36axCTrC87pmq0kIyQnVRA==" spinCount="100000" sheet="1" objects="1" scenarios="1"/>
  <mergeCells count="1">
    <mergeCell ref="B4:C5"/>
  </mergeCells>
  <conditionalFormatting sqref="F6:G23">
    <cfRule type="containsText" dxfId="111" priority="6" operator="containsText" text="Weryfikacja wiersza OK">
      <formula>NOT(ISERROR(SEARCH("Weryfikacja wiersza OK",F6)))</formula>
    </cfRule>
  </conditionalFormatting>
  <conditionalFormatting sqref="F6:G6 F7:F23">
    <cfRule type="cellIs" dxfId="110" priority="5" operator="equal">
      <formula>"Weryfikacja bieżącego wiersza: OK"</formula>
    </cfRule>
  </conditionalFormatting>
  <conditionalFormatting sqref="F7:G23">
    <cfRule type="cellIs" dxfId="109" priority="4" operator="equal">
      <formula>"Weryfikacja bieżącego wiersza: OK"</formula>
    </cfRule>
  </conditionalFormatting>
  <conditionalFormatting sqref="D26:E29">
    <cfRule type="containsText" dxfId="108" priority="3" operator="containsText" text="OK">
      <formula>NOT(ISERROR(SEARCH("OK",D26)))</formula>
    </cfRule>
  </conditionalFormatting>
  <conditionalFormatting sqref="D32:D34">
    <cfRule type="containsText" dxfId="107" priority="2" operator="containsText" text="OK">
      <formula>NOT(ISERROR(SEARCH("OK",D32)))</formula>
    </cfRule>
  </conditionalFormatting>
  <conditionalFormatting sqref="D31">
    <cfRule type="containsText" dxfId="106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4"/>
  <dimension ref="B1:I49"/>
  <sheetViews>
    <sheetView zoomScale="80" zoomScaleNormal="80" workbookViewId="0">
      <selection activeCell="D6" sqref="D6:H23"/>
    </sheetView>
  </sheetViews>
  <sheetFormatPr defaultColWidth="8.7265625" defaultRowHeight="14.5" x14ac:dyDescent="0.35"/>
  <cols>
    <col min="1" max="2" width="8.7265625" style="4"/>
    <col min="3" max="3" width="65" style="4" bestFit="1" customWidth="1"/>
    <col min="4" max="8" width="13.7265625" style="4" customWidth="1"/>
    <col min="9" max="16384" width="8.7265625" style="4"/>
  </cols>
  <sheetData>
    <row r="1" spans="2:9" ht="15.5" x14ac:dyDescent="0.35">
      <c r="B1" s="414" t="s">
        <v>0</v>
      </c>
      <c r="H1" s="347" t="s">
        <v>1251</v>
      </c>
    </row>
    <row r="2" spans="2:9" x14ac:dyDescent="0.35">
      <c r="B2" s="473" t="s">
        <v>699</v>
      </c>
    </row>
    <row r="3" spans="2:9" ht="15" thickBot="1" x14ac:dyDescent="0.4"/>
    <row r="4" spans="2:9" ht="58" x14ac:dyDescent="0.35">
      <c r="B4" s="778" t="s">
        <v>473</v>
      </c>
      <c r="C4" s="779"/>
      <c r="D4" s="506" t="s">
        <v>679</v>
      </c>
      <c r="E4" s="510" t="s">
        <v>700</v>
      </c>
      <c r="F4" s="510" t="s">
        <v>701</v>
      </c>
      <c r="G4" s="510" t="s">
        <v>17</v>
      </c>
      <c r="H4" s="507" t="s">
        <v>10</v>
      </c>
    </row>
    <row r="5" spans="2:9" ht="15" thickBot="1" x14ac:dyDescent="0.4">
      <c r="B5" s="780"/>
      <c r="C5" s="781"/>
      <c r="D5" s="508" t="s">
        <v>107</v>
      </c>
      <c r="E5" s="511" t="s">
        <v>108</v>
      </c>
      <c r="F5" s="511" t="s">
        <v>109</v>
      </c>
      <c r="G5" s="511" t="s">
        <v>110</v>
      </c>
      <c r="H5" s="509" t="s">
        <v>115</v>
      </c>
    </row>
    <row r="6" spans="2:9" ht="16.5" customHeight="1" x14ac:dyDescent="0.35">
      <c r="B6" s="379" t="s">
        <v>702</v>
      </c>
      <c r="C6" s="374" t="s">
        <v>382</v>
      </c>
      <c r="D6" s="278">
        <v>0</v>
      </c>
      <c r="E6" s="279">
        <v>0</v>
      </c>
      <c r="F6" s="279">
        <v>0</v>
      </c>
      <c r="G6" s="279">
        <v>0</v>
      </c>
      <c r="H6" s="280">
        <v>0</v>
      </c>
      <c r="I6" s="424" t="str">
        <f>IF(COUNTBLANK(D6:H6)=5,"",IF(COUNTBLANK(D6:H6)=0,"Weryfikacja wiersza OK","Należy wypełnić wszystkie pola w bieżącym wierszu"))</f>
        <v>Weryfikacja wiersza OK</v>
      </c>
    </row>
    <row r="7" spans="2:9" ht="16.5" customHeight="1" x14ac:dyDescent="0.35">
      <c r="B7" s="351" t="s">
        <v>703</v>
      </c>
      <c r="C7" s="353" t="s">
        <v>65</v>
      </c>
      <c r="D7" s="274">
        <v>0</v>
      </c>
      <c r="E7" s="270">
        <v>0</v>
      </c>
      <c r="F7" s="270">
        <v>0</v>
      </c>
      <c r="G7" s="270">
        <v>0</v>
      </c>
      <c r="H7" s="262">
        <v>0</v>
      </c>
      <c r="I7" s="424" t="str">
        <f t="shared" ref="I7:I23" si="0">IF(COUNTBLANK(D7:H7)=5,"",IF(COUNTBLANK(D7:H7)=0,"Weryfikacja wiersza OK","Należy wypełnić wszystkie pola w bieżącym wierszu"))</f>
        <v>Weryfikacja wiersza OK</v>
      </c>
    </row>
    <row r="8" spans="2:9" ht="16.5" customHeight="1" x14ac:dyDescent="0.35">
      <c r="B8" s="351" t="s">
        <v>704</v>
      </c>
      <c r="C8" s="353" t="s">
        <v>66</v>
      </c>
      <c r="D8" s="274">
        <v>0</v>
      </c>
      <c r="E8" s="270">
        <v>0</v>
      </c>
      <c r="F8" s="270">
        <v>0</v>
      </c>
      <c r="G8" s="270">
        <v>0</v>
      </c>
      <c r="H8" s="262">
        <v>0</v>
      </c>
      <c r="I8" s="424" t="str">
        <f t="shared" si="0"/>
        <v>Weryfikacja wiersza OK</v>
      </c>
    </row>
    <row r="9" spans="2:9" ht="16.5" customHeight="1" x14ac:dyDescent="0.35">
      <c r="B9" s="351" t="s">
        <v>705</v>
      </c>
      <c r="C9" s="353" t="s">
        <v>16</v>
      </c>
      <c r="D9" s="274">
        <v>0</v>
      </c>
      <c r="E9" s="270">
        <v>0</v>
      </c>
      <c r="F9" s="270">
        <v>0</v>
      </c>
      <c r="G9" s="270">
        <v>0</v>
      </c>
      <c r="H9" s="262">
        <v>0</v>
      </c>
      <c r="I9" s="424" t="str">
        <f t="shared" si="0"/>
        <v>Weryfikacja wiersza OK</v>
      </c>
    </row>
    <row r="10" spans="2:9" ht="16.5" customHeight="1" x14ac:dyDescent="0.35">
      <c r="B10" s="351" t="s">
        <v>706</v>
      </c>
      <c r="C10" s="353" t="s">
        <v>22</v>
      </c>
      <c r="D10" s="274">
        <v>0</v>
      </c>
      <c r="E10" s="270">
        <v>0</v>
      </c>
      <c r="F10" s="270">
        <v>0</v>
      </c>
      <c r="G10" s="270">
        <v>0</v>
      </c>
      <c r="H10" s="262">
        <v>0</v>
      </c>
      <c r="I10" s="424" t="str">
        <f t="shared" si="0"/>
        <v>Weryfikacja wiersza OK</v>
      </c>
    </row>
    <row r="11" spans="2:9" ht="16.5" customHeight="1" x14ac:dyDescent="0.35">
      <c r="B11" s="351" t="s">
        <v>707</v>
      </c>
      <c r="C11" s="367" t="s">
        <v>187</v>
      </c>
      <c r="D11" s="275">
        <v>0</v>
      </c>
      <c r="E11" s="271">
        <v>0</v>
      </c>
      <c r="F11" s="271">
        <v>0</v>
      </c>
      <c r="G11" s="271">
        <v>0</v>
      </c>
      <c r="H11" s="264">
        <v>0</v>
      </c>
      <c r="I11" s="424" t="str">
        <f t="shared" si="0"/>
        <v>Weryfikacja wiersza OK</v>
      </c>
    </row>
    <row r="12" spans="2:9" ht="16.5" customHeight="1" x14ac:dyDescent="0.35">
      <c r="B12" s="351" t="s">
        <v>708</v>
      </c>
      <c r="C12" s="353" t="s">
        <v>69</v>
      </c>
      <c r="D12" s="274">
        <v>0</v>
      </c>
      <c r="E12" s="270">
        <v>0</v>
      </c>
      <c r="F12" s="270">
        <v>0</v>
      </c>
      <c r="G12" s="270">
        <v>0</v>
      </c>
      <c r="H12" s="262">
        <v>0</v>
      </c>
      <c r="I12" s="424" t="str">
        <f t="shared" si="0"/>
        <v>Weryfikacja wiersza OK</v>
      </c>
    </row>
    <row r="13" spans="2:9" ht="16.5" customHeight="1" x14ac:dyDescent="0.35">
      <c r="B13" s="351" t="s">
        <v>709</v>
      </c>
      <c r="C13" s="353" t="s">
        <v>667</v>
      </c>
      <c r="D13" s="274">
        <v>0</v>
      </c>
      <c r="E13" s="270">
        <v>0</v>
      </c>
      <c r="F13" s="270">
        <v>0</v>
      </c>
      <c r="G13" s="270">
        <v>0</v>
      </c>
      <c r="H13" s="262">
        <v>0</v>
      </c>
      <c r="I13" s="424" t="str">
        <f t="shared" si="0"/>
        <v>Weryfikacja wiersza OK</v>
      </c>
    </row>
    <row r="14" spans="2:9" ht="16.5" customHeight="1" x14ac:dyDescent="0.35">
      <c r="B14" s="351" t="s">
        <v>710</v>
      </c>
      <c r="C14" s="353" t="s">
        <v>22</v>
      </c>
      <c r="D14" s="274">
        <v>0</v>
      </c>
      <c r="E14" s="270">
        <v>0</v>
      </c>
      <c r="F14" s="270">
        <v>0</v>
      </c>
      <c r="G14" s="270">
        <v>0</v>
      </c>
      <c r="H14" s="262">
        <v>0</v>
      </c>
      <c r="I14" s="424" t="str">
        <f t="shared" si="0"/>
        <v>Weryfikacja wiersza OK</v>
      </c>
    </row>
    <row r="15" spans="2:9" ht="16.5" customHeight="1" x14ac:dyDescent="0.35">
      <c r="B15" s="351" t="s">
        <v>711</v>
      </c>
      <c r="C15" s="367" t="s">
        <v>670</v>
      </c>
      <c r="D15" s="275">
        <v>0</v>
      </c>
      <c r="E15" s="271">
        <v>0</v>
      </c>
      <c r="F15" s="271">
        <v>0</v>
      </c>
      <c r="G15" s="271">
        <v>0</v>
      </c>
      <c r="H15" s="264">
        <v>0</v>
      </c>
      <c r="I15" s="424" t="str">
        <f t="shared" si="0"/>
        <v>Weryfikacja wiersza OK</v>
      </c>
    </row>
    <row r="16" spans="2:9" ht="16.5" customHeight="1" x14ac:dyDescent="0.35">
      <c r="B16" s="351" t="s">
        <v>712</v>
      </c>
      <c r="C16" s="353" t="s">
        <v>43</v>
      </c>
      <c r="D16" s="274">
        <v>0</v>
      </c>
      <c r="E16" s="270">
        <v>0</v>
      </c>
      <c r="F16" s="270">
        <v>0</v>
      </c>
      <c r="G16" s="270">
        <v>0</v>
      </c>
      <c r="H16" s="262">
        <v>0</v>
      </c>
      <c r="I16" s="424" t="str">
        <f t="shared" si="0"/>
        <v>Weryfikacja wiersza OK</v>
      </c>
    </row>
    <row r="17" spans="2:9" ht="16.5" customHeight="1" x14ac:dyDescent="0.35">
      <c r="B17" s="351" t="s">
        <v>713</v>
      </c>
      <c r="C17" s="353" t="s">
        <v>44</v>
      </c>
      <c r="D17" s="274">
        <v>0</v>
      </c>
      <c r="E17" s="270">
        <v>0</v>
      </c>
      <c r="F17" s="270">
        <v>0</v>
      </c>
      <c r="G17" s="270">
        <v>0</v>
      </c>
      <c r="H17" s="262">
        <v>0</v>
      </c>
      <c r="I17" s="424" t="str">
        <f t="shared" si="0"/>
        <v>Weryfikacja wiersza OK</v>
      </c>
    </row>
    <row r="18" spans="2:9" ht="16.5" customHeight="1" x14ac:dyDescent="0.35">
      <c r="B18" s="351" t="s">
        <v>714</v>
      </c>
      <c r="C18" s="353" t="s">
        <v>45</v>
      </c>
      <c r="D18" s="274">
        <v>0</v>
      </c>
      <c r="E18" s="270">
        <v>0</v>
      </c>
      <c r="F18" s="270">
        <v>0</v>
      </c>
      <c r="G18" s="270">
        <v>0</v>
      </c>
      <c r="H18" s="262">
        <v>0</v>
      </c>
      <c r="I18" s="424" t="str">
        <f t="shared" si="0"/>
        <v>Weryfikacja wiersza OK</v>
      </c>
    </row>
    <row r="19" spans="2:9" ht="16.5" customHeight="1" x14ac:dyDescent="0.35">
      <c r="B19" s="351" t="s">
        <v>715</v>
      </c>
      <c r="C19" s="353" t="s">
        <v>46</v>
      </c>
      <c r="D19" s="274">
        <v>0</v>
      </c>
      <c r="E19" s="270">
        <v>0</v>
      </c>
      <c r="F19" s="270">
        <v>0</v>
      </c>
      <c r="G19" s="270">
        <v>0</v>
      </c>
      <c r="H19" s="262">
        <v>0</v>
      </c>
      <c r="I19" s="424" t="str">
        <f t="shared" si="0"/>
        <v>Weryfikacja wiersza OK</v>
      </c>
    </row>
    <row r="20" spans="2:9" ht="16.5" customHeight="1" x14ac:dyDescent="0.35">
      <c r="B20" s="351" t="s">
        <v>716</v>
      </c>
      <c r="C20" s="353" t="s">
        <v>48</v>
      </c>
      <c r="D20" s="274">
        <v>0</v>
      </c>
      <c r="E20" s="270">
        <v>0</v>
      </c>
      <c r="F20" s="270">
        <v>0</v>
      </c>
      <c r="G20" s="270">
        <v>0</v>
      </c>
      <c r="H20" s="262">
        <v>0</v>
      </c>
      <c r="I20" s="424" t="str">
        <f t="shared" si="0"/>
        <v>Weryfikacja wiersza OK</v>
      </c>
    </row>
    <row r="21" spans="2:9" ht="16.5" customHeight="1" x14ac:dyDescent="0.35">
      <c r="B21" s="351" t="s">
        <v>717</v>
      </c>
      <c r="C21" s="353" t="s">
        <v>47</v>
      </c>
      <c r="D21" s="274">
        <v>0</v>
      </c>
      <c r="E21" s="270">
        <v>0</v>
      </c>
      <c r="F21" s="270">
        <v>0</v>
      </c>
      <c r="G21" s="270">
        <v>0</v>
      </c>
      <c r="H21" s="262">
        <v>0</v>
      </c>
      <c r="I21" s="424" t="str">
        <f t="shared" si="0"/>
        <v>Weryfikacja wiersza OK</v>
      </c>
    </row>
    <row r="22" spans="2:9" ht="16.5" customHeight="1" thickBot="1" x14ac:dyDescent="0.4">
      <c r="B22" s="512" t="s">
        <v>718</v>
      </c>
      <c r="C22" s="503" t="s">
        <v>22</v>
      </c>
      <c r="D22" s="276">
        <v>0</v>
      </c>
      <c r="E22" s="272">
        <v>0</v>
      </c>
      <c r="F22" s="272">
        <v>0</v>
      </c>
      <c r="G22" s="272">
        <v>0</v>
      </c>
      <c r="H22" s="266">
        <v>0</v>
      </c>
      <c r="I22" s="424" t="str">
        <f t="shared" si="0"/>
        <v>Weryfikacja wiersza OK</v>
      </c>
    </row>
    <row r="23" spans="2:9" ht="16.5" customHeight="1" thickBot="1" x14ac:dyDescent="0.4">
      <c r="B23" s="354" t="s">
        <v>719</v>
      </c>
      <c r="C23" s="505" t="s">
        <v>70</v>
      </c>
      <c r="D23" s="277">
        <v>0</v>
      </c>
      <c r="E23" s="273">
        <v>0</v>
      </c>
      <c r="F23" s="273">
        <v>0</v>
      </c>
      <c r="G23" s="273">
        <v>0</v>
      </c>
      <c r="H23" s="268">
        <v>0</v>
      </c>
      <c r="I23" s="424" t="str">
        <f t="shared" si="0"/>
        <v>Weryfikacja wiersza OK</v>
      </c>
    </row>
    <row r="25" spans="2:9" x14ac:dyDescent="0.35">
      <c r="C25" s="347" t="s">
        <v>1443</v>
      </c>
    </row>
    <row r="26" spans="2:9" x14ac:dyDescent="0.35">
      <c r="C26" s="4" t="s">
        <v>1448</v>
      </c>
      <c r="D26" s="6" t="str">
        <f>IF(D6="","",IF(ROUND(SUM(D7:D10),2)=ROUND(D6,2),"OK","Błąd sumy częściowej"))</f>
        <v>OK</v>
      </c>
      <c r="E26" s="6" t="str">
        <f t="shared" ref="E26:H26" si="1">IF(E6="","",IF(ROUND(SUM(E7:E10),2)=ROUND(E6,2),"OK","Błąd sumy częściowej"))</f>
        <v>OK</v>
      </c>
      <c r="F26" s="6" t="str">
        <f t="shared" si="1"/>
        <v>OK</v>
      </c>
      <c r="G26" s="6" t="str">
        <f t="shared" si="1"/>
        <v>OK</v>
      </c>
      <c r="H26" s="6" t="str">
        <f t="shared" si="1"/>
        <v>OK</v>
      </c>
    </row>
    <row r="27" spans="2:9" x14ac:dyDescent="0.35">
      <c r="C27" s="4" t="s">
        <v>1449</v>
      </c>
      <c r="D27" s="6" t="str">
        <f>IF(D11="","",IF(ROUND(SUM(D12:D14),2)=ROUND(D11,2),"OK","Błąd sumy częściowej"))</f>
        <v>OK</v>
      </c>
      <c r="E27" s="6" t="str">
        <f t="shared" ref="E27:H27" si="2">IF(E11="","",IF(ROUND(SUM(E12:E14),2)=ROUND(E11,2),"OK","Błąd sumy częściowej"))</f>
        <v>OK</v>
      </c>
      <c r="F27" s="6" t="str">
        <f t="shared" si="2"/>
        <v>OK</v>
      </c>
      <c r="G27" s="6" t="str">
        <f t="shared" si="2"/>
        <v>OK</v>
      </c>
      <c r="H27" s="6" t="str">
        <f t="shared" si="2"/>
        <v>OK</v>
      </c>
    </row>
    <row r="28" spans="2:9" x14ac:dyDescent="0.35">
      <c r="C28" s="4" t="s">
        <v>1450</v>
      </c>
      <c r="D28" s="6" t="str">
        <f>IF(D15="","",IF(ROUND(SUM(D16:D22),2)=ROUND(D15,2),"OK","Błąd sumy częściowej"))</f>
        <v>OK</v>
      </c>
      <c r="E28" s="6" t="str">
        <f t="shared" ref="E28:H28" si="3">IF(E15="","",IF(ROUND(SUM(E16:E22),2)=ROUND(E15,2),"OK","Błąd sumy częściowej"))</f>
        <v>OK</v>
      </c>
      <c r="F28" s="6" t="str">
        <f t="shared" si="3"/>
        <v>OK</v>
      </c>
      <c r="G28" s="6" t="str">
        <f t="shared" si="3"/>
        <v>OK</v>
      </c>
      <c r="H28" s="6" t="str">
        <f t="shared" si="3"/>
        <v>OK</v>
      </c>
    </row>
    <row r="29" spans="2:9" x14ac:dyDescent="0.35">
      <c r="C29" s="4" t="s">
        <v>1451</v>
      </c>
      <c r="D29" s="6" t="str">
        <f>IF(D23="","",IF(ROUND(SUM(D6,D11,D15),2)=ROUND(D23,2),"OK","Błąd sumy częściowej"))</f>
        <v>OK</v>
      </c>
      <c r="E29" s="6" t="str">
        <f t="shared" ref="E29:H29" si="4">IF(E23="","",IF(ROUND(SUM(E6,E11,E15),2)=ROUND(E23,2),"OK","Błąd sumy częściowej"))</f>
        <v>OK</v>
      </c>
      <c r="F29" s="6" t="str">
        <f t="shared" si="4"/>
        <v>OK</v>
      </c>
      <c r="G29" s="6" t="str">
        <f t="shared" si="4"/>
        <v>OK</v>
      </c>
      <c r="H29" s="6" t="str">
        <f t="shared" si="4"/>
        <v>OK</v>
      </c>
    </row>
    <row r="31" spans="2:9" x14ac:dyDescent="0.35">
      <c r="C31" s="358" t="s">
        <v>1464</v>
      </c>
      <c r="D31" s="6" t="str">
        <f>IF(COUNTBLANK(I6:I23)=18,"",IF(AND(COUNTIF(I6:I23,"Weryfikacja wiersza OK")=18,COUNTIF(D26:H29,"OK")=20),"Arkusz jest zwalidowany poprawnie","Arkusz jest niepoprawny"))</f>
        <v>Arkusz jest zwalidowany poprawnie</v>
      </c>
    </row>
    <row r="32" spans="2:9" x14ac:dyDescent="0.35">
      <c r="D32" s="6"/>
    </row>
    <row r="33" spans="2:4" x14ac:dyDescent="0.35">
      <c r="D33" s="6"/>
    </row>
    <row r="34" spans="2:4" x14ac:dyDescent="0.35">
      <c r="D34" s="6"/>
    </row>
    <row r="36" spans="2:4" x14ac:dyDescent="0.35">
      <c r="D36" s="6"/>
    </row>
    <row r="37" spans="2:4" x14ac:dyDescent="0.35">
      <c r="D37" s="6"/>
    </row>
    <row r="38" spans="2:4" x14ac:dyDescent="0.35">
      <c r="D38" s="6"/>
    </row>
    <row r="39" spans="2:4" x14ac:dyDescent="0.35">
      <c r="D39" s="6"/>
    </row>
    <row r="41" spans="2:4" x14ac:dyDescent="0.35">
      <c r="B41" s="347"/>
      <c r="D41" s="6"/>
    </row>
    <row r="42" spans="2:4" x14ac:dyDescent="0.35">
      <c r="B42" s="347"/>
      <c r="D42" s="6"/>
    </row>
    <row r="43" spans="2:4" x14ac:dyDescent="0.35">
      <c r="B43" s="347"/>
      <c r="D43" s="6"/>
    </row>
    <row r="44" spans="2:4" x14ac:dyDescent="0.35">
      <c r="B44" s="347"/>
      <c r="D44" s="6"/>
    </row>
    <row r="45" spans="2:4" x14ac:dyDescent="0.35">
      <c r="B45" s="347"/>
    </row>
    <row r="46" spans="2:4" x14ac:dyDescent="0.35">
      <c r="B46" s="347"/>
      <c r="D46" s="6"/>
    </row>
    <row r="47" spans="2:4" x14ac:dyDescent="0.35">
      <c r="B47" s="347"/>
      <c r="D47" s="6"/>
    </row>
    <row r="48" spans="2:4" x14ac:dyDescent="0.35">
      <c r="D48" s="6"/>
    </row>
    <row r="49" spans="4:4" x14ac:dyDescent="0.35">
      <c r="D49" s="6"/>
    </row>
  </sheetData>
  <sheetProtection algorithmName="SHA-512" hashValue="PiiFd8sv8c9Wv/P0nK+H6kyvmNiSYPYYGUVBZvr9LwMQiFiToFfALlhyAolaeX8PEp14fDJJH+dXWynb7WZ8cw==" saltValue="KndtsVKi42TE6KJB6kGudg==" spinCount="100000" sheet="1" objects="1" scenarios="1"/>
  <mergeCells count="1">
    <mergeCell ref="B4:C5"/>
  </mergeCells>
  <conditionalFormatting sqref="I6:I23">
    <cfRule type="containsText" dxfId="105" priority="25" operator="containsText" text="Weryfikacja wiersza OK">
      <formula>NOT(ISERROR(SEARCH("Weryfikacja wiersza OK",I6)))</formula>
    </cfRule>
  </conditionalFormatting>
  <conditionalFormatting sqref="I6:I23">
    <cfRule type="cellIs" dxfId="104" priority="24" operator="equal">
      <formula>"Weryfikacja bieżącego wiersza: OK"</formula>
    </cfRule>
  </conditionalFormatting>
  <conditionalFormatting sqref="D30 D35 D40 D45">
    <cfRule type="cellIs" dxfId="103" priority="8" operator="equal">
      <formula>"Błąd sumy częściowej"</formula>
    </cfRule>
    <cfRule type="cellIs" dxfId="102" priority="9" operator="equal">
      <formula>"Błąd sumy częściowej"</formula>
    </cfRule>
  </conditionalFormatting>
  <conditionalFormatting sqref="D26:H29">
    <cfRule type="containsText" dxfId="101" priority="6" operator="containsText" text="OK">
      <formula>NOT(ISERROR(SEARCH("OK",D26)))</formula>
    </cfRule>
  </conditionalFormatting>
  <conditionalFormatting sqref="D32:D34">
    <cfRule type="containsText" dxfId="100" priority="5" operator="containsText" text="OK">
      <formula>NOT(ISERROR(SEARCH("OK",D32)))</formula>
    </cfRule>
  </conditionalFormatting>
  <conditionalFormatting sqref="D36:D39">
    <cfRule type="containsText" dxfId="99" priority="4" operator="containsText" text="OK">
      <formula>NOT(ISERROR(SEARCH("OK",D36)))</formula>
    </cfRule>
  </conditionalFormatting>
  <conditionalFormatting sqref="D41:D44">
    <cfRule type="containsText" dxfId="98" priority="3" operator="containsText" text="OK">
      <formula>NOT(ISERROR(SEARCH("OK",D41)))</formula>
    </cfRule>
  </conditionalFormatting>
  <conditionalFormatting sqref="D46:D49">
    <cfRule type="containsText" dxfId="97" priority="2" operator="containsText" text="OK">
      <formula>NOT(ISERROR(SEARCH("OK",D46)))</formula>
    </cfRule>
  </conditionalFormatting>
  <conditionalFormatting sqref="D31">
    <cfRule type="containsText" dxfId="96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5"/>
  <dimension ref="B1:I53"/>
  <sheetViews>
    <sheetView workbookViewId="0">
      <selection activeCell="D6" sqref="D6:H26"/>
    </sheetView>
  </sheetViews>
  <sheetFormatPr defaultColWidth="8.7265625" defaultRowHeight="14.5" x14ac:dyDescent="0.35"/>
  <cols>
    <col min="1" max="1" width="8.7265625" style="4"/>
    <col min="2" max="2" width="9.1796875" style="360"/>
    <col min="3" max="3" width="65" style="360" bestFit="1" customWidth="1"/>
    <col min="4" max="8" width="13.54296875" style="360" customWidth="1"/>
    <col min="9" max="16384" width="8.7265625" style="4"/>
  </cols>
  <sheetData>
    <row r="1" spans="2:9" ht="15.5" x14ac:dyDescent="0.35">
      <c r="B1" s="414" t="s">
        <v>0</v>
      </c>
      <c r="H1" s="347" t="s">
        <v>1251</v>
      </c>
    </row>
    <row r="2" spans="2:9" x14ac:dyDescent="0.35">
      <c r="B2" s="473" t="s">
        <v>743</v>
      </c>
    </row>
    <row r="3" spans="2:9" ht="15" thickBot="1" x14ac:dyDescent="0.4"/>
    <row r="4" spans="2:9" ht="87" x14ac:dyDescent="0.35">
      <c r="B4" s="778" t="s">
        <v>479</v>
      </c>
      <c r="C4" s="782"/>
      <c r="D4" s="510" t="s">
        <v>679</v>
      </c>
      <c r="E4" s="510" t="s">
        <v>720</v>
      </c>
      <c r="F4" s="510" t="s">
        <v>721</v>
      </c>
      <c r="G4" s="510" t="s">
        <v>17</v>
      </c>
      <c r="H4" s="507" t="s">
        <v>10</v>
      </c>
    </row>
    <row r="5" spans="2:9" ht="15" thickBot="1" x14ac:dyDescent="0.4">
      <c r="B5" s="780"/>
      <c r="C5" s="783"/>
      <c r="D5" s="511" t="s">
        <v>107</v>
      </c>
      <c r="E5" s="511" t="s">
        <v>108</v>
      </c>
      <c r="F5" s="511" t="s">
        <v>109</v>
      </c>
      <c r="G5" s="511" t="s">
        <v>110</v>
      </c>
      <c r="H5" s="509" t="s">
        <v>115</v>
      </c>
    </row>
    <row r="6" spans="2:9" x14ac:dyDescent="0.35">
      <c r="B6" s="379" t="s">
        <v>722</v>
      </c>
      <c r="C6" s="513" t="s">
        <v>83</v>
      </c>
      <c r="D6" s="278">
        <v>0</v>
      </c>
      <c r="E6" s="279">
        <v>0</v>
      </c>
      <c r="F6" s="279">
        <v>0</v>
      </c>
      <c r="G6" s="279">
        <v>0</v>
      </c>
      <c r="H6" s="280">
        <v>0</v>
      </c>
      <c r="I6" s="424" t="str">
        <f>IF(COUNTBLANK(D6:H6)=5,"",IF(COUNTBLANK(D6:H6)=0,"Weryfikacja wiersza OK","Należy wypełnić wszystkie pola w bieżącym wierszu"))</f>
        <v>Weryfikacja wiersza OK</v>
      </c>
    </row>
    <row r="7" spans="2:9" x14ac:dyDescent="0.35">
      <c r="B7" s="351" t="s">
        <v>723</v>
      </c>
      <c r="C7" s="514" t="s">
        <v>43</v>
      </c>
      <c r="D7" s="274">
        <v>0</v>
      </c>
      <c r="E7" s="270">
        <v>0</v>
      </c>
      <c r="F7" s="270">
        <v>0</v>
      </c>
      <c r="G7" s="270">
        <v>0</v>
      </c>
      <c r="H7" s="262">
        <v>0</v>
      </c>
      <c r="I7" s="424" t="str">
        <f t="shared" ref="I7:I26" si="0">IF(COUNTBLANK(D7:H7)=5,"",IF(COUNTBLANK(D7:H7)=0,"Weryfikacja wiersza OK","Należy wypełnić wszystkie pola w bieżącym wierszu"))</f>
        <v>Weryfikacja wiersza OK</v>
      </c>
    </row>
    <row r="8" spans="2:9" x14ac:dyDescent="0.35">
      <c r="B8" s="351" t="s">
        <v>724</v>
      </c>
      <c r="C8" s="514" t="s">
        <v>44</v>
      </c>
      <c r="D8" s="274">
        <v>0</v>
      </c>
      <c r="E8" s="270">
        <v>0</v>
      </c>
      <c r="F8" s="270">
        <v>0</v>
      </c>
      <c r="G8" s="270">
        <v>0</v>
      </c>
      <c r="H8" s="262">
        <v>0</v>
      </c>
      <c r="I8" s="424" t="str">
        <f t="shared" si="0"/>
        <v>Weryfikacja wiersza OK</v>
      </c>
    </row>
    <row r="9" spans="2:9" x14ac:dyDescent="0.35">
      <c r="B9" s="351" t="s">
        <v>725</v>
      </c>
      <c r="C9" s="514" t="s">
        <v>45</v>
      </c>
      <c r="D9" s="274">
        <v>0</v>
      </c>
      <c r="E9" s="270">
        <v>0</v>
      </c>
      <c r="F9" s="270">
        <v>0</v>
      </c>
      <c r="G9" s="270">
        <v>0</v>
      </c>
      <c r="H9" s="262">
        <v>0</v>
      </c>
      <c r="I9" s="424" t="str">
        <f t="shared" si="0"/>
        <v>Weryfikacja wiersza OK</v>
      </c>
    </row>
    <row r="10" spans="2:9" x14ac:dyDescent="0.35">
      <c r="B10" s="351" t="s">
        <v>726</v>
      </c>
      <c r="C10" s="514" t="s">
        <v>46</v>
      </c>
      <c r="D10" s="274">
        <v>0</v>
      </c>
      <c r="E10" s="270">
        <v>0</v>
      </c>
      <c r="F10" s="270">
        <v>0</v>
      </c>
      <c r="G10" s="270">
        <v>0</v>
      </c>
      <c r="H10" s="262">
        <v>0</v>
      </c>
      <c r="I10" s="424" t="str">
        <f t="shared" si="0"/>
        <v>Weryfikacja wiersza OK</v>
      </c>
    </row>
    <row r="11" spans="2:9" x14ac:dyDescent="0.35">
      <c r="B11" s="351" t="s">
        <v>727</v>
      </c>
      <c r="C11" s="514" t="s">
        <v>48</v>
      </c>
      <c r="D11" s="274">
        <v>0</v>
      </c>
      <c r="E11" s="270">
        <v>0</v>
      </c>
      <c r="F11" s="270">
        <v>0</v>
      </c>
      <c r="G11" s="270">
        <v>0</v>
      </c>
      <c r="H11" s="262">
        <v>0</v>
      </c>
      <c r="I11" s="424" t="str">
        <f t="shared" si="0"/>
        <v>Weryfikacja wiersza OK</v>
      </c>
    </row>
    <row r="12" spans="2:9" x14ac:dyDescent="0.35">
      <c r="B12" s="351" t="s">
        <v>728</v>
      </c>
      <c r="C12" s="514" t="s">
        <v>47</v>
      </c>
      <c r="D12" s="274">
        <v>0</v>
      </c>
      <c r="E12" s="270">
        <v>0</v>
      </c>
      <c r="F12" s="270">
        <v>0</v>
      </c>
      <c r="G12" s="270">
        <v>0</v>
      </c>
      <c r="H12" s="262">
        <v>0</v>
      </c>
      <c r="I12" s="424" t="str">
        <f t="shared" si="0"/>
        <v>Weryfikacja wiersza OK</v>
      </c>
    </row>
    <row r="13" spans="2:9" x14ac:dyDescent="0.35">
      <c r="B13" s="351" t="s">
        <v>729</v>
      </c>
      <c r="C13" s="514" t="s">
        <v>22</v>
      </c>
      <c r="D13" s="274">
        <v>0</v>
      </c>
      <c r="E13" s="270">
        <v>0</v>
      </c>
      <c r="F13" s="270">
        <v>0</v>
      </c>
      <c r="G13" s="270">
        <v>0</v>
      </c>
      <c r="H13" s="262">
        <v>0</v>
      </c>
      <c r="I13" s="424" t="str">
        <f t="shared" si="0"/>
        <v>Weryfikacja wiersza OK</v>
      </c>
    </row>
    <row r="14" spans="2:9" x14ac:dyDescent="0.35">
      <c r="B14" s="351" t="s">
        <v>730</v>
      </c>
      <c r="C14" s="515" t="s">
        <v>187</v>
      </c>
      <c r="D14" s="275">
        <v>0</v>
      </c>
      <c r="E14" s="271">
        <v>0</v>
      </c>
      <c r="F14" s="271">
        <v>0</v>
      </c>
      <c r="G14" s="271">
        <v>0</v>
      </c>
      <c r="H14" s="264">
        <v>0</v>
      </c>
      <c r="I14" s="424" t="str">
        <f t="shared" si="0"/>
        <v>Weryfikacja wiersza OK</v>
      </c>
    </row>
    <row r="15" spans="2:9" x14ac:dyDescent="0.35">
      <c r="B15" s="351" t="s">
        <v>731</v>
      </c>
      <c r="C15" s="514" t="s">
        <v>69</v>
      </c>
      <c r="D15" s="274">
        <v>0</v>
      </c>
      <c r="E15" s="270">
        <v>0</v>
      </c>
      <c r="F15" s="270">
        <v>0</v>
      </c>
      <c r="G15" s="270">
        <v>0</v>
      </c>
      <c r="H15" s="262">
        <v>0</v>
      </c>
      <c r="I15" s="424" t="str">
        <f t="shared" si="0"/>
        <v>Weryfikacja wiersza OK</v>
      </c>
    </row>
    <row r="16" spans="2:9" x14ac:dyDescent="0.35">
      <c r="B16" s="351" t="s">
        <v>732</v>
      </c>
      <c r="C16" s="514" t="s">
        <v>667</v>
      </c>
      <c r="D16" s="274">
        <v>0</v>
      </c>
      <c r="E16" s="270">
        <v>0</v>
      </c>
      <c r="F16" s="270">
        <v>0</v>
      </c>
      <c r="G16" s="270">
        <v>0</v>
      </c>
      <c r="H16" s="262">
        <v>0</v>
      </c>
      <c r="I16" s="424" t="str">
        <f t="shared" si="0"/>
        <v>Weryfikacja wiersza OK</v>
      </c>
    </row>
    <row r="17" spans="2:9" x14ac:dyDescent="0.35">
      <c r="B17" s="351" t="s">
        <v>733</v>
      </c>
      <c r="C17" s="514" t="s">
        <v>22</v>
      </c>
      <c r="D17" s="274">
        <v>0</v>
      </c>
      <c r="E17" s="270">
        <v>0</v>
      </c>
      <c r="F17" s="270">
        <v>0</v>
      </c>
      <c r="G17" s="270">
        <v>0</v>
      </c>
      <c r="H17" s="262">
        <v>0</v>
      </c>
      <c r="I17" s="424" t="str">
        <f t="shared" si="0"/>
        <v>Weryfikacja wiersza OK</v>
      </c>
    </row>
    <row r="18" spans="2:9" x14ac:dyDescent="0.35">
      <c r="B18" s="351" t="s">
        <v>734</v>
      </c>
      <c r="C18" s="515" t="s">
        <v>670</v>
      </c>
      <c r="D18" s="275">
        <v>0</v>
      </c>
      <c r="E18" s="271">
        <v>0</v>
      </c>
      <c r="F18" s="271">
        <v>0</v>
      </c>
      <c r="G18" s="271">
        <v>0</v>
      </c>
      <c r="H18" s="264">
        <v>0</v>
      </c>
      <c r="I18" s="424" t="str">
        <f t="shared" si="0"/>
        <v>Weryfikacja wiersza OK</v>
      </c>
    </row>
    <row r="19" spans="2:9" x14ac:dyDescent="0.35">
      <c r="B19" s="351" t="s">
        <v>735</v>
      </c>
      <c r="C19" s="514" t="s">
        <v>43</v>
      </c>
      <c r="D19" s="274">
        <v>0</v>
      </c>
      <c r="E19" s="270">
        <v>0</v>
      </c>
      <c r="F19" s="270">
        <v>0</v>
      </c>
      <c r="G19" s="270">
        <v>0</v>
      </c>
      <c r="H19" s="262">
        <v>0</v>
      </c>
      <c r="I19" s="424" t="str">
        <f t="shared" si="0"/>
        <v>Weryfikacja wiersza OK</v>
      </c>
    </row>
    <row r="20" spans="2:9" x14ac:dyDescent="0.35">
      <c r="B20" s="351" t="s">
        <v>736</v>
      </c>
      <c r="C20" s="514" t="s">
        <v>44</v>
      </c>
      <c r="D20" s="274">
        <v>0</v>
      </c>
      <c r="E20" s="270">
        <v>0</v>
      </c>
      <c r="F20" s="270">
        <v>0</v>
      </c>
      <c r="G20" s="270">
        <v>0</v>
      </c>
      <c r="H20" s="262">
        <v>0</v>
      </c>
      <c r="I20" s="424" t="str">
        <f t="shared" si="0"/>
        <v>Weryfikacja wiersza OK</v>
      </c>
    </row>
    <row r="21" spans="2:9" x14ac:dyDescent="0.35">
      <c r="B21" s="351" t="s">
        <v>737</v>
      </c>
      <c r="C21" s="514" t="s">
        <v>45</v>
      </c>
      <c r="D21" s="274">
        <v>0</v>
      </c>
      <c r="E21" s="270">
        <v>0</v>
      </c>
      <c r="F21" s="270">
        <v>0</v>
      </c>
      <c r="G21" s="270">
        <v>0</v>
      </c>
      <c r="H21" s="262">
        <v>0</v>
      </c>
      <c r="I21" s="424" t="str">
        <f t="shared" si="0"/>
        <v>Weryfikacja wiersza OK</v>
      </c>
    </row>
    <row r="22" spans="2:9" x14ac:dyDescent="0.35">
      <c r="B22" s="351" t="s">
        <v>738</v>
      </c>
      <c r="C22" s="514" t="s">
        <v>46</v>
      </c>
      <c r="D22" s="274">
        <v>0</v>
      </c>
      <c r="E22" s="270">
        <v>0</v>
      </c>
      <c r="F22" s="270">
        <v>0</v>
      </c>
      <c r="G22" s="270">
        <v>0</v>
      </c>
      <c r="H22" s="262">
        <v>0</v>
      </c>
      <c r="I22" s="424" t="str">
        <f t="shared" si="0"/>
        <v>Weryfikacja wiersza OK</v>
      </c>
    </row>
    <row r="23" spans="2:9" x14ac:dyDescent="0.35">
      <c r="B23" s="351" t="s">
        <v>739</v>
      </c>
      <c r="C23" s="514" t="s">
        <v>48</v>
      </c>
      <c r="D23" s="274">
        <v>0</v>
      </c>
      <c r="E23" s="270">
        <v>0</v>
      </c>
      <c r="F23" s="270">
        <v>0</v>
      </c>
      <c r="G23" s="270">
        <v>0</v>
      </c>
      <c r="H23" s="262">
        <v>0</v>
      </c>
      <c r="I23" s="424" t="str">
        <f t="shared" si="0"/>
        <v>Weryfikacja wiersza OK</v>
      </c>
    </row>
    <row r="24" spans="2:9" x14ac:dyDescent="0.35">
      <c r="B24" s="351" t="s">
        <v>740</v>
      </c>
      <c r="C24" s="514" t="s">
        <v>47</v>
      </c>
      <c r="D24" s="274">
        <v>0</v>
      </c>
      <c r="E24" s="270">
        <v>0</v>
      </c>
      <c r="F24" s="270">
        <v>0</v>
      </c>
      <c r="G24" s="270">
        <v>0</v>
      </c>
      <c r="H24" s="262">
        <v>0</v>
      </c>
      <c r="I24" s="424" t="str">
        <f t="shared" si="0"/>
        <v>Weryfikacja wiersza OK</v>
      </c>
    </row>
    <row r="25" spans="2:9" ht="15" thickBot="1" x14ac:dyDescent="0.4">
      <c r="B25" s="512" t="s">
        <v>741</v>
      </c>
      <c r="C25" s="516" t="s">
        <v>22</v>
      </c>
      <c r="D25" s="276">
        <v>0</v>
      </c>
      <c r="E25" s="272">
        <v>0</v>
      </c>
      <c r="F25" s="272">
        <v>0</v>
      </c>
      <c r="G25" s="272">
        <v>0</v>
      </c>
      <c r="H25" s="266">
        <v>0</v>
      </c>
      <c r="I25" s="424" t="str">
        <f t="shared" si="0"/>
        <v>Weryfikacja wiersza OK</v>
      </c>
    </row>
    <row r="26" spans="2:9" ht="15" thickBot="1" x14ac:dyDescent="0.4">
      <c r="B26" s="354" t="s">
        <v>742</v>
      </c>
      <c r="C26" s="517" t="s">
        <v>70</v>
      </c>
      <c r="D26" s="277">
        <v>0</v>
      </c>
      <c r="E26" s="273">
        <v>0</v>
      </c>
      <c r="F26" s="273">
        <v>0</v>
      </c>
      <c r="G26" s="273">
        <v>0</v>
      </c>
      <c r="H26" s="268">
        <v>0</v>
      </c>
      <c r="I26" s="424" t="str">
        <f t="shared" si="0"/>
        <v>Weryfikacja wiersza OK</v>
      </c>
    </row>
    <row r="28" spans="2:9" x14ac:dyDescent="0.35">
      <c r="C28" s="347" t="s">
        <v>1443</v>
      </c>
    </row>
    <row r="29" spans="2:9" x14ac:dyDescent="0.35">
      <c r="B29" s="347"/>
      <c r="C29" s="360" t="s">
        <v>1444</v>
      </c>
      <c r="D29" s="6" t="str">
        <f>IF(D6="","",IF(ROUND(SUM(D7:D13),2)=ROUND(D6,2),"OK","Błąd sumy częściowej"))</f>
        <v>OK</v>
      </c>
      <c r="E29" s="6" t="str">
        <f t="shared" ref="E29:H29" si="1">IF(E6="","",IF(ROUND(SUM(E7:E13),2)=ROUND(E6,2),"OK","Błąd sumy częściowej"))</f>
        <v>OK</v>
      </c>
      <c r="F29" s="6" t="str">
        <f t="shared" si="1"/>
        <v>OK</v>
      </c>
      <c r="G29" s="6" t="str">
        <f t="shared" si="1"/>
        <v>OK</v>
      </c>
      <c r="H29" s="6" t="str">
        <f t="shared" si="1"/>
        <v>OK</v>
      </c>
    </row>
    <row r="30" spans="2:9" x14ac:dyDescent="0.35">
      <c r="B30" s="347"/>
      <c r="C30" s="360" t="s">
        <v>1445</v>
      </c>
      <c r="D30" s="6" t="str">
        <f>IF(D14="","",IF(ROUND(SUM(D15:D17),2)=ROUND(D14,2),"OK","Błąd sumy częściowej"))</f>
        <v>OK</v>
      </c>
      <c r="E30" s="6" t="str">
        <f t="shared" ref="E30:H30" si="2">IF(E14="","",IF(ROUND(SUM(E15:E17),2)=ROUND(E14,2),"OK","Błąd sumy częściowej"))</f>
        <v>OK</v>
      </c>
      <c r="F30" s="6" t="str">
        <f t="shared" si="2"/>
        <v>OK</v>
      </c>
      <c r="G30" s="6" t="str">
        <f t="shared" si="2"/>
        <v>OK</v>
      </c>
      <c r="H30" s="6" t="str">
        <f t="shared" si="2"/>
        <v>OK</v>
      </c>
    </row>
    <row r="31" spans="2:9" x14ac:dyDescent="0.35">
      <c r="B31" s="347"/>
      <c r="C31" s="360" t="s">
        <v>1446</v>
      </c>
      <c r="D31" s="6" t="str">
        <f>IF(D18="","",IF(ROUND(SUM(D19:D25),2)=ROUND(D18,2),"OK","Błąd sumy częściowej"))</f>
        <v>OK</v>
      </c>
      <c r="E31" s="6" t="str">
        <f t="shared" ref="E31:H31" si="3">IF(E18="","",IF(ROUND(SUM(E19:E25),2)=ROUND(E18,2),"OK","Błąd sumy częściowej"))</f>
        <v>OK</v>
      </c>
      <c r="F31" s="6" t="str">
        <f t="shared" si="3"/>
        <v>OK</v>
      </c>
      <c r="G31" s="6" t="str">
        <f t="shared" si="3"/>
        <v>OK</v>
      </c>
      <c r="H31" s="6" t="str">
        <f t="shared" si="3"/>
        <v>OK</v>
      </c>
    </row>
    <row r="32" spans="2:9" x14ac:dyDescent="0.35">
      <c r="B32" s="347"/>
      <c r="C32" s="360" t="s">
        <v>1447</v>
      </c>
      <c r="D32" s="6" t="str">
        <f>IF(D26="","",IF(ROUND(SUM(D6,D14,D18),2)=ROUND(D26,2),"OK","Błąd sumy częściowej"))</f>
        <v>OK</v>
      </c>
      <c r="E32" s="6" t="str">
        <f t="shared" ref="E32:H32" si="4">IF(E26="","",IF(ROUND(SUM(E6,E14,E18),2)=ROUND(E26,2),"OK","Błąd sumy częściowej"))</f>
        <v>OK</v>
      </c>
      <c r="F32" s="6" t="str">
        <f t="shared" si="4"/>
        <v>OK</v>
      </c>
      <c r="G32" s="6" t="str">
        <f t="shared" si="4"/>
        <v>OK</v>
      </c>
      <c r="H32" s="6" t="str">
        <f t="shared" si="4"/>
        <v>OK</v>
      </c>
    </row>
    <row r="33" spans="2:4" x14ac:dyDescent="0.35">
      <c r="B33" s="347"/>
    </row>
    <row r="34" spans="2:4" x14ac:dyDescent="0.35">
      <c r="B34" s="347"/>
      <c r="C34" s="358" t="s">
        <v>1464</v>
      </c>
      <c r="D34" s="6" t="str">
        <f>IF(COUNTBLANK(I6:I26)=21,"",IF(AND(COUNTIF(I6:I26,"Weryfikacja wiersza OK")=21,COUNTIF(D29:H32,"OK")=20),"Arkusz jest zwalidowany poprawnie","Arkusz jest niepoprawny"))</f>
        <v>Arkusz jest zwalidowany poprawnie</v>
      </c>
    </row>
    <row r="35" spans="2:4" x14ac:dyDescent="0.35">
      <c r="B35" s="347"/>
      <c r="D35" s="6"/>
    </row>
    <row r="36" spans="2:4" x14ac:dyDescent="0.35">
      <c r="B36" s="347"/>
      <c r="D36" s="6"/>
    </row>
    <row r="37" spans="2:4" x14ac:dyDescent="0.35">
      <c r="B37" s="347"/>
      <c r="D37" s="6"/>
    </row>
    <row r="38" spans="2:4" x14ac:dyDescent="0.35">
      <c r="B38" s="347"/>
    </row>
    <row r="39" spans="2:4" x14ac:dyDescent="0.35">
      <c r="B39" s="347"/>
      <c r="D39" s="6"/>
    </row>
    <row r="40" spans="2:4" x14ac:dyDescent="0.35">
      <c r="B40" s="347"/>
      <c r="D40" s="6"/>
    </row>
    <row r="41" spans="2:4" x14ac:dyDescent="0.35">
      <c r="B41" s="347"/>
      <c r="D41" s="6"/>
    </row>
    <row r="42" spans="2:4" x14ac:dyDescent="0.35">
      <c r="B42" s="347"/>
      <c r="D42" s="6"/>
    </row>
    <row r="43" spans="2:4" x14ac:dyDescent="0.35">
      <c r="B43" s="347"/>
    </row>
    <row r="44" spans="2:4" x14ac:dyDescent="0.35">
      <c r="B44" s="347"/>
      <c r="D44" s="6"/>
    </row>
    <row r="45" spans="2:4" x14ac:dyDescent="0.35">
      <c r="B45" s="347"/>
      <c r="D45" s="6"/>
    </row>
    <row r="46" spans="2:4" x14ac:dyDescent="0.35">
      <c r="B46" s="347"/>
      <c r="D46" s="6"/>
    </row>
    <row r="47" spans="2:4" x14ac:dyDescent="0.35">
      <c r="B47" s="347"/>
      <c r="D47" s="6"/>
    </row>
    <row r="48" spans="2:4" x14ac:dyDescent="0.35">
      <c r="B48" s="347"/>
    </row>
    <row r="49" spans="2:4" x14ac:dyDescent="0.35">
      <c r="B49" s="347"/>
    </row>
    <row r="50" spans="2:4" x14ac:dyDescent="0.35">
      <c r="D50" s="6"/>
    </row>
    <row r="51" spans="2:4" x14ac:dyDescent="0.35">
      <c r="D51" s="6"/>
    </row>
    <row r="52" spans="2:4" x14ac:dyDescent="0.35">
      <c r="D52" s="6"/>
    </row>
    <row r="53" spans="2:4" x14ac:dyDescent="0.35">
      <c r="D53" s="6"/>
    </row>
  </sheetData>
  <sheetProtection algorithmName="SHA-512" hashValue="EEwt4AUWu/9XpED+KBd9R248VPZbVOZB1oEx3lKRFCEbdLkp/ujOBx/4WhgZY07Gm/Uos9Hy0wUTqT4JLEZ/Cw==" saltValue="gh641PnM9L4wDGzdkPaI8Q==" spinCount="100000" sheet="1" objects="1" scenarios="1"/>
  <mergeCells count="1">
    <mergeCell ref="B4:C5"/>
  </mergeCells>
  <conditionalFormatting sqref="I6:I26">
    <cfRule type="containsText" dxfId="95" priority="8" operator="containsText" text="Weryfikacja wiersza OK">
      <formula>NOT(ISERROR(SEARCH("Weryfikacja wiersza OK",I6)))</formula>
    </cfRule>
  </conditionalFormatting>
  <conditionalFormatting sqref="I6:I26">
    <cfRule type="cellIs" dxfId="94" priority="7" operator="equal">
      <formula>"Weryfikacja bieżącego wiersza: OK"</formula>
    </cfRule>
  </conditionalFormatting>
  <conditionalFormatting sqref="D50:D53">
    <cfRule type="containsText" dxfId="93" priority="2" operator="containsText" text="OK">
      <formula>NOT(ISERROR(SEARCH("OK",D50)))</formula>
    </cfRule>
  </conditionalFormatting>
  <conditionalFormatting sqref="D29:H32">
    <cfRule type="containsText" dxfId="92" priority="6" operator="containsText" text="OK">
      <formula>NOT(ISERROR(SEARCH("OK",D29)))</formula>
    </cfRule>
  </conditionalFormatting>
  <conditionalFormatting sqref="D35:D37">
    <cfRule type="containsText" dxfId="91" priority="5" operator="containsText" text="OK">
      <formula>NOT(ISERROR(SEARCH("OK",D35)))</formula>
    </cfRule>
  </conditionalFormatting>
  <conditionalFormatting sqref="D39:D42">
    <cfRule type="containsText" dxfId="90" priority="4" operator="containsText" text="OK">
      <formula>NOT(ISERROR(SEARCH("OK",D39)))</formula>
    </cfRule>
  </conditionalFormatting>
  <conditionalFormatting sqref="D44:D47">
    <cfRule type="containsText" dxfId="89" priority="3" operator="containsText" text="OK">
      <formula>NOT(ISERROR(SEARCH("OK",D44)))</formula>
    </cfRule>
  </conditionalFormatting>
  <conditionalFormatting sqref="D34">
    <cfRule type="containsText" dxfId="88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6"/>
  <dimension ref="B1:I25"/>
  <sheetViews>
    <sheetView workbookViewId="0">
      <selection activeCell="D6" sqref="D6:H18"/>
    </sheetView>
  </sheetViews>
  <sheetFormatPr defaultColWidth="8.7265625" defaultRowHeight="14.5" x14ac:dyDescent="0.35"/>
  <cols>
    <col min="1" max="2" width="8.7265625" style="4"/>
    <col min="3" max="3" width="65" style="4" bestFit="1" customWidth="1"/>
    <col min="4" max="8" width="13.54296875" style="4" customWidth="1"/>
    <col min="9" max="16384" width="8.7265625" style="4"/>
  </cols>
  <sheetData>
    <row r="1" spans="2:9" ht="15.5" x14ac:dyDescent="0.35">
      <c r="B1" s="414" t="s">
        <v>0</v>
      </c>
      <c r="H1" s="347" t="s">
        <v>1251</v>
      </c>
    </row>
    <row r="2" spans="2:9" x14ac:dyDescent="0.35">
      <c r="B2" s="473" t="s">
        <v>744</v>
      </c>
    </row>
    <row r="3" spans="2:9" ht="15" thickBot="1" x14ac:dyDescent="0.4"/>
    <row r="4" spans="2:9" ht="72.5" x14ac:dyDescent="0.35">
      <c r="B4" s="778" t="s">
        <v>484</v>
      </c>
      <c r="C4" s="779"/>
      <c r="D4" s="518" t="s">
        <v>679</v>
      </c>
      <c r="E4" s="519" t="s">
        <v>720</v>
      </c>
      <c r="F4" s="519" t="s">
        <v>721</v>
      </c>
      <c r="G4" s="519" t="s">
        <v>17</v>
      </c>
      <c r="H4" s="520" t="s">
        <v>10</v>
      </c>
    </row>
    <row r="5" spans="2:9" ht="15" thickBot="1" x14ac:dyDescent="0.4">
      <c r="B5" s="780"/>
      <c r="C5" s="781"/>
      <c r="D5" s="508" t="s">
        <v>107</v>
      </c>
      <c r="E5" s="511" t="s">
        <v>108</v>
      </c>
      <c r="F5" s="511" t="s">
        <v>109</v>
      </c>
      <c r="G5" s="511" t="s">
        <v>110</v>
      </c>
      <c r="H5" s="509" t="s">
        <v>115</v>
      </c>
    </row>
    <row r="6" spans="2:9" x14ac:dyDescent="0.35">
      <c r="B6" s="379" t="s">
        <v>745</v>
      </c>
      <c r="C6" s="521" t="s">
        <v>187</v>
      </c>
      <c r="D6" s="278">
        <v>0</v>
      </c>
      <c r="E6" s="279">
        <v>0</v>
      </c>
      <c r="F6" s="279">
        <v>0</v>
      </c>
      <c r="G6" s="279">
        <v>0</v>
      </c>
      <c r="H6" s="280">
        <v>0</v>
      </c>
      <c r="I6" s="424" t="str">
        <f>IF(COUNTBLANK(D6:H6)=5,"",IF(COUNTBLANK(D6:H6)=0,"Weryfikacja wiersza OK","Należy wypełnić wszystkie pola w bieżącym wierszu"))</f>
        <v>Weryfikacja wiersza OK</v>
      </c>
    </row>
    <row r="7" spans="2:9" x14ac:dyDescent="0.35">
      <c r="B7" s="351" t="s">
        <v>746</v>
      </c>
      <c r="C7" s="353" t="s">
        <v>69</v>
      </c>
      <c r="D7" s="274">
        <v>0</v>
      </c>
      <c r="E7" s="261">
        <v>0</v>
      </c>
      <c r="F7" s="261">
        <v>0</v>
      </c>
      <c r="G7" s="261">
        <v>0</v>
      </c>
      <c r="H7" s="331">
        <v>0</v>
      </c>
      <c r="I7" s="424" t="str">
        <f t="shared" ref="I7:I18" si="0">IF(COUNTBLANK(D7:H7)=5,"",IF(COUNTBLANK(D7:H7)=0,"Weryfikacja wiersza OK","Należy wypełnić wszystkie pola w bieżącym wierszu"))</f>
        <v>Weryfikacja wiersza OK</v>
      </c>
    </row>
    <row r="8" spans="2:9" x14ac:dyDescent="0.35">
      <c r="B8" s="351" t="s">
        <v>747</v>
      </c>
      <c r="C8" s="353" t="s">
        <v>667</v>
      </c>
      <c r="D8" s="274">
        <v>0</v>
      </c>
      <c r="E8" s="261">
        <v>0</v>
      </c>
      <c r="F8" s="261">
        <v>0</v>
      </c>
      <c r="G8" s="261">
        <v>0</v>
      </c>
      <c r="H8" s="331">
        <v>0</v>
      </c>
      <c r="I8" s="424" t="str">
        <f t="shared" si="0"/>
        <v>Weryfikacja wiersza OK</v>
      </c>
    </row>
    <row r="9" spans="2:9" x14ac:dyDescent="0.35">
      <c r="B9" s="351" t="s">
        <v>748</v>
      </c>
      <c r="C9" s="353" t="s">
        <v>22</v>
      </c>
      <c r="D9" s="274">
        <v>0</v>
      </c>
      <c r="E9" s="261">
        <v>0</v>
      </c>
      <c r="F9" s="261">
        <v>0</v>
      </c>
      <c r="G9" s="261">
        <v>0</v>
      </c>
      <c r="H9" s="331">
        <v>0</v>
      </c>
      <c r="I9" s="424" t="str">
        <f t="shared" si="0"/>
        <v>Weryfikacja wiersza OK</v>
      </c>
    </row>
    <row r="10" spans="2:9" x14ac:dyDescent="0.35">
      <c r="B10" s="351" t="s">
        <v>749</v>
      </c>
      <c r="C10" s="522" t="s">
        <v>670</v>
      </c>
      <c r="D10" s="275">
        <v>0</v>
      </c>
      <c r="E10" s="263">
        <v>0</v>
      </c>
      <c r="F10" s="263">
        <v>0</v>
      </c>
      <c r="G10" s="263">
        <v>0</v>
      </c>
      <c r="H10" s="255">
        <v>0</v>
      </c>
      <c r="I10" s="424" t="str">
        <f t="shared" si="0"/>
        <v>Weryfikacja wiersza OK</v>
      </c>
    </row>
    <row r="11" spans="2:9" x14ac:dyDescent="0.35">
      <c r="B11" s="351" t="s">
        <v>750</v>
      </c>
      <c r="C11" s="353" t="s">
        <v>43</v>
      </c>
      <c r="D11" s="274">
        <v>0</v>
      </c>
      <c r="E11" s="261">
        <v>0</v>
      </c>
      <c r="F11" s="261">
        <v>0</v>
      </c>
      <c r="G11" s="261">
        <v>0</v>
      </c>
      <c r="H11" s="331">
        <v>0</v>
      </c>
      <c r="I11" s="424" t="str">
        <f t="shared" si="0"/>
        <v>Weryfikacja wiersza OK</v>
      </c>
    </row>
    <row r="12" spans="2:9" x14ac:dyDescent="0.35">
      <c r="B12" s="351" t="s">
        <v>751</v>
      </c>
      <c r="C12" s="353" t="s">
        <v>44</v>
      </c>
      <c r="D12" s="274">
        <v>0</v>
      </c>
      <c r="E12" s="261">
        <v>0</v>
      </c>
      <c r="F12" s="261">
        <v>0</v>
      </c>
      <c r="G12" s="261">
        <v>0</v>
      </c>
      <c r="H12" s="331">
        <v>0</v>
      </c>
      <c r="I12" s="424" t="str">
        <f t="shared" si="0"/>
        <v>Weryfikacja wiersza OK</v>
      </c>
    </row>
    <row r="13" spans="2:9" x14ac:dyDescent="0.35">
      <c r="B13" s="351" t="s">
        <v>752</v>
      </c>
      <c r="C13" s="353" t="s">
        <v>45</v>
      </c>
      <c r="D13" s="274">
        <v>0</v>
      </c>
      <c r="E13" s="261">
        <v>0</v>
      </c>
      <c r="F13" s="261">
        <v>0</v>
      </c>
      <c r="G13" s="261">
        <v>0</v>
      </c>
      <c r="H13" s="331">
        <v>0</v>
      </c>
      <c r="I13" s="424" t="str">
        <f t="shared" si="0"/>
        <v>Weryfikacja wiersza OK</v>
      </c>
    </row>
    <row r="14" spans="2:9" x14ac:dyDescent="0.35">
      <c r="B14" s="351" t="s">
        <v>753</v>
      </c>
      <c r="C14" s="353" t="s">
        <v>46</v>
      </c>
      <c r="D14" s="274">
        <v>0</v>
      </c>
      <c r="E14" s="261">
        <v>0</v>
      </c>
      <c r="F14" s="261">
        <v>0</v>
      </c>
      <c r="G14" s="261">
        <v>0</v>
      </c>
      <c r="H14" s="331">
        <v>0</v>
      </c>
      <c r="I14" s="424" t="str">
        <f t="shared" si="0"/>
        <v>Weryfikacja wiersza OK</v>
      </c>
    </row>
    <row r="15" spans="2:9" x14ac:dyDescent="0.35">
      <c r="B15" s="351" t="s">
        <v>754</v>
      </c>
      <c r="C15" s="353" t="s">
        <v>48</v>
      </c>
      <c r="D15" s="274">
        <v>0</v>
      </c>
      <c r="E15" s="261">
        <v>0</v>
      </c>
      <c r="F15" s="261">
        <v>0</v>
      </c>
      <c r="G15" s="261">
        <v>0</v>
      </c>
      <c r="H15" s="331">
        <v>0</v>
      </c>
      <c r="I15" s="424" t="str">
        <f t="shared" si="0"/>
        <v>Weryfikacja wiersza OK</v>
      </c>
    </row>
    <row r="16" spans="2:9" x14ac:dyDescent="0.35">
      <c r="B16" s="351" t="s">
        <v>755</v>
      </c>
      <c r="C16" s="353" t="s">
        <v>47</v>
      </c>
      <c r="D16" s="274">
        <v>0</v>
      </c>
      <c r="E16" s="261">
        <v>0</v>
      </c>
      <c r="F16" s="261">
        <v>0</v>
      </c>
      <c r="G16" s="261">
        <v>0</v>
      </c>
      <c r="H16" s="331">
        <v>0</v>
      </c>
      <c r="I16" s="424" t="str">
        <f t="shared" si="0"/>
        <v>Weryfikacja wiersza OK</v>
      </c>
    </row>
    <row r="17" spans="2:9" ht="15" thickBot="1" x14ac:dyDescent="0.4">
      <c r="B17" s="512" t="s">
        <v>756</v>
      </c>
      <c r="C17" s="503" t="s">
        <v>22</v>
      </c>
      <c r="D17" s="276">
        <v>0</v>
      </c>
      <c r="E17" s="265">
        <v>0</v>
      </c>
      <c r="F17" s="265">
        <v>0</v>
      </c>
      <c r="G17" s="265">
        <v>0</v>
      </c>
      <c r="H17" s="332">
        <v>0</v>
      </c>
      <c r="I17" s="424" t="str">
        <f t="shared" si="0"/>
        <v>Weryfikacja wiersza OK</v>
      </c>
    </row>
    <row r="18" spans="2:9" ht="15" thickBot="1" x14ac:dyDescent="0.4">
      <c r="B18" s="354" t="s">
        <v>757</v>
      </c>
      <c r="C18" s="523" t="s">
        <v>70</v>
      </c>
      <c r="D18" s="277">
        <v>0</v>
      </c>
      <c r="E18" s="267">
        <v>0</v>
      </c>
      <c r="F18" s="267">
        <v>0</v>
      </c>
      <c r="G18" s="267">
        <v>0</v>
      </c>
      <c r="H18" s="258">
        <v>0</v>
      </c>
      <c r="I18" s="424" t="str">
        <f t="shared" si="0"/>
        <v>Weryfikacja wiersza OK</v>
      </c>
    </row>
    <row r="20" spans="2:9" x14ac:dyDescent="0.35">
      <c r="C20" s="347" t="s">
        <v>1443</v>
      </c>
    </row>
    <row r="21" spans="2:9" x14ac:dyDescent="0.35">
      <c r="C21" s="4" t="s">
        <v>745</v>
      </c>
      <c r="D21" s="6" t="str">
        <f>IF(D6="","",IF(ROUND(SUM(D7:D9),2)=ROUND(D6,2),"OK","Błąd sumy częściowej"))</f>
        <v>OK</v>
      </c>
      <c r="E21" s="6" t="str">
        <f t="shared" ref="E21:H21" si="1">IF(E6="","",IF(ROUND(SUM(E7:E9),2)=ROUND(E6,2),"OK","Błąd sumy częściowej"))</f>
        <v>OK</v>
      </c>
      <c r="F21" s="6" t="str">
        <f t="shared" si="1"/>
        <v>OK</v>
      </c>
      <c r="G21" s="6" t="str">
        <f t="shared" si="1"/>
        <v>OK</v>
      </c>
      <c r="H21" s="6" t="str">
        <f t="shared" si="1"/>
        <v>OK</v>
      </c>
    </row>
    <row r="22" spans="2:9" x14ac:dyDescent="0.35">
      <c r="C22" s="4" t="s">
        <v>749</v>
      </c>
      <c r="D22" s="6" t="str">
        <f>IF(D10="","",IF(ROUND(SUM(D11:D17),2)=ROUND(D10,2),"OK","Błąd sumy częściowej"))</f>
        <v>OK</v>
      </c>
      <c r="E22" s="6" t="str">
        <f t="shared" ref="E22:H22" si="2">IF(E10="","",IF(ROUND(SUM(E11:E17),2)=ROUND(E10,2),"OK","Błąd sumy częściowej"))</f>
        <v>OK</v>
      </c>
      <c r="F22" s="6" t="str">
        <f t="shared" si="2"/>
        <v>OK</v>
      </c>
      <c r="G22" s="6" t="str">
        <f t="shared" si="2"/>
        <v>OK</v>
      </c>
      <c r="H22" s="6" t="str">
        <f t="shared" si="2"/>
        <v>OK</v>
      </c>
    </row>
    <row r="23" spans="2:9" x14ac:dyDescent="0.35">
      <c r="C23" s="4" t="s">
        <v>757</v>
      </c>
      <c r="D23" s="6" t="str">
        <f>IF(D18="","",IF(ROUND(SUM(D6,D10),2)=ROUND(D18,2),"OK","Błąd sumy częściowej"))</f>
        <v>OK</v>
      </c>
      <c r="E23" s="6" t="str">
        <f t="shared" ref="E23:H23" si="3">IF(E18="","",IF(ROUND(SUM(E6,E10),2)=ROUND(E18,2),"OK","Błąd sumy częściowej"))</f>
        <v>OK</v>
      </c>
      <c r="F23" s="6" t="str">
        <f t="shared" si="3"/>
        <v>OK</v>
      </c>
      <c r="G23" s="6" t="str">
        <f t="shared" si="3"/>
        <v>OK</v>
      </c>
      <c r="H23" s="6" t="str">
        <f t="shared" si="3"/>
        <v>OK</v>
      </c>
    </row>
    <row r="25" spans="2:9" x14ac:dyDescent="0.35">
      <c r="C25" s="358" t="s">
        <v>1464</v>
      </c>
      <c r="D25" s="6" t="str">
        <f>IF(COUNTBLANK(I6:I18)=13,"",IF(AND(COUNTIF(I6:I18,"Weryfikacja wiersza OK")=13,COUNTIF(D21:H23,"OK")=15),"Arkusz jest zwalidowany poprawnie","Arkusz jest niepoprawny"))</f>
        <v>Arkusz jest zwalidowany poprawnie</v>
      </c>
    </row>
  </sheetData>
  <sheetProtection algorithmName="SHA-512" hashValue="Ge80fQ92rE7p4tkjCMDie/Q/+qHHe4+VKahgVzwwuzSWdMCc8KdUto0JEkk5KBwGUptxe4ol0cfFuwoFKrHgwA==" saltValue="SV4tS1yTxqBioQMtOwCHAg==" spinCount="100000" sheet="1" objects="1" scenarios="1"/>
  <mergeCells count="1">
    <mergeCell ref="B4:C5"/>
  </mergeCells>
  <conditionalFormatting sqref="I6:I18">
    <cfRule type="containsText" dxfId="87" priority="4" operator="containsText" text="Weryfikacja wiersza OK">
      <formula>NOT(ISERROR(SEARCH("Weryfikacja wiersza OK",I6)))</formula>
    </cfRule>
  </conditionalFormatting>
  <conditionalFormatting sqref="I6:I18">
    <cfRule type="cellIs" dxfId="86" priority="3" operator="equal">
      <formula>"Weryfikacja bieżącego wiersza: OK"</formula>
    </cfRule>
  </conditionalFormatting>
  <conditionalFormatting sqref="D21:H23">
    <cfRule type="containsText" dxfId="85" priority="2" operator="containsText" text="OK">
      <formula>NOT(ISERROR(SEARCH("OK",D21)))</formula>
    </cfRule>
  </conditionalFormatting>
  <conditionalFormatting sqref="D25">
    <cfRule type="containsText" dxfId="84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ignoredErrors>
    <ignoredError sqref="D2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7"/>
  <dimension ref="B1:G50"/>
  <sheetViews>
    <sheetView topLeftCell="A3" workbookViewId="0">
      <selection activeCell="D40" sqref="D6:F40"/>
    </sheetView>
  </sheetViews>
  <sheetFormatPr defaultColWidth="8.7265625" defaultRowHeight="14.5" x14ac:dyDescent="0.35"/>
  <cols>
    <col min="1" max="1" width="8.7265625" style="4"/>
    <col min="2" max="2" width="11.1796875" style="360" customWidth="1"/>
    <col min="3" max="3" width="66.1796875" style="360" customWidth="1"/>
    <col min="4" max="6" width="13.7265625" style="360" customWidth="1"/>
    <col min="7" max="16384" width="8.7265625" style="4"/>
  </cols>
  <sheetData>
    <row r="1" spans="2:7" x14ac:dyDescent="0.35">
      <c r="B1" s="347" t="s">
        <v>0</v>
      </c>
      <c r="F1" s="347" t="s">
        <v>1251</v>
      </c>
    </row>
    <row r="2" spans="2:7" x14ac:dyDescent="0.35">
      <c r="B2" s="360" t="s">
        <v>766</v>
      </c>
    </row>
    <row r="3" spans="2:7" ht="15" thickBot="1" x14ac:dyDescent="0.4"/>
    <row r="4" spans="2:7" ht="72.5" x14ac:dyDescent="0.35">
      <c r="B4" s="778"/>
      <c r="C4" s="784"/>
      <c r="D4" s="530" t="s">
        <v>767</v>
      </c>
      <c r="E4" s="510" t="s">
        <v>768</v>
      </c>
      <c r="F4" s="507" t="s">
        <v>769</v>
      </c>
    </row>
    <row r="5" spans="2:7" ht="15" thickBot="1" x14ac:dyDescent="0.4">
      <c r="B5" s="780"/>
      <c r="C5" s="785"/>
      <c r="D5" s="531" t="s">
        <v>107</v>
      </c>
      <c r="E5" s="511" t="s">
        <v>108</v>
      </c>
      <c r="F5" s="509" t="s">
        <v>109</v>
      </c>
    </row>
    <row r="6" spans="2:7" x14ac:dyDescent="0.35">
      <c r="B6" s="500" t="s">
        <v>770</v>
      </c>
      <c r="C6" s="513" t="s">
        <v>77</v>
      </c>
      <c r="D6" s="278">
        <v>0</v>
      </c>
      <c r="E6" s="278">
        <v>0</v>
      </c>
      <c r="F6" s="524">
        <v>0</v>
      </c>
      <c r="G6" s="424" t="str">
        <f>IF(COUNTBLANK(D6:F6)=3,"",IF(COUNTBLANK(D6:F6)=0,"Weryfikacja wiersza OK","Należy wypełnić wszystkie pola w bieżącym wierszu"))</f>
        <v>Weryfikacja wiersza OK</v>
      </c>
    </row>
    <row r="7" spans="2:7" x14ac:dyDescent="0.35">
      <c r="B7" s="501" t="s">
        <v>771</v>
      </c>
      <c r="C7" s="514" t="s">
        <v>43</v>
      </c>
      <c r="D7" s="274">
        <v>0</v>
      </c>
      <c r="E7" s="274">
        <v>0</v>
      </c>
      <c r="F7" s="525">
        <v>0</v>
      </c>
      <c r="G7" s="424" t="str">
        <f t="shared" ref="G7:G40" si="0">IF(COUNTBLANK(D7:F7)=3,"",IF(COUNTBLANK(D7:F7)=0,"Weryfikacja wiersza OK","Należy wypełnić wszystkie pola w bieżącym wierszu"))</f>
        <v>Weryfikacja wiersza OK</v>
      </c>
    </row>
    <row r="8" spans="2:7" x14ac:dyDescent="0.35">
      <c r="B8" s="501" t="s">
        <v>772</v>
      </c>
      <c r="C8" s="514" t="s">
        <v>44</v>
      </c>
      <c r="D8" s="274">
        <v>0</v>
      </c>
      <c r="E8" s="274">
        <v>0</v>
      </c>
      <c r="F8" s="525">
        <v>0</v>
      </c>
      <c r="G8" s="424" t="str">
        <f t="shared" si="0"/>
        <v>Weryfikacja wiersza OK</v>
      </c>
    </row>
    <row r="9" spans="2:7" x14ac:dyDescent="0.35">
      <c r="B9" s="501" t="s">
        <v>773</v>
      </c>
      <c r="C9" s="514" t="s">
        <v>45</v>
      </c>
      <c r="D9" s="274">
        <v>0</v>
      </c>
      <c r="E9" s="274">
        <v>0</v>
      </c>
      <c r="F9" s="525">
        <v>0</v>
      </c>
      <c r="G9" s="424" t="str">
        <f t="shared" si="0"/>
        <v>Weryfikacja wiersza OK</v>
      </c>
    </row>
    <row r="10" spans="2:7" x14ac:dyDescent="0.35">
      <c r="B10" s="501" t="s">
        <v>774</v>
      </c>
      <c r="C10" s="514" t="s">
        <v>46</v>
      </c>
      <c r="D10" s="274">
        <v>0</v>
      </c>
      <c r="E10" s="274">
        <v>0</v>
      </c>
      <c r="F10" s="525">
        <v>0</v>
      </c>
      <c r="G10" s="424" t="str">
        <f t="shared" si="0"/>
        <v>Weryfikacja wiersza OK</v>
      </c>
    </row>
    <row r="11" spans="2:7" x14ac:dyDescent="0.35">
      <c r="B11" s="501" t="s">
        <v>775</v>
      </c>
      <c r="C11" s="514" t="s">
        <v>48</v>
      </c>
      <c r="D11" s="274">
        <v>0</v>
      </c>
      <c r="E11" s="274">
        <v>0</v>
      </c>
      <c r="F11" s="525">
        <v>0</v>
      </c>
      <c r="G11" s="424" t="str">
        <f t="shared" si="0"/>
        <v>Weryfikacja wiersza OK</v>
      </c>
    </row>
    <row r="12" spans="2:7" x14ac:dyDescent="0.35">
      <c r="B12" s="501" t="s">
        <v>776</v>
      </c>
      <c r="C12" s="514" t="s">
        <v>47</v>
      </c>
      <c r="D12" s="274">
        <v>0</v>
      </c>
      <c r="E12" s="274">
        <v>0</v>
      </c>
      <c r="F12" s="525">
        <v>0</v>
      </c>
      <c r="G12" s="424" t="str">
        <f t="shared" si="0"/>
        <v>Weryfikacja wiersza OK</v>
      </c>
    </row>
    <row r="13" spans="2:7" x14ac:dyDescent="0.35">
      <c r="B13" s="501" t="s">
        <v>1276</v>
      </c>
      <c r="C13" s="514" t="s">
        <v>22</v>
      </c>
      <c r="D13" s="274">
        <v>0</v>
      </c>
      <c r="E13" s="274">
        <v>0</v>
      </c>
      <c r="F13" s="525">
        <v>0</v>
      </c>
      <c r="G13" s="424" t="str">
        <f t="shared" si="0"/>
        <v>Weryfikacja wiersza OK</v>
      </c>
    </row>
    <row r="14" spans="2:7" x14ac:dyDescent="0.35">
      <c r="B14" s="501" t="s">
        <v>777</v>
      </c>
      <c r="C14" s="515" t="s">
        <v>778</v>
      </c>
      <c r="D14" s="275">
        <v>0</v>
      </c>
      <c r="E14" s="275">
        <v>0</v>
      </c>
      <c r="F14" s="526">
        <v>0</v>
      </c>
      <c r="G14" s="424" t="str">
        <f t="shared" si="0"/>
        <v>Weryfikacja wiersza OK</v>
      </c>
    </row>
    <row r="15" spans="2:7" x14ac:dyDescent="0.35">
      <c r="B15" s="501" t="s">
        <v>779</v>
      </c>
      <c r="C15" s="514" t="s">
        <v>43</v>
      </c>
      <c r="D15" s="274">
        <v>0</v>
      </c>
      <c r="E15" s="274">
        <v>0</v>
      </c>
      <c r="F15" s="525">
        <v>0</v>
      </c>
      <c r="G15" s="424" t="str">
        <f t="shared" si="0"/>
        <v>Weryfikacja wiersza OK</v>
      </c>
    </row>
    <row r="16" spans="2:7" x14ac:dyDescent="0.35">
      <c r="B16" s="501" t="s">
        <v>780</v>
      </c>
      <c r="C16" s="514" t="s">
        <v>44</v>
      </c>
      <c r="D16" s="274">
        <v>0</v>
      </c>
      <c r="E16" s="274">
        <v>0</v>
      </c>
      <c r="F16" s="525">
        <v>0</v>
      </c>
      <c r="G16" s="424" t="str">
        <f t="shared" si="0"/>
        <v>Weryfikacja wiersza OK</v>
      </c>
    </row>
    <row r="17" spans="2:7" x14ac:dyDescent="0.35">
      <c r="B17" s="501" t="s">
        <v>781</v>
      </c>
      <c r="C17" s="514" t="s">
        <v>45</v>
      </c>
      <c r="D17" s="274">
        <v>0</v>
      </c>
      <c r="E17" s="274">
        <v>0</v>
      </c>
      <c r="F17" s="525">
        <v>0</v>
      </c>
      <c r="G17" s="424" t="str">
        <f t="shared" si="0"/>
        <v>Weryfikacja wiersza OK</v>
      </c>
    </row>
    <row r="18" spans="2:7" x14ac:dyDescent="0.35">
      <c r="B18" s="501" t="s">
        <v>782</v>
      </c>
      <c r="C18" s="514" t="s">
        <v>46</v>
      </c>
      <c r="D18" s="274">
        <v>0</v>
      </c>
      <c r="E18" s="274">
        <v>0</v>
      </c>
      <c r="F18" s="525">
        <v>0</v>
      </c>
      <c r="G18" s="424" t="str">
        <f t="shared" si="0"/>
        <v>Weryfikacja wiersza OK</v>
      </c>
    </row>
    <row r="19" spans="2:7" x14ac:dyDescent="0.35">
      <c r="B19" s="501" t="s">
        <v>783</v>
      </c>
      <c r="C19" s="514" t="s">
        <v>48</v>
      </c>
      <c r="D19" s="274">
        <v>0</v>
      </c>
      <c r="E19" s="274">
        <v>0</v>
      </c>
      <c r="F19" s="525">
        <v>0</v>
      </c>
      <c r="G19" s="424" t="str">
        <f t="shared" si="0"/>
        <v>Weryfikacja wiersza OK</v>
      </c>
    </row>
    <row r="20" spans="2:7" x14ac:dyDescent="0.35">
      <c r="B20" s="501" t="s">
        <v>784</v>
      </c>
      <c r="C20" s="514" t="s">
        <v>47</v>
      </c>
      <c r="D20" s="274">
        <v>0</v>
      </c>
      <c r="E20" s="274">
        <v>0</v>
      </c>
      <c r="F20" s="525">
        <v>0</v>
      </c>
      <c r="G20" s="424" t="str">
        <f t="shared" si="0"/>
        <v>Weryfikacja wiersza OK</v>
      </c>
    </row>
    <row r="21" spans="2:7" x14ac:dyDescent="0.35">
      <c r="B21" s="501" t="s">
        <v>785</v>
      </c>
      <c r="C21" s="514" t="s">
        <v>64</v>
      </c>
      <c r="D21" s="274">
        <v>0</v>
      </c>
      <c r="E21" s="274">
        <v>0</v>
      </c>
      <c r="F21" s="525">
        <v>0</v>
      </c>
      <c r="G21" s="424" t="str">
        <f t="shared" si="0"/>
        <v>Weryfikacja wiersza OK</v>
      </c>
    </row>
    <row r="22" spans="2:7" x14ac:dyDescent="0.35">
      <c r="B22" s="501" t="s">
        <v>786</v>
      </c>
      <c r="C22" s="532" t="s">
        <v>1612</v>
      </c>
      <c r="D22" s="274">
        <v>0</v>
      </c>
      <c r="E22" s="274">
        <v>0</v>
      </c>
      <c r="F22" s="525">
        <v>0</v>
      </c>
      <c r="G22" s="424" t="str">
        <f t="shared" si="0"/>
        <v>Weryfikacja wiersza OK</v>
      </c>
    </row>
    <row r="23" spans="2:7" x14ac:dyDescent="0.35">
      <c r="B23" s="501" t="s">
        <v>788</v>
      </c>
      <c r="C23" s="532" t="s">
        <v>1613</v>
      </c>
      <c r="D23" s="274">
        <v>0</v>
      </c>
      <c r="E23" s="274">
        <v>0</v>
      </c>
      <c r="F23" s="525">
        <v>0</v>
      </c>
      <c r="G23" s="424" t="str">
        <f t="shared" si="0"/>
        <v>Weryfikacja wiersza OK</v>
      </c>
    </row>
    <row r="24" spans="2:7" x14ac:dyDescent="0.35">
      <c r="B24" s="501" t="s">
        <v>790</v>
      </c>
      <c r="C24" s="514" t="s">
        <v>202</v>
      </c>
      <c r="D24" s="274">
        <v>0</v>
      </c>
      <c r="E24" s="274">
        <v>0</v>
      </c>
      <c r="F24" s="525">
        <v>0</v>
      </c>
      <c r="G24" s="424" t="str">
        <f t="shared" si="0"/>
        <v>Weryfikacja wiersza OK</v>
      </c>
    </row>
    <row r="25" spans="2:7" x14ac:dyDescent="0.35">
      <c r="B25" s="501" t="s">
        <v>791</v>
      </c>
      <c r="C25" s="514" t="s">
        <v>22</v>
      </c>
      <c r="D25" s="274">
        <v>0</v>
      </c>
      <c r="E25" s="274">
        <v>0</v>
      </c>
      <c r="F25" s="525">
        <v>0</v>
      </c>
      <c r="G25" s="424" t="str">
        <f t="shared" si="0"/>
        <v>Weryfikacja wiersza OK</v>
      </c>
    </row>
    <row r="26" spans="2:7" x14ac:dyDescent="0.35">
      <c r="B26" s="501" t="s">
        <v>792</v>
      </c>
      <c r="C26" s="515" t="s">
        <v>512</v>
      </c>
      <c r="D26" s="275">
        <v>0</v>
      </c>
      <c r="E26" s="275">
        <v>0</v>
      </c>
      <c r="F26" s="526">
        <v>0</v>
      </c>
      <c r="G26" s="424" t="str">
        <f t="shared" si="0"/>
        <v>Weryfikacja wiersza OK</v>
      </c>
    </row>
    <row r="27" spans="2:7" x14ac:dyDescent="0.35">
      <c r="B27" s="501" t="s">
        <v>793</v>
      </c>
      <c r="C27" s="514" t="s">
        <v>43</v>
      </c>
      <c r="D27" s="274">
        <v>0</v>
      </c>
      <c r="E27" s="274">
        <v>0</v>
      </c>
      <c r="F27" s="525">
        <v>0</v>
      </c>
      <c r="G27" s="424" t="str">
        <f t="shared" si="0"/>
        <v>Weryfikacja wiersza OK</v>
      </c>
    </row>
    <row r="28" spans="2:7" x14ac:dyDescent="0.35">
      <c r="B28" s="501" t="s">
        <v>794</v>
      </c>
      <c r="C28" s="514" t="s">
        <v>44</v>
      </c>
      <c r="D28" s="274">
        <v>0</v>
      </c>
      <c r="E28" s="274">
        <v>0</v>
      </c>
      <c r="F28" s="525">
        <v>0</v>
      </c>
      <c r="G28" s="424" t="str">
        <f t="shared" si="0"/>
        <v>Weryfikacja wiersza OK</v>
      </c>
    </row>
    <row r="29" spans="2:7" x14ac:dyDescent="0.35">
      <c r="B29" s="501" t="s">
        <v>795</v>
      </c>
      <c r="C29" s="514" t="s">
        <v>45</v>
      </c>
      <c r="D29" s="274">
        <v>0</v>
      </c>
      <c r="E29" s="274">
        <v>0</v>
      </c>
      <c r="F29" s="525">
        <v>0</v>
      </c>
      <c r="G29" s="424" t="str">
        <f t="shared" si="0"/>
        <v>Weryfikacja wiersza OK</v>
      </c>
    </row>
    <row r="30" spans="2:7" x14ac:dyDescent="0.35">
      <c r="B30" s="501" t="s">
        <v>796</v>
      </c>
      <c r="C30" s="514" t="s">
        <v>46</v>
      </c>
      <c r="D30" s="274">
        <v>0</v>
      </c>
      <c r="E30" s="274">
        <v>0</v>
      </c>
      <c r="F30" s="525">
        <v>0</v>
      </c>
      <c r="G30" s="424" t="str">
        <f t="shared" si="0"/>
        <v>Weryfikacja wiersza OK</v>
      </c>
    </row>
    <row r="31" spans="2:7" x14ac:dyDescent="0.35">
      <c r="B31" s="501" t="s">
        <v>797</v>
      </c>
      <c r="C31" s="514" t="s">
        <v>48</v>
      </c>
      <c r="D31" s="274">
        <v>0</v>
      </c>
      <c r="E31" s="274">
        <v>0</v>
      </c>
      <c r="F31" s="525">
        <v>0</v>
      </c>
      <c r="G31" s="424" t="str">
        <f t="shared" si="0"/>
        <v>Weryfikacja wiersza OK</v>
      </c>
    </row>
    <row r="32" spans="2:7" x14ac:dyDescent="0.35">
      <c r="B32" s="501" t="s">
        <v>798</v>
      </c>
      <c r="C32" s="514" t="s">
        <v>47</v>
      </c>
      <c r="D32" s="274">
        <v>0</v>
      </c>
      <c r="E32" s="274">
        <v>0</v>
      </c>
      <c r="F32" s="525">
        <v>0</v>
      </c>
      <c r="G32" s="424" t="str">
        <f t="shared" si="0"/>
        <v>Weryfikacja wiersza OK</v>
      </c>
    </row>
    <row r="33" spans="2:7" x14ac:dyDescent="0.35">
      <c r="B33" s="501" t="s">
        <v>799</v>
      </c>
      <c r="C33" s="514" t="s">
        <v>68</v>
      </c>
      <c r="D33" s="274">
        <v>0</v>
      </c>
      <c r="E33" s="274">
        <v>0</v>
      </c>
      <c r="F33" s="525">
        <v>0</v>
      </c>
      <c r="G33" s="424" t="str">
        <f t="shared" si="0"/>
        <v>Weryfikacja wiersza OK</v>
      </c>
    </row>
    <row r="34" spans="2:7" x14ac:dyDescent="0.35">
      <c r="B34" s="501" t="s">
        <v>800</v>
      </c>
      <c r="C34" s="514" t="s">
        <v>64</v>
      </c>
      <c r="D34" s="274">
        <v>0</v>
      </c>
      <c r="E34" s="274">
        <v>0</v>
      </c>
      <c r="F34" s="525">
        <v>0</v>
      </c>
      <c r="G34" s="424" t="str">
        <f t="shared" si="0"/>
        <v>Weryfikacja wiersza OK</v>
      </c>
    </row>
    <row r="35" spans="2:7" x14ac:dyDescent="0.35">
      <c r="B35" s="501" t="s">
        <v>801</v>
      </c>
      <c r="C35" s="532" t="s">
        <v>1612</v>
      </c>
      <c r="D35" s="274">
        <v>0</v>
      </c>
      <c r="E35" s="274">
        <v>0</v>
      </c>
      <c r="F35" s="525">
        <v>0</v>
      </c>
      <c r="G35" s="424" t="str">
        <f t="shared" si="0"/>
        <v>Weryfikacja wiersza OK</v>
      </c>
    </row>
    <row r="36" spans="2:7" x14ac:dyDescent="0.35">
      <c r="B36" s="501" t="s">
        <v>802</v>
      </c>
      <c r="C36" s="532" t="s">
        <v>1613</v>
      </c>
      <c r="D36" s="274">
        <v>0</v>
      </c>
      <c r="E36" s="274">
        <v>0</v>
      </c>
      <c r="F36" s="525">
        <v>0</v>
      </c>
      <c r="G36" s="424" t="str">
        <f t="shared" si="0"/>
        <v>Weryfikacja wiersza OK</v>
      </c>
    </row>
    <row r="37" spans="2:7" x14ac:dyDescent="0.35">
      <c r="B37" s="501" t="s">
        <v>803</v>
      </c>
      <c r="C37" s="514" t="s">
        <v>202</v>
      </c>
      <c r="D37" s="274">
        <v>0</v>
      </c>
      <c r="E37" s="274">
        <v>0</v>
      </c>
      <c r="F37" s="525">
        <v>0</v>
      </c>
      <c r="G37" s="424" t="str">
        <f t="shared" si="0"/>
        <v>Weryfikacja wiersza OK</v>
      </c>
    </row>
    <row r="38" spans="2:7" x14ac:dyDescent="0.35">
      <c r="B38" s="502" t="s">
        <v>804</v>
      </c>
      <c r="C38" s="516" t="s">
        <v>22</v>
      </c>
      <c r="D38" s="276">
        <v>0</v>
      </c>
      <c r="E38" s="276">
        <v>0</v>
      </c>
      <c r="F38" s="527">
        <v>0</v>
      </c>
      <c r="G38" s="424" t="str">
        <f t="shared" si="0"/>
        <v>Weryfikacja wiersza OK</v>
      </c>
    </row>
    <row r="39" spans="2:7" ht="15" thickBot="1" x14ac:dyDescent="0.4">
      <c r="B39" s="722" t="s">
        <v>1599</v>
      </c>
      <c r="C39" s="723" t="s">
        <v>1600</v>
      </c>
      <c r="D39" s="338">
        <v>0</v>
      </c>
      <c r="E39" s="338">
        <v>0</v>
      </c>
      <c r="F39" s="528">
        <v>0</v>
      </c>
      <c r="G39" s="424" t="str">
        <f t="shared" si="0"/>
        <v>Weryfikacja wiersza OK</v>
      </c>
    </row>
    <row r="40" spans="2:7" ht="15" thickBot="1" x14ac:dyDescent="0.4">
      <c r="B40" s="504" t="s">
        <v>805</v>
      </c>
      <c r="C40" s="517" t="s">
        <v>70</v>
      </c>
      <c r="D40" s="277">
        <v>0</v>
      </c>
      <c r="E40" s="277">
        <v>0</v>
      </c>
      <c r="F40" s="529">
        <v>0</v>
      </c>
      <c r="G40" s="424" t="str">
        <f t="shared" si="0"/>
        <v>Weryfikacja wiersza OK</v>
      </c>
    </row>
    <row r="42" spans="2:7" x14ac:dyDescent="0.35">
      <c r="C42" s="347" t="s">
        <v>1443</v>
      </c>
    </row>
    <row r="43" spans="2:7" x14ac:dyDescent="0.35">
      <c r="C43" s="360" t="s">
        <v>770</v>
      </c>
      <c r="D43" s="6" t="str">
        <f>IF(D6="","",IF(ROUND(SUM(D7:D13),2)=ROUND(D6,2),"OK","Błąd sumy częściowej"))</f>
        <v>OK</v>
      </c>
      <c r="E43" s="6" t="str">
        <f t="shared" ref="E43:F43" si="1">IF(E6="","",IF(ROUND(SUM(E7:E13),2)=ROUND(E6,2),"OK","Błąd sumy częściowej"))</f>
        <v>OK</v>
      </c>
      <c r="F43" s="6" t="str">
        <f t="shared" si="1"/>
        <v>OK</v>
      </c>
    </row>
    <row r="44" spans="2:7" x14ac:dyDescent="0.35">
      <c r="C44" s="360" t="s">
        <v>777</v>
      </c>
      <c r="D44" s="6" t="str">
        <f>IF(D14="","",IF(ROUND(SUM(D15,D16,D17,D18,D19,D20,D21,D24,D25),2)=ROUND(D14,2),"OK","Błąd sumy częściowej"))</f>
        <v>OK</v>
      </c>
      <c r="E44" s="6" t="str">
        <f t="shared" ref="E44:F44" si="2">IF(E14="","",IF(ROUND(SUM(E15,E16,E17,E18,E19,E20,E21,E24,E25),2)=ROUND(E14,2),"OK","Błąd sumy częściowej"))</f>
        <v>OK</v>
      </c>
      <c r="F44" s="6" t="str">
        <f t="shared" si="2"/>
        <v>OK</v>
      </c>
    </row>
    <row r="45" spans="2:7" x14ac:dyDescent="0.35">
      <c r="C45" s="360" t="s">
        <v>785</v>
      </c>
      <c r="D45" s="6" t="str">
        <f>IF(D21="","",IF(ROUND(SUM(D22:D23),2)=ROUND(D21,2),"OK","Błąd sumy częściowej"))</f>
        <v>OK</v>
      </c>
      <c r="E45" s="6" t="str">
        <f t="shared" ref="E45:F45" si="3">IF(E21="","",IF(ROUND(SUM(E22:E23),2)=ROUND(E21,2),"OK","Błąd sumy częściowej"))</f>
        <v>OK</v>
      </c>
      <c r="F45" s="6" t="str">
        <f t="shared" si="3"/>
        <v>OK</v>
      </c>
    </row>
    <row r="46" spans="2:7" x14ac:dyDescent="0.35">
      <c r="C46" s="360" t="s">
        <v>792</v>
      </c>
      <c r="D46" s="6" t="str">
        <f>IF(D26="","",IF(ROUND(SUM(D27,D28,D29,D30,D31,D32,D33,D34,D37,D38),2)=ROUND(D26,2),"OK","Błąd sumy częściowej"))</f>
        <v>OK</v>
      </c>
      <c r="E46" s="6" t="str">
        <f t="shared" ref="E46:F46" si="4">IF(E26="","",IF(ROUND(SUM(E27,E28,E29,E30,E31,E32,E33,E34,E37,E38),2)=ROUND(E26,2),"OK","Błąd sumy częściowej"))</f>
        <v>OK</v>
      </c>
      <c r="F46" s="6" t="str">
        <f t="shared" si="4"/>
        <v>OK</v>
      </c>
    </row>
    <row r="47" spans="2:7" x14ac:dyDescent="0.35">
      <c r="C47" s="360" t="s">
        <v>800</v>
      </c>
      <c r="D47" s="6"/>
      <c r="E47" s="6"/>
      <c r="F47" s="6"/>
    </row>
    <row r="48" spans="2:7" x14ac:dyDescent="0.35">
      <c r="C48" s="360" t="s">
        <v>805</v>
      </c>
      <c r="D48" s="6" t="str">
        <f>IF(D40="","",IF(ROUND(SUM(D6,D14,D26),2)=ROUND(D40,2),"OK","Błąd sumy częściowej"))</f>
        <v>OK</v>
      </c>
      <c r="E48" s="6" t="str">
        <f t="shared" ref="E48:F48" si="5">IF(E40="","",IF(ROUND(SUM(E6,E14,E26),2)=ROUND(E40,2),"OK","Błąd sumy częściowej"))</f>
        <v>OK</v>
      </c>
      <c r="F48" s="6" t="str">
        <f t="shared" si="5"/>
        <v>OK</v>
      </c>
    </row>
    <row r="50" spans="3:4" x14ac:dyDescent="0.35">
      <c r="C50" s="358" t="s">
        <v>1464</v>
      </c>
      <c r="D50" s="6" t="str">
        <f>IF(COUNTBLANK(G6:G40)=35,"",IF(AND(COUNTIF(G6:G40,"Weryfikacja wiersza OK")=35,COUNTIF(D43:F48,"OK")=15),"Arkusz jest zwalidowany poprawnie","Arkusz jest niepoprawny"))</f>
        <v>Arkusz jest zwalidowany poprawnie</v>
      </c>
    </row>
  </sheetData>
  <sheetProtection algorithmName="SHA-512" hashValue="OYSi0PXLIybkLx0h6D6ACQJ6ayU+CETWEBmHvgpX7QaoV96WqkV8kJVdrUrlPgdACHkAg6YkgqLuxydUvWxLEA==" saltValue="K4BQIytnJKPvI+c11VH+QA==" spinCount="100000" sheet="1" objects="1" scenarios="1"/>
  <mergeCells count="1">
    <mergeCell ref="B4:C5"/>
  </mergeCells>
  <conditionalFormatting sqref="G6:G40">
    <cfRule type="containsText" dxfId="83" priority="6" operator="containsText" text="Weryfikacja wiersza OK">
      <formula>NOT(ISERROR(SEARCH("Weryfikacja wiersza OK",G6)))</formula>
    </cfRule>
  </conditionalFormatting>
  <conditionalFormatting sqref="G6:G40">
    <cfRule type="cellIs" dxfId="82" priority="5" operator="equal">
      <formula>"Weryfikacja bieżącego wiersza: OK"</formula>
    </cfRule>
  </conditionalFormatting>
  <conditionalFormatting sqref="G6:G40">
    <cfRule type="cellIs" dxfId="81" priority="4" operator="equal">
      <formula>"Weryfikacja OK"</formula>
    </cfRule>
  </conditionalFormatting>
  <conditionalFormatting sqref="D43:F43">
    <cfRule type="containsText" dxfId="80" priority="3" operator="containsText" text="OK">
      <formula>NOT(ISERROR(SEARCH("OK",D43)))</formula>
    </cfRule>
  </conditionalFormatting>
  <conditionalFormatting sqref="D44:F48">
    <cfRule type="containsText" dxfId="79" priority="2" operator="containsText" text="OK">
      <formula>NOT(ISERROR(SEARCH("OK",D44)))</formula>
    </cfRule>
  </conditionalFormatting>
  <conditionalFormatting sqref="D50">
    <cfRule type="containsText" dxfId="78" priority="1" operator="containsText" text="Arkusz jest zwalidowany poprawnie">
      <formula>NOT(ISERROR(SEARCH("Arkusz jest zwalidowany poprawnie",D50)))</formula>
    </cfRule>
  </conditionalFormatting>
  <pageMargins left="0.7" right="0.7" top="0.75" bottom="0.75" header="0.3" footer="0.3"/>
  <pageSetup paperSize="9" orientation="portrait" r:id="rId1"/>
  <ignoredErrors>
    <ignoredError sqref="D45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8"/>
  <dimension ref="B1:AJ15"/>
  <sheetViews>
    <sheetView zoomScale="90" zoomScaleNormal="90" workbookViewId="0">
      <selection activeCell="D7" sqref="D7:AI10"/>
    </sheetView>
  </sheetViews>
  <sheetFormatPr defaultColWidth="8.7265625" defaultRowHeight="14.5" x14ac:dyDescent="0.35"/>
  <cols>
    <col min="1" max="1" width="8.7265625" style="4"/>
    <col min="2" max="2" width="13" style="4" customWidth="1"/>
    <col min="3" max="3" width="36.54296875" style="4" customWidth="1"/>
    <col min="4" max="11" width="10.1796875" style="4" customWidth="1"/>
    <col min="12" max="35" width="5.81640625" style="4" customWidth="1"/>
    <col min="36" max="36" width="15.1796875" style="4" customWidth="1"/>
    <col min="37" max="40" width="5.1796875" style="4" customWidth="1"/>
    <col min="41" max="16384" width="8.7265625" style="4"/>
  </cols>
  <sheetData>
    <row r="1" spans="2:36" ht="15.5" x14ac:dyDescent="0.35">
      <c r="B1" s="3" t="s">
        <v>0</v>
      </c>
      <c r="I1" s="347" t="s">
        <v>1251</v>
      </c>
    </row>
    <row r="2" spans="2:36" x14ac:dyDescent="0.35">
      <c r="B2" s="453" t="s">
        <v>1275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</row>
    <row r="3" spans="2:36" ht="24" customHeight="1" thickBot="1" x14ac:dyDescent="0.4">
      <c r="B3" s="453"/>
      <c r="C3" s="45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</row>
    <row r="4" spans="2:36" ht="15" thickBot="1" x14ac:dyDescent="0.4">
      <c r="B4" s="747"/>
      <c r="C4" s="748"/>
      <c r="D4" s="790" t="s">
        <v>31</v>
      </c>
      <c r="E4" s="791"/>
      <c r="F4" s="791"/>
      <c r="G4" s="791"/>
      <c r="H4" s="791"/>
      <c r="I4" s="791"/>
      <c r="J4" s="791"/>
      <c r="K4" s="791"/>
      <c r="L4" s="792" t="s">
        <v>32</v>
      </c>
      <c r="M4" s="786"/>
      <c r="N4" s="786"/>
      <c r="O4" s="786"/>
      <c r="P4" s="786"/>
      <c r="Q4" s="787"/>
      <c r="R4" s="791" t="s">
        <v>33</v>
      </c>
      <c r="S4" s="791"/>
      <c r="T4" s="791"/>
      <c r="U4" s="791"/>
      <c r="V4" s="791"/>
      <c r="W4" s="793"/>
      <c r="X4" s="792" t="s">
        <v>34</v>
      </c>
      <c r="Y4" s="786"/>
      <c r="Z4" s="786"/>
      <c r="AA4" s="786"/>
      <c r="AB4" s="786"/>
      <c r="AC4" s="787"/>
      <c r="AD4" s="786" t="s">
        <v>35</v>
      </c>
      <c r="AE4" s="786"/>
      <c r="AF4" s="786"/>
      <c r="AG4" s="786"/>
      <c r="AH4" s="786"/>
      <c r="AI4" s="787"/>
    </row>
    <row r="5" spans="2:36" ht="130.5" customHeight="1" thickBot="1" x14ac:dyDescent="0.4">
      <c r="B5" s="788"/>
      <c r="C5" s="789"/>
      <c r="D5" s="534" t="s">
        <v>37</v>
      </c>
      <c r="E5" s="534" t="s">
        <v>39</v>
      </c>
      <c r="F5" s="535" t="s">
        <v>40</v>
      </c>
      <c r="G5" s="536" t="s">
        <v>816</v>
      </c>
      <c r="H5" s="534" t="s">
        <v>38</v>
      </c>
      <c r="I5" s="534" t="s">
        <v>817</v>
      </c>
      <c r="J5" s="534" t="s">
        <v>41</v>
      </c>
      <c r="K5" s="537" t="s">
        <v>818</v>
      </c>
      <c r="L5" s="538" t="s">
        <v>37</v>
      </c>
      <c r="M5" s="534" t="s">
        <v>39</v>
      </c>
      <c r="N5" s="536" t="s">
        <v>40</v>
      </c>
      <c r="O5" s="534" t="s">
        <v>38</v>
      </c>
      <c r="P5" s="534" t="s">
        <v>41</v>
      </c>
      <c r="Q5" s="539" t="s">
        <v>22</v>
      </c>
      <c r="R5" s="534" t="s">
        <v>37</v>
      </c>
      <c r="S5" s="534" t="s">
        <v>39</v>
      </c>
      <c r="T5" s="536" t="s">
        <v>40</v>
      </c>
      <c r="U5" s="534" t="s">
        <v>38</v>
      </c>
      <c r="V5" s="534" t="s">
        <v>41</v>
      </c>
      <c r="W5" s="539" t="s">
        <v>22</v>
      </c>
      <c r="X5" s="538" t="s">
        <v>37</v>
      </c>
      <c r="Y5" s="534" t="s">
        <v>39</v>
      </c>
      <c r="Z5" s="536" t="s">
        <v>40</v>
      </c>
      <c r="AA5" s="534" t="s">
        <v>38</v>
      </c>
      <c r="AB5" s="534" t="s">
        <v>41</v>
      </c>
      <c r="AC5" s="539" t="s">
        <v>22</v>
      </c>
      <c r="AD5" s="534" t="s">
        <v>37</v>
      </c>
      <c r="AE5" s="534" t="s">
        <v>39</v>
      </c>
      <c r="AF5" s="536" t="s">
        <v>40</v>
      </c>
      <c r="AG5" s="534" t="s">
        <v>38</v>
      </c>
      <c r="AH5" s="534" t="s">
        <v>41</v>
      </c>
      <c r="AI5" s="539" t="s">
        <v>22</v>
      </c>
    </row>
    <row r="6" spans="2:36" ht="18" customHeight="1" thickBot="1" x14ac:dyDescent="0.4">
      <c r="B6" s="749"/>
      <c r="C6" s="750"/>
      <c r="D6" s="540" t="s">
        <v>107</v>
      </c>
      <c r="E6" s="541" t="s">
        <v>108</v>
      </c>
      <c r="F6" s="541" t="s">
        <v>109</v>
      </c>
      <c r="G6" s="542" t="s">
        <v>110</v>
      </c>
      <c r="H6" s="541" t="s">
        <v>115</v>
      </c>
      <c r="I6" s="542" t="s">
        <v>111</v>
      </c>
      <c r="J6" s="542" t="s">
        <v>162</v>
      </c>
      <c r="K6" s="543" t="s">
        <v>163</v>
      </c>
      <c r="L6" s="544" t="s">
        <v>164</v>
      </c>
      <c r="M6" s="542" t="s">
        <v>165</v>
      </c>
      <c r="N6" s="541" t="s">
        <v>166</v>
      </c>
      <c r="O6" s="545" t="s">
        <v>167</v>
      </c>
      <c r="P6" s="542" t="s">
        <v>168</v>
      </c>
      <c r="Q6" s="546" t="s">
        <v>169</v>
      </c>
      <c r="R6" s="541" t="s">
        <v>170</v>
      </c>
      <c r="S6" s="541" t="s">
        <v>171</v>
      </c>
      <c r="T6" s="542" t="s">
        <v>172</v>
      </c>
      <c r="U6" s="541" t="s">
        <v>173</v>
      </c>
      <c r="V6" s="542" t="s">
        <v>174</v>
      </c>
      <c r="W6" s="546" t="s">
        <v>175</v>
      </c>
      <c r="X6" s="544" t="s">
        <v>176</v>
      </c>
      <c r="Y6" s="542" t="s">
        <v>177</v>
      </c>
      <c r="Z6" s="541" t="s">
        <v>178</v>
      </c>
      <c r="AA6" s="545" t="s">
        <v>179</v>
      </c>
      <c r="AB6" s="542" t="s">
        <v>116</v>
      </c>
      <c r="AC6" s="546" t="s">
        <v>180</v>
      </c>
      <c r="AD6" s="541" t="s">
        <v>181</v>
      </c>
      <c r="AE6" s="542" t="s">
        <v>182</v>
      </c>
      <c r="AF6" s="541" t="s">
        <v>183</v>
      </c>
      <c r="AG6" s="545" t="s">
        <v>184</v>
      </c>
      <c r="AH6" s="542" t="s">
        <v>185</v>
      </c>
      <c r="AI6" s="546" t="s">
        <v>186</v>
      </c>
    </row>
    <row r="7" spans="2:36" ht="19.5" customHeight="1" x14ac:dyDescent="0.35">
      <c r="B7" s="547" t="s">
        <v>812</v>
      </c>
      <c r="C7" s="548" t="s">
        <v>202</v>
      </c>
      <c r="D7" s="221">
        <v>0</v>
      </c>
      <c r="E7" s="222">
        <v>0</v>
      </c>
      <c r="F7" s="222">
        <v>0</v>
      </c>
      <c r="G7" s="222">
        <v>0</v>
      </c>
      <c r="H7" s="222">
        <v>0</v>
      </c>
      <c r="I7" s="222">
        <v>0</v>
      </c>
      <c r="J7" s="222">
        <v>0</v>
      </c>
      <c r="K7" s="223">
        <v>0</v>
      </c>
      <c r="L7" s="221">
        <v>0</v>
      </c>
      <c r="M7" s="222">
        <v>0</v>
      </c>
      <c r="N7" s="222">
        <v>0</v>
      </c>
      <c r="O7" s="222">
        <v>0</v>
      </c>
      <c r="P7" s="222">
        <v>0</v>
      </c>
      <c r="Q7" s="224">
        <v>0</v>
      </c>
      <c r="R7" s="222">
        <v>0</v>
      </c>
      <c r="S7" s="222">
        <v>0</v>
      </c>
      <c r="T7" s="222">
        <v>0</v>
      </c>
      <c r="U7" s="222">
        <v>0</v>
      </c>
      <c r="V7" s="222">
        <v>0</v>
      </c>
      <c r="W7" s="224">
        <v>0</v>
      </c>
      <c r="X7" s="221">
        <v>0</v>
      </c>
      <c r="Y7" s="222">
        <v>0</v>
      </c>
      <c r="Z7" s="222">
        <v>0</v>
      </c>
      <c r="AA7" s="222">
        <v>0</v>
      </c>
      <c r="AB7" s="222">
        <v>0</v>
      </c>
      <c r="AC7" s="224">
        <v>0</v>
      </c>
      <c r="AD7" s="222">
        <v>0</v>
      </c>
      <c r="AE7" s="222">
        <v>0</v>
      </c>
      <c r="AF7" s="222">
        <v>0</v>
      </c>
      <c r="AG7" s="222">
        <v>0</v>
      </c>
      <c r="AH7" s="222">
        <v>0</v>
      </c>
      <c r="AI7" s="224">
        <v>0</v>
      </c>
      <c r="AJ7" s="6" t="str">
        <f>IF(COUNTBLANK(D7:AI7)=32,"",IF(COUNTBLANK(D7:AI7)=0, "Weryfikacja wiersza OK","Należy wypełnić bieżący wiersz"))</f>
        <v>Weryfikacja wiersza OK</v>
      </c>
    </row>
    <row r="8" spans="2:36" ht="19.5" customHeight="1" x14ac:dyDescent="0.35">
      <c r="B8" s="547" t="s">
        <v>813</v>
      </c>
      <c r="C8" s="548" t="s">
        <v>36</v>
      </c>
      <c r="D8" s="225">
        <v>0</v>
      </c>
      <c r="E8" s="226">
        <v>0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7">
        <v>0</v>
      </c>
      <c r="L8" s="225">
        <v>0</v>
      </c>
      <c r="M8" s="226">
        <v>0</v>
      </c>
      <c r="N8" s="226">
        <v>0</v>
      </c>
      <c r="O8" s="226">
        <v>0</v>
      </c>
      <c r="P8" s="226">
        <v>0</v>
      </c>
      <c r="Q8" s="228">
        <v>0</v>
      </c>
      <c r="R8" s="226">
        <v>0</v>
      </c>
      <c r="S8" s="226">
        <v>0</v>
      </c>
      <c r="T8" s="226">
        <v>0</v>
      </c>
      <c r="U8" s="226">
        <v>0</v>
      </c>
      <c r="V8" s="226">
        <v>0</v>
      </c>
      <c r="W8" s="228">
        <v>0</v>
      </c>
      <c r="X8" s="225">
        <v>0</v>
      </c>
      <c r="Y8" s="226">
        <v>0</v>
      </c>
      <c r="Z8" s="226">
        <v>0</v>
      </c>
      <c r="AA8" s="226">
        <v>0</v>
      </c>
      <c r="AB8" s="226">
        <v>0</v>
      </c>
      <c r="AC8" s="228">
        <v>0</v>
      </c>
      <c r="AD8" s="226">
        <v>0</v>
      </c>
      <c r="AE8" s="226">
        <v>0</v>
      </c>
      <c r="AF8" s="226">
        <v>0</v>
      </c>
      <c r="AG8" s="226">
        <v>0</v>
      </c>
      <c r="AH8" s="226">
        <v>0</v>
      </c>
      <c r="AI8" s="228">
        <v>0</v>
      </c>
      <c r="AJ8" s="6" t="str">
        <f t="shared" ref="AJ8:AJ10" si="0">IF(COUNTBLANK(D8:AI8)=32,"",IF(COUNTBLANK(D8:AI8)=0, "Weryfikacja wiersza OK","Należy wypełnić bieżący wiersz"))</f>
        <v>Weryfikacja wiersza OK</v>
      </c>
    </row>
    <row r="9" spans="2:36" ht="19.5" customHeight="1" thickBot="1" x14ac:dyDescent="0.4">
      <c r="B9" s="549" t="s">
        <v>814</v>
      </c>
      <c r="C9" s="550" t="s">
        <v>815</v>
      </c>
      <c r="D9" s="229">
        <v>0</v>
      </c>
      <c r="E9" s="230">
        <v>0</v>
      </c>
      <c r="F9" s="230">
        <v>0</v>
      </c>
      <c r="G9" s="230">
        <v>0</v>
      </c>
      <c r="H9" s="230">
        <v>0</v>
      </c>
      <c r="I9" s="230">
        <v>0</v>
      </c>
      <c r="J9" s="230">
        <v>0</v>
      </c>
      <c r="K9" s="231">
        <v>0</v>
      </c>
      <c r="L9" s="229">
        <v>0</v>
      </c>
      <c r="M9" s="230">
        <v>0</v>
      </c>
      <c r="N9" s="230">
        <v>0</v>
      </c>
      <c r="O9" s="230">
        <v>0</v>
      </c>
      <c r="P9" s="230">
        <v>0</v>
      </c>
      <c r="Q9" s="232">
        <v>0</v>
      </c>
      <c r="R9" s="230">
        <v>0</v>
      </c>
      <c r="S9" s="230">
        <v>0</v>
      </c>
      <c r="T9" s="230">
        <v>0</v>
      </c>
      <c r="U9" s="230">
        <v>0</v>
      </c>
      <c r="V9" s="230">
        <v>0</v>
      </c>
      <c r="W9" s="232">
        <v>0</v>
      </c>
      <c r="X9" s="229">
        <v>0</v>
      </c>
      <c r="Y9" s="230">
        <v>0</v>
      </c>
      <c r="Z9" s="230">
        <v>0</v>
      </c>
      <c r="AA9" s="230">
        <v>0</v>
      </c>
      <c r="AB9" s="230">
        <v>0</v>
      </c>
      <c r="AC9" s="232">
        <v>0</v>
      </c>
      <c r="AD9" s="230">
        <v>0</v>
      </c>
      <c r="AE9" s="230">
        <v>0</v>
      </c>
      <c r="AF9" s="230">
        <v>0</v>
      </c>
      <c r="AG9" s="230">
        <v>0</v>
      </c>
      <c r="AH9" s="230">
        <v>0</v>
      </c>
      <c r="AI9" s="232">
        <v>0</v>
      </c>
      <c r="AJ9" s="6" t="str">
        <f t="shared" si="0"/>
        <v>Weryfikacja wiersza OK</v>
      </c>
    </row>
    <row r="10" spans="2:36" ht="19.5" customHeight="1" thickBot="1" x14ac:dyDescent="0.4">
      <c r="B10" s="551" t="s">
        <v>819</v>
      </c>
      <c r="C10" s="552" t="s">
        <v>21</v>
      </c>
      <c r="D10" s="233">
        <v>0</v>
      </c>
      <c r="E10" s="234">
        <v>0</v>
      </c>
      <c r="F10" s="234">
        <v>0</v>
      </c>
      <c r="G10" s="234">
        <v>0</v>
      </c>
      <c r="H10" s="234">
        <v>0</v>
      </c>
      <c r="I10" s="234">
        <v>0</v>
      </c>
      <c r="J10" s="234">
        <v>0</v>
      </c>
      <c r="K10" s="235">
        <v>0</v>
      </c>
      <c r="L10" s="233">
        <v>0</v>
      </c>
      <c r="M10" s="234">
        <v>0</v>
      </c>
      <c r="N10" s="234">
        <v>0</v>
      </c>
      <c r="O10" s="234">
        <v>0</v>
      </c>
      <c r="P10" s="234">
        <v>0</v>
      </c>
      <c r="Q10" s="236">
        <v>0</v>
      </c>
      <c r="R10" s="234">
        <v>0</v>
      </c>
      <c r="S10" s="234">
        <v>0</v>
      </c>
      <c r="T10" s="234">
        <v>0</v>
      </c>
      <c r="U10" s="234">
        <v>0</v>
      </c>
      <c r="V10" s="234">
        <v>0</v>
      </c>
      <c r="W10" s="236">
        <v>0</v>
      </c>
      <c r="X10" s="233">
        <v>0</v>
      </c>
      <c r="Y10" s="234">
        <v>0</v>
      </c>
      <c r="Z10" s="234">
        <v>0</v>
      </c>
      <c r="AA10" s="234">
        <v>0</v>
      </c>
      <c r="AB10" s="234">
        <v>0</v>
      </c>
      <c r="AC10" s="236">
        <v>0</v>
      </c>
      <c r="AD10" s="234">
        <v>0</v>
      </c>
      <c r="AE10" s="234">
        <v>0</v>
      </c>
      <c r="AF10" s="234">
        <v>0</v>
      </c>
      <c r="AG10" s="234">
        <v>0</v>
      </c>
      <c r="AH10" s="234">
        <v>0</v>
      </c>
      <c r="AI10" s="236">
        <v>0</v>
      </c>
      <c r="AJ10" s="6" t="str">
        <f t="shared" si="0"/>
        <v>Weryfikacja wiersza OK</v>
      </c>
    </row>
    <row r="11" spans="2:36" x14ac:dyDescent="0.35"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</row>
    <row r="12" spans="2:36" x14ac:dyDescent="0.35">
      <c r="B12" s="553"/>
      <c r="C12" s="347" t="s">
        <v>1443</v>
      </c>
      <c r="D12" s="553"/>
      <c r="E12" s="553"/>
      <c r="F12" s="553"/>
      <c r="G12" s="553"/>
      <c r="H12" s="553"/>
      <c r="I12" s="553"/>
      <c r="J12" s="553"/>
      <c r="K12" s="553"/>
      <c r="L12" s="553"/>
      <c r="M12" s="553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3"/>
    </row>
    <row r="13" spans="2:36" x14ac:dyDescent="0.35">
      <c r="C13" s="4" t="s">
        <v>819</v>
      </c>
      <c r="D13" s="6" t="str">
        <f>IF(D10="","",IF(ROUND(SUM(D7:D9),2)=ROUND(D10,2),"OK","Błąd sumy częściowej"))</f>
        <v>OK</v>
      </c>
      <c r="E13" s="6" t="str">
        <f t="shared" ref="E13:G13" si="1">IF(E10="","",IF(ROUND(SUM(E7:E9),2)=ROUND(E10,2),"OK","Błąd sumy częściowej"))</f>
        <v>OK</v>
      </c>
      <c r="F13" s="6" t="str">
        <f t="shared" si="1"/>
        <v>OK</v>
      </c>
      <c r="G13" s="6" t="str">
        <f t="shared" si="1"/>
        <v>OK</v>
      </c>
      <c r="H13" s="6" t="str">
        <f t="shared" ref="H13:AI13" si="2">IF(H10="","",IF(ROUND(SUM(H7:H9),2)=ROUND(H10,2),"OK","Błąd sumy częściowej"))</f>
        <v>OK</v>
      </c>
      <c r="I13" s="6" t="str">
        <f t="shared" si="2"/>
        <v>OK</v>
      </c>
      <c r="J13" s="6" t="str">
        <f t="shared" si="2"/>
        <v>OK</v>
      </c>
      <c r="K13" s="6" t="str">
        <f t="shared" si="2"/>
        <v>OK</v>
      </c>
      <c r="L13" s="6" t="str">
        <f t="shared" si="2"/>
        <v>OK</v>
      </c>
      <c r="M13" s="6" t="str">
        <f t="shared" si="2"/>
        <v>OK</v>
      </c>
      <c r="N13" s="6" t="str">
        <f t="shared" si="2"/>
        <v>OK</v>
      </c>
      <c r="O13" s="6" t="str">
        <f t="shared" si="2"/>
        <v>OK</v>
      </c>
      <c r="P13" s="6" t="str">
        <f t="shared" si="2"/>
        <v>OK</v>
      </c>
      <c r="Q13" s="6" t="str">
        <f t="shared" si="2"/>
        <v>OK</v>
      </c>
      <c r="R13" s="6" t="str">
        <f t="shared" si="2"/>
        <v>OK</v>
      </c>
      <c r="S13" s="6" t="str">
        <f t="shared" si="2"/>
        <v>OK</v>
      </c>
      <c r="T13" s="6" t="str">
        <f t="shared" si="2"/>
        <v>OK</v>
      </c>
      <c r="U13" s="6" t="str">
        <f t="shared" si="2"/>
        <v>OK</v>
      </c>
      <c r="V13" s="6" t="str">
        <f t="shared" si="2"/>
        <v>OK</v>
      </c>
      <c r="W13" s="6" t="str">
        <f t="shared" si="2"/>
        <v>OK</v>
      </c>
      <c r="X13" s="6" t="str">
        <f t="shared" si="2"/>
        <v>OK</v>
      </c>
      <c r="Y13" s="6" t="str">
        <f t="shared" si="2"/>
        <v>OK</v>
      </c>
      <c r="Z13" s="6" t="str">
        <f t="shared" si="2"/>
        <v>OK</v>
      </c>
      <c r="AA13" s="6" t="str">
        <f t="shared" si="2"/>
        <v>OK</v>
      </c>
      <c r="AB13" s="6" t="str">
        <f t="shared" si="2"/>
        <v>OK</v>
      </c>
      <c r="AC13" s="6" t="str">
        <f t="shared" si="2"/>
        <v>OK</v>
      </c>
      <c r="AD13" s="6" t="str">
        <f t="shared" si="2"/>
        <v>OK</v>
      </c>
      <c r="AE13" s="6" t="str">
        <f t="shared" si="2"/>
        <v>OK</v>
      </c>
      <c r="AF13" s="6" t="str">
        <f t="shared" si="2"/>
        <v>OK</v>
      </c>
      <c r="AG13" s="6" t="str">
        <f t="shared" si="2"/>
        <v>OK</v>
      </c>
      <c r="AH13" s="6" t="str">
        <f t="shared" si="2"/>
        <v>OK</v>
      </c>
      <c r="AI13" s="6" t="str">
        <f t="shared" si="2"/>
        <v>OK</v>
      </c>
    </row>
    <row r="15" spans="2:36" x14ac:dyDescent="0.35">
      <c r="C15" s="358" t="s">
        <v>1464</v>
      </c>
      <c r="D15" s="6" t="str">
        <f>IF(COUNTBLANK(AJ7:AJ10)=4,"",IF(AND(COUNTIF(AJ7:AJ10,"Weryfikacja wiersza OK")=4,COUNTIF(D13:AI13,"OK")=32),"Arkusz jest zwalidowany poprawnie","Arkusz jest niepoprawny"))</f>
        <v>Arkusz jest zwalidowany poprawnie</v>
      </c>
    </row>
  </sheetData>
  <sheetProtection algorithmName="SHA-512" hashValue="c4M8oukTgDwZvAhzK54tyWxdwdFMYzL0TF8SE3CnabPcpT7HaaptrGqIO1IcBo2BfO3BMbyJFkICC2jmEsfxQg==" saltValue="rOq5ujx8S+mqzLN68uHUuA==" spinCount="100000" sheet="1" objects="1" scenarios="1"/>
  <mergeCells count="6">
    <mergeCell ref="AD4:AI4"/>
    <mergeCell ref="B4:C6"/>
    <mergeCell ref="D4:K4"/>
    <mergeCell ref="L4:Q4"/>
    <mergeCell ref="R4:W4"/>
    <mergeCell ref="X4:AC4"/>
  </mergeCells>
  <conditionalFormatting sqref="AJ7:AJ10">
    <cfRule type="containsText" dxfId="77" priority="3" operator="containsText" text="Weryfikacja wiersza OK">
      <formula>NOT(ISERROR(SEARCH("Weryfikacja wiersza OK",AJ7)))</formula>
    </cfRule>
  </conditionalFormatting>
  <conditionalFormatting sqref="D13:AI13">
    <cfRule type="containsText" dxfId="76" priority="2" operator="containsText" text="OK">
      <formula>NOT(ISERROR(SEARCH("OK",D13)))</formula>
    </cfRule>
  </conditionalFormatting>
  <conditionalFormatting sqref="D15">
    <cfRule type="containsText" dxfId="75" priority="1" operator="containsText" text="Arkusz jest zwalidowany poprawnie">
      <formula>NOT(ISERROR(SEARCH("Arkusz jest zwalidowany poprawnie",D15)))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9">
    <pageSetUpPr fitToPage="1"/>
  </sheetPr>
  <dimension ref="A1:Y33"/>
  <sheetViews>
    <sheetView zoomScale="85" zoomScaleNormal="85" workbookViewId="0">
      <selection activeCell="D7" sqref="D7:X14"/>
    </sheetView>
  </sheetViews>
  <sheetFormatPr defaultColWidth="8.7265625" defaultRowHeight="14.5" x14ac:dyDescent="0.35"/>
  <cols>
    <col min="1" max="1" width="8.7265625" style="4"/>
    <col min="2" max="2" width="10.1796875" style="4" customWidth="1"/>
    <col min="3" max="3" width="37.1796875" style="4" customWidth="1"/>
    <col min="4" max="4" width="15.453125" style="553" customWidth="1"/>
    <col min="5" max="19" width="12.54296875" style="553" customWidth="1"/>
    <col min="20" max="24" width="12.54296875" style="4" customWidth="1"/>
    <col min="25" max="25" width="16.26953125" style="4" customWidth="1"/>
    <col min="26" max="26" width="9.81640625" style="4" customWidth="1"/>
    <col min="27" max="16384" width="8.7265625" style="4"/>
  </cols>
  <sheetData>
    <row r="1" spans="2:25" ht="15.5" x14ac:dyDescent="0.35">
      <c r="B1" s="3" t="s">
        <v>0</v>
      </c>
      <c r="C1" s="3"/>
      <c r="I1" s="347" t="s">
        <v>1251</v>
      </c>
    </row>
    <row r="2" spans="2:25" x14ac:dyDescent="0.35">
      <c r="B2" s="554" t="s">
        <v>828</v>
      </c>
    </row>
    <row r="3" spans="2:25" ht="15" thickBot="1" x14ac:dyDescent="0.4"/>
    <row r="4" spans="2:25" ht="39.75" customHeight="1" thickBot="1" x14ac:dyDescent="0.4">
      <c r="B4" s="794"/>
      <c r="C4" s="795"/>
      <c r="D4" s="800" t="s">
        <v>53</v>
      </c>
      <c r="E4" s="801"/>
      <c r="F4" s="802"/>
      <c r="G4" s="800" t="s">
        <v>54</v>
      </c>
      <c r="H4" s="801"/>
      <c r="I4" s="802"/>
      <c r="J4" s="800" t="s">
        <v>1280</v>
      </c>
      <c r="K4" s="801"/>
      <c r="L4" s="802"/>
      <c r="M4" s="800" t="s">
        <v>56</v>
      </c>
      <c r="N4" s="801"/>
      <c r="O4" s="802"/>
      <c r="P4" s="800" t="s">
        <v>57</v>
      </c>
      <c r="Q4" s="801"/>
      <c r="R4" s="802"/>
      <c r="S4" s="800" t="s">
        <v>58</v>
      </c>
      <c r="T4" s="801"/>
      <c r="U4" s="802"/>
      <c r="V4" s="800" t="s">
        <v>59</v>
      </c>
      <c r="W4" s="801"/>
      <c r="X4" s="802"/>
      <c r="Y4" s="360"/>
    </row>
    <row r="5" spans="2:25" ht="44" thickBot="1" x14ac:dyDescent="0.4">
      <c r="B5" s="796"/>
      <c r="C5" s="797"/>
      <c r="D5" s="555" t="s">
        <v>20</v>
      </c>
      <c r="E5" s="556" t="s">
        <v>17</v>
      </c>
      <c r="F5" s="557" t="s">
        <v>10</v>
      </c>
      <c r="G5" s="558" t="s">
        <v>20</v>
      </c>
      <c r="H5" s="556" t="s">
        <v>17</v>
      </c>
      <c r="I5" s="559" t="s">
        <v>10</v>
      </c>
      <c r="J5" s="555" t="s">
        <v>20</v>
      </c>
      <c r="K5" s="556" t="s">
        <v>17</v>
      </c>
      <c r="L5" s="557" t="s">
        <v>10</v>
      </c>
      <c r="M5" s="558" t="s">
        <v>20</v>
      </c>
      <c r="N5" s="556" t="s">
        <v>17</v>
      </c>
      <c r="O5" s="559" t="s">
        <v>10</v>
      </c>
      <c r="P5" s="555" t="s">
        <v>20</v>
      </c>
      <c r="Q5" s="556" t="s">
        <v>17</v>
      </c>
      <c r="R5" s="557" t="s">
        <v>10</v>
      </c>
      <c r="S5" s="555" t="s">
        <v>20</v>
      </c>
      <c r="T5" s="556" t="s">
        <v>17</v>
      </c>
      <c r="U5" s="557" t="s">
        <v>10</v>
      </c>
      <c r="V5" s="555" t="s">
        <v>20</v>
      </c>
      <c r="W5" s="556" t="s">
        <v>17</v>
      </c>
      <c r="X5" s="557" t="s">
        <v>10</v>
      </c>
      <c r="Y5" s="360"/>
    </row>
    <row r="6" spans="2:25" ht="17.25" customHeight="1" thickBot="1" x14ac:dyDescent="0.4">
      <c r="B6" s="798"/>
      <c r="C6" s="799"/>
      <c r="D6" s="560" t="s">
        <v>107</v>
      </c>
      <c r="E6" s="561" t="s">
        <v>108</v>
      </c>
      <c r="F6" s="562" t="s">
        <v>109</v>
      </c>
      <c r="G6" s="561" t="s">
        <v>110</v>
      </c>
      <c r="H6" s="563" t="s">
        <v>115</v>
      </c>
      <c r="I6" s="561" t="s">
        <v>111</v>
      </c>
      <c r="J6" s="560" t="s">
        <v>162</v>
      </c>
      <c r="K6" s="561" t="s">
        <v>163</v>
      </c>
      <c r="L6" s="562" t="s">
        <v>164</v>
      </c>
      <c r="M6" s="561" t="s">
        <v>165</v>
      </c>
      <c r="N6" s="563" t="s">
        <v>166</v>
      </c>
      <c r="O6" s="561" t="s">
        <v>167</v>
      </c>
      <c r="P6" s="560" t="s">
        <v>168</v>
      </c>
      <c r="Q6" s="561" t="s">
        <v>169</v>
      </c>
      <c r="R6" s="562" t="s">
        <v>170</v>
      </c>
      <c r="S6" s="564" t="s">
        <v>171</v>
      </c>
      <c r="T6" s="563" t="s">
        <v>172</v>
      </c>
      <c r="U6" s="565" t="s">
        <v>173</v>
      </c>
      <c r="V6" s="564" t="s">
        <v>174</v>
      </c>
      <c r="W6" s="563" t="s">
        <v>175</v>
      </c>
      <c r="X6" s="565" t="s">
        <v>176</v>
      </c>
      <c r="Y6" s="360"/>
    </row>
    <row r="7" spans="2:25" ht="20.25" customHeight="1" x14ac:dyDescent="0.35">
      <c r="B7" s="566" t="s">
        <v>117</v>
      </c>
      <c r="C7" s="567" t="s">
        <v>43</v>
      </c>
      <c r="D7" s="103">
        <v>0</v>
      </c>
      <c r="E7" s="104">
        <v>0</v>
      </c>
      <c r="F7" s="105">
        <v>0</v>
      </c>
      <c r="G7" s="103">
        <v>0</v>
      </c>
      <c r="H7" s="104">
        <v>0</v>
      </c>
      <c r="I7" s="105">
        <v>0</v>
      </c>
      <c r="J7" s="103">
        <v>0</v>
      </c>
      <c r="K7" s="104">
        <v>0</v>
      </c>
      <c r="L7" s="105">
        <v>0</v>
      </c>
      <c r="M7" s="103">
        <v>0</v>
      </c>
      <c r="N7" s="104">
        <v>0</v>
      </c>
      <c r="O7" s="105">
        <v>0</v>
      </c>
      <c r="P7" s="103">
        <v>0</v>
      </c>
      <c r="Q7" s="104">
        <v>0</v>
      </c>
      <c r="R7" s="105">
        <v>0</v>
      </c>
      <c r="S7" s="103">
        <v>0</v>
      </c>
      <c r="T7" s="104">
        <v>0</v>
      </c>
      <c r="U7" s="105">
        <v>0</v>
      </c>
      <c r="V7" s="103">
        <v>0</v>
      </c>
      <c r="W7" s="104">
        <v>0</v>
      </c>
      <c r="X7" s="106">
        <v>0</v>
      </c>
      <c r="Y7" s="568" t="str">
        <f>IF(COUNTBLANK(D7:X7)=21,"",IF(COUNTBLANK(D7:X7)=0, "Weryfikacja wiersza OK", "Należy wypełnić wszystkie pola w bieżącym wierszu"))</f>
        <v>Weryfikacja wiersza OK</v>
      </c>
    </row>
    <row r="8" spans="2:25" ht="19.5" customHeight="1" x14ac:dyDescent="0.35">
      <c r="B8" s="569" t="s">
        <v>118</v>
      </c>
      <c r="C8" s="567" t="s">
        <v>44</v>
      </c>
      <c r="D8" s="80">
        <v>0</v>
      </c>
      <c r="E8" s="107">
        <v>0</v>
      </c>
      <c r="F8" s="108">
        <v>0</v>
      </c>
      <c r="G8" s="80">
        <v>0</v>
      </c>
      <c r="H8" s="107">
        <v>0</v>
      </c>
      <c r="I8" s="108">
        <v>0</v>
      </c>
      <c r="J8" s="80">
        <v>0</v>
      </c>
      <c r="K8" s="107">
        <v>0</v>
      </c>
      <c r="L8" s="108">
        <v>0</v>
      </c>
      <c r="M8" s="80">
        <v>0</v>
      </c>
      <c r="N8" s="107">
        <v>0</v>
      </c>
      <c r="O8" s="108">
        <v>0</v>
      </c>
      <c r="P8" s="80">
        <v>0</v>
      </c>
      <c r="Q8" s="107">
        <v>0</v>
      </c>
      <c r="R8" s="108">
        <v>0</v>
      </c>
      <c r="S8" s="80">
        <v>0</v>
      </c>
      <c r="T8" s="107">
        <v>0</v>
      </c>
      <c r="U8" s="108">
        <v>0</v>
      </c>
      <c r="V8" s="80">
        <v>0</v>
      </c>
      <c r="W8" s="107">
        <v>0</v>
      </c>
      <c r="X8" s="109">
        <v>0</v>
      </c>
      <c r="Y8" s="568" t="str">
        <f t="shared" ref="Y8:Y14" si="0">IF(COUNTBLANK(D8:X8)=21,"",IF(COUNTBLANK(D8:X8)=0, "Weryfikacja wiersza OK", "Należy wypełnić wszystkie pola w bieżącym wierszu"))</f>
        <v>Weryfikacja wiersza OK</v>
      </c>
    </row>
    <row r="9" spans="2:25" ht="17.25" customHeight="1" x14ac:dyDescent="0.35">
      <c r="B9" s="569" t="s">
        <v>119</v>
      </c>
      <c r="C9" s="567" t="s">
        <v>45</v>
      </c>
      <c r="D9" s="79">
        <v>0</v>
      </c>
      <c r="E9" s="110">
        <v>0</v>
      </c>
      <c r="F9" s="111">
        <v>0</v>
      </c>
      <c r="G9" s="79">
        <v>0</v>
      </c>
      <c r="H9" s="110">
        <v>0</v>
      </c>
      <c r="I9" s="111">
        <v>0</v>
      </c>
      <c r="J9" s="79">
        <v>0</v>
      </c>
      <c r="K9" s="110">
        <v>0</v>
      </c>
      <c r="L9" s="111">
        <v>0</v>
      </c>
      <c r="M9" s="79">
        <v>0</v>
      </c>
      <c r="N9" s="110">
        <v>0</v>
      </c>
      <c r="O9" s="111">
        <v>0</v>
      </c>
      <c r="P9" s="79">
        <v>0</v>
      </c>
      <c r="Q9" s="110">
        <v>0</v>
      </c>
      <c r="R9" s="111">
        <v>0</v>
      </c>
      <c r="S9" s="79">
        <v>0</v>
      </c>
      <c r="T9" s="110">
        <v>0</v>
      </c>
      <c r="U9" s="111">
        <v>0</v>
      </c>
      <c r="V9" s="79">
        <v>0</v>
      </c>
      <c r="W9" s="110">
        <v>0</v>
      </c>
      <c r="X9" s="112">
        <v>0</v>
      </c>
      <c r="Y9" s="568" t="str">
        <f t="shared" si="0"/>
        <v>Weryfikacja wiersza OK</v>
      </c>
    </row>
    <row r="10" spans="2:25" ht="17.25" customHeight="1" x14ac:dyDescent="0.35">
      <c r="B10" s="569" t="s">
        <v>120</v>
      </c>
      <c r="C10" s="567" t="s">
        <v>46</v>
      </c>
      <c r="D10" s="79">
        <v>0</v>
      </c>
      <c r="E10" s="110">
        <v>0</v>
      </c>
      <c r="F10" s="111">
        <v>0</v>
      </c>
      <c r="G10" s="79">
        <v>0</v>
      </c>
      <c r="H10" s="110">
        <v>0</v>
      </c>
      <c r="I10" s="111">
        <v>0</v>
      </c>
      <c r="J10" s="79">
        <v>0</v>
      </c>
      <c r="K10" s="110">
        <v>0</v>
      </c>
      <c r="L10" s="111">
        <v>0</v>
      </c>
      <c r="M10" s="79">
        <v>0</v>
      </c>
      <c r="N10" s="110">
        <v>0</v>
      </c>
      <c r="O10" s="111">
        <v>0</v>
      </c>
      <c r="P10" s="79">
        <v>0</v>
      </c>
      <c r="Q10" s="110">
        <v>0</v>
      </c>
      <c r="R10" s="111">
        <v>0</v>
      </c>
      <c r="S10" s="79">
        <v>0</v>
      </c>
      <c r="T10" s="110">
        <v>0</v>
      </c>
      <c r="U10" s="111">
        <v>0</v>
      </c>
      <c r="V10" s="79">
        <v>0</v>
      </c>
      <c r="W10" s="110">
        <v>0</v>
      </c>
      <c r="X10" s="112">
        <v>0</v>
      </c>
      <c r="Y10" s="568" t="str">
        <f t="shared" si="0"/>
        <v>Weryfikacja wiersza OK</v>
      </c>
    </row>
    <row r="11" spans="2:25" ht="17.25" customHeight="1" x14ac:dyDescent="0.35">
      <c r="B11" s="569" t="s">
        <v>121</v>
      </c>
      <c r="C11" s="567" t="s">
        <v>48</v>
      </c>
      <c r="D11" s="80">
        <v>0</v>
      </c>
      <c r="E11" s="107">
        <v>0</v>
      </c>
      <c r="F11" s="108">
        <v>0</v>
      </c>
      <c r="G11" s="80">
        <v>0</v>
      </c>
      <c r="H11" s="107">
        <v>0</v>
      </c>
      <c r="I11" s="108">
        <v>0</v>
      </c>
      <c r="J11" s="80">
        <v>0</v>
      </c>
      <c r="K11" s="107">
        <v>0</v>
      </c>
      <c r="L11" s="108">
        <v>0</v>
      </c>
      <c r="M11" s="80">
        <v>0</v>
      </c>
      <c r="N11" s="107">
        <v>0</v>
      </c>
      <c r="O11" s="108">
        <v>0</v>
      </c>
      <c r="P11" s="80">
        <v>0</v>
      </c>
      <c r="Q11" s="107">
        <v>0</v>
      </c>
      <c r="R11" s="108">
        <v>0</v>
      </c>
      <c r="S11" s="80">
        <v>0</v>
      </c>
      <c r="T11" s="107">
        <v>0</v>
      </c>
      <c r="U11" s="108">
        <v>0</v>
      </c>
      <c r="V11" s="80">
        <v>0</v>
      </c>
      <c r="W11" s="107">
        <v>0</v>
      </c>
      <c r="X11" s="109">
        <v>0</v>
      </c>
      <c r="Y11" s="568" t="str">
        <f t="shared" si="0"/>
        <v>Weryfikacja wiersza OK</v>
      </c>
    </row>
    <row r="12" spans="2:25" ht="29.25" customHeight="1" x14ac:dyDescent="0.35">
      <c r="B12" s="569" t="s">
        <v>122</v>
      </c>
      <c r="C12" s="567" t="s">
        <v>47</v>
      </c>
      <c r="D12" s="79">
        <v>0</v>
      </c>
      <c r="E12" s="110">
        <v>0</v>
      </c>
      <c r="F12" s="111">
        <v>0</v>
      </c>
      <c r="G12" s="79">
        <v>0</v>
      </c>
      <c r="H12" s="110">
        <v>0</v>
      </c>
      <c r="I12" s="111">
        <v>0</v>
      </c>
      <c r="J12" s="79">
        <v>0</v>
      </c>
      <c r="K12" s="110">
        <v>0</v>
      </c>
      <c r="L12" s="111">
        <v>0</v>
      </c>
      <c r="M12" s="79">
        <v>0</v>
      </c>
      <c r="N12" s="110">
        <v>0</v>
      </c>
      <c r="O12" s="111">
        <v>0</v>
      </c>
      <c r="P12" s="79">
        <v>0</v>
      </c>
      <c r="Q12" s="110">
        <v>0</v>
      </c>
      <c r="R12" s="111">
        <v>0</v>
      </c>
      <c r="S12" s="79">
        <v>0</v>
      </c>
      <c r="T12" s="110">
        <v>0</v>
      </c>
      <c r="U12" s="111">
        <v>0</v>
      </c>
      <c r="V12" s="79">
        <v>0</v>
      </c>
      <c r="W12" s="110">
        <v>0</v>
      </c>
      <c r="X12" s="112">
        <v>0</v>
      </c>
      <c r="Y12" s="568" t="str">
        <f t="shared" si="0"/>
        <v>Weryfikacja wiersza OK</v>
      </c>
    </row>
    <row r="13" spans="2:25" ht="19.5" customHeight="1" thickBot="1" x14ac:dyDescent="0.4">
      <c r="B13" s="570" t="s">
        <v>123</v>
      </c>
      <c r="C13" s="567" t="s">
        <v>22</v>
      </c>
      <c r="D13" s="80">
        <v>0</v>
      </c>
      <c r="E13" s="107">
        <v>0</v>
      </c>
      <c r="F13" s="108">
        <v>0</v>
      </c>
      <c r="G13" s="80">
        <v>0</v>
      </c>
      <c r="H13" s="107">
        <v>0</v>
      </c>
      <c r="I13" s="108">
        <v>0</v>
      </c>
      <c r="J13" s="80">
        <v>0</v>
      </c>
      <c r="K13" s="107">
        <v>0</v>
      </c>
      <c r="L13" s="108">
        <v>0</v>
      </c>
      <c r="M13" s="80">
        <v>0</v>
      </c>
      <c r="N13" s="107">
        <v>0</v>
      </c>
      <c r="O13" s="108">
        <v>0</v>
      </c>
      <c r="P13" s="80">
        <v>0</v>
      </c>
      <c r="Q13" s="107">
        <v>0</v>
      </c>
      <c r="R13" s="108">
        <v>0</v>
      </c>
      <c r="S13" s="80">
        <v>0</v>
      </c>
      <c r="T13" s="107">
        <v>0</v>
      </c>
      <c r="U13" s="108">
        <v>0</v>
      </c>
      <c r="V13" s="80">
        <v>0</v>
      </c>
      <c r="W13" s="107">
        <v>0</v>
      </c>
      <c r="X13" s="109">
        <v>0</v>
      </c>
      <c r="Y13" s="568" t="str">
        <f t="shared" si="0"/>
        <v>Weryfikacja wiersza OK</v>
      </c>
    </row>
    <row r="14" spans="2:25" ht="22.5" customHeight="1" thickBot="1" x14ac:dyDescent="0.4">
      <c r="B14" s="551" t="s">
        <v>124</v>
      </c>
      <c r="C14" s="551" t="s">
        <v>21</v>
      </c>
      <c r="D14" s="81">
        <v>0</v>
      </c>
      <c r="E14" s="113">
        <v>0</v>
      </c>
      <c r="F14" s="114">
        <v>0</v>
      </c>
      <c r="G14" s="81">
        <v>0</v>
      </c>
      <c r="H14" s="113">
        <v>0</v>
      </c>
      <c r="I14" s="114">
        <v>0</v>
      </c>
      <c r="J14" s="81">
        <v>0</v>
      </c>
      <c r="K14" s="113">
        <v>0</v>
      </c>
      <c r="L14" s="114">
        <v>0</v>
      </c>
      <c r="M14" s="81">
        <v>0</v>
      </c>
      <c r="N14" s="113">
        <v>0</v>
      </c>
      <c r="O14" s="114">
        <v>0</v>
      </c>
      <c r="P14" s="81">
        <v>0</v>
      </c>
      <c r="Q14" s="113">
        <v>0</v>
      </c>
      <c r="R14" s="114">
        <v>0</v>
      </c>
      <c r="S14" s="81">
        <v>0</v>
      </c>
      <c r="T14" s="113">
        <v>0</v>
      </c>
      <c r="U14" s="114">
        <v>0</v>
      </c>
      <c r="V14" s="81">
        <v>0</v>
      </c>
      <c r="W14" s="113">
        <v>0</v>
      </c>
      <c r="X14" s="115">
        <v>0</v>
      </c>
      <c r="Y14" s="568" t="str">
        <f t="shared" si="0"/>
        <v>Weryfikacja wiersza OK</v>
      </c>
    </row>
    <row r="15" spans="2:25" ht="21" customHeight="1" x14ac:dyDescent="0.35">
      <c r="B15" s="571"/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360"/>
    </row>
    <row r="16" spans="2:25" ht="21" customHeight="1" x14ac:dyDescent="0.35">
      <c r="B16" s="571"/>
      <c r="C16" s="347" t="s">
        <v>1443</v>
      </c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360"/>
    </row>
    <row r="17" spans="1:25" x14ac:dyDescent="0.35">
      <c r="C17" s="4" t="s">
        <v>124</v>
      </c>
      <c r="D17" s="17" t="str">
        <f>IF(COUNTBLANK(D7:D14)=8,"",IF(AND(D14=SUM(D7:D13), COUNTBLANK(D7:D14)=0),"OK","Błąd"))</f>
        <v>OK</v>
      </c>
      <c r="E17" s="17" t="str">
        <f t="shared" ref="E17:X17" si="1">IF(COUNTBLANK(E7:E14)=8,"",IF(AND(E14=SUM(E7:E13), COUNTBLANK(E7:E14)=0),"OK","Błąd"))</f>
        <v>OK</v>
      </c>
      <c r="F17" s="17" t="str">
        <f t="shared" si="1"/>
        <v>OK</v>
      </c>
      <c r="G17" s="17" t="str">
        <f t="shared" si="1"/>
        <v>OK</v>
      </c>
      <c r="H17" s="17" t="str">
        <f t="shared" si="1"/>
        <v>OK</v>
      </c>
      <c r="I17" s="17" t="str">
        <f t="shared" si="1"/>
        <v>OK</v>
      </c>
      <c r="J17" s="17" t="str">
        <f t="shared" si="1"/>
        <v>OK</v>
      </c>
      <c r="K17" s="17" t="str">
        <f t="shared" si="1"/>
        <v>OK</v>
      </c>
      <c r="L17" s="17" t="str">
        <f t="shared" si="1"/>
        <v>OK</v>
      </c>
      <c r="M17" s="17" t="str">
        <f t="shared" si="1"/>
        <v>OK</v>
      </c>
      <c r="N17" s="17" t="str">
        <f t="shared" si="1"/>
        <v>OK</v>
      </c>
      <c r="O17" s="17" t="str">
        <f t="shared" si="1"/>
        <v>OK</v>
      </c>
      <c r="P17" s="17" t="str">
        <f t="shared" si="1"/>
        <v>OK</v>
      </c>
      <c r="Q17" s="17" t="str">
        <f t="shared" si="1"/>
        <v>OK</v>
      </c>
      <c r="R17" s="17" t="str">
        <f t="shared" si="1"/>
        <v>OK</v>
      </c>
      <c r="S17" s="17" t="str">
        <f t="shared" si="1"/>
        <v>OK</v>
      </c>
      <c r="T17" s="17" t="str">
        <f t="shared" si="1"/>
        <v>OK</v>
      </c>
      <c r="U17" s="17" t="str">
        <f t="shared" si="1"/>
        <v>OK</v>
      </c>
      <c r="V17" s="17" t="str">
        <f t="shared" si="1"/>
        <v>OK</v>
      </c>
      <c r="W17" s="17" t="str">
        <f t="shared" si="1"/>
        <v>OK</v>
      </c>
      <c r="X17" s="17" t="str">
        <f t="shared" si="1"/>
        <v>OK</v>
      </c>
      <c r="Y17" s="23"/>
    </row>
    <row r="18" spans="1:25" x14ac:dyDescent="0.35">
      <c r="C18" s="17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3"/>
      <c r="U18" s="13"/>
      <c r="V18" s="13"/>
      <c r="W18" s="13"/>
      <c r="X18" s="13"/>
      <c r="Y18" s="13"/>
    </row>
    <row r="19" spans="1:25" x14ac:dyDescent="0.35">
      <c r="C19" s="358" t="s">
        <v>1464</v>
      </c>
      <c r="D19" s="6" t="str">
        <f>IF(COUNTBLANK(Y7:Y14)=8,"",IF(AND(COUNTIF(Y7:Y14,"Weryfikacja wiersza OK")=8,COUNTIF(D17:X17,"OK")=21),"Arkusz jest zwalidowany poprawnie","Arkusz jest niepoprawny"))</f>
        <v>Arkusz jest zwalidowany poprawnie</v>
      </c>
    </row>
    <row r="30" spans="1:25" ht="27" customHeight="1" x14ac:dyDescent="0.35">
      <c r="A30" s="553"/>
      <c r="B30" s="553"/>
      <c r="C30" s="553"/>
      <c r="D30" s="571"/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360"/>
    </row>
    <row r="31" spans="1:25" ht="27" customHeight="1" x14ac:dyDescent="0.35">
      <c r="A31" s="553"/>
      <c r="B31" s="553"/>
      <c r="C31" s="553"/>
      <c r="T31" s="553"/>
      <c r="U31" s="553"/>
      <c r="V31" s="553"/>
      <c r="W31" s="553"/>
      <c r="X31" s="553"/>
    </row>
    <row r="32" spans="1:25" ht="27" customHeight="1" x14ac:dyDescent="0.35">
      <c r="B32" s="553"/>
      <c r="C32" s="553"/>
      <c r="T32" s="553"/>
      <c r="U32" s="553"/>
      <c r="V32" s="553"/>
      <c r="W32" s="553"/>
      <c r="X32" s="553"/>
    </row>
    <row r="33" spans="2:24" x14ac:dyDescent="0.35">
      <c r="B33" s="553"/>
      <c r="C33" s="553"/>
      <c r="T33" s="553"/>
      <c r="U33" s="553"/>
      <c r="V33" s="553"/>
      <c r="W33" s="553"/>
      <c r="X33" s="553"/>
    </row>
  </sheetData>
  <sheetProtection algorithmName="SHA-512" hashValue="/25jJvvHiI0Jz8cjHyXI3V+NDgsJ5/Mkg4PmrD4i/SNNNtGEKR/sSKcNuPUX3KLhuALQ5nGZlbs6W6RQnPyjmw==" saltValue="kpNpljRUVi5R6otOlzbJKQ==" spinCount="100000" sheet="1" objects="1" scenarios="1"/>
  <mergeCells count="8"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17">
    <cfRule type="containsText" dxfId="74" priority="10" operator="containsText" text="OK">
      <formula>NOT(ISERROR(SEARCH("OK",Y17)))</formula>
    </cfRule>
  </conditionalFormatting>
  <conditionalFormatting sqref="Y17">
    <cfRule type="containsText" dxfId="73" priority="9" operator="containsText" text="Weryfikacja bieżącego wiersza OK">
      <formula>NOT(ISERROR(SEARCH("Weryfikacja bieżącego wiersza OK",Y17)))</formula>
    </cfRule>
  </conditionalFormatting>
  <conditionalFormatting sqref="D17:X17">
    <cfRule type="containsText" dxfId="72" priority="5" operator="containsText" text="OK">
      <formula>NOT(ISERROR(SEARCH("OK",D17)))</formula>
    </cfRule>
  </conditionalFormatting>
  <conditionalFormatting sqref="C18">
    <cfRule type="containsText" dxfId="71" priority="3" operator="containsText" text="Arkusz jest zwalidowany poprawnie">
      <formula>NOT(ISERROR(SEARCH("Arkusz jest zwalidowany poprawnie",C18)))</formula>
    </cfRule>
    <cfRule type="containsText" dxfId="70" priority="4" operator="containsText" text="Arkusz zwalidowany poprawnie">
      <formula>NOT(ISERROR(SEARCH("Arkusz zwalidowany poprawnie",C18)))</formula>
    </cfRule>
  </conditionalFormatting>
  <conditionalFormatting sqref="Y7:Y14">
    <cfRule type="containsText" dxfId="69" priority="2" operator="containsText" text="Weryfikacja wiersza OK">
      <formula>NOT(ISERROR(SEARCH("Weryfikacja wiersza OK",Y7)))</formula>
    </cfRule>
  </conditionalFormatting>
  <conditionalFormatting sqref="D19">
    <cfRule type="containsText" dxfId="68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/>
  <dimension ref="B1:G43"/>
  <sheetViews>
    <sheetView tabSelected="1" zoomScaleNormal="100" workbookViewId="0">
      <selection activeCell="A2" sqref="A2"/>
    </sheetView>
  </sheetViews>
  <sheetFormatPr defaultRowHeight="14.5" x14ac:dyDescent="0.35"/>
  <cols>
    <col min="2" max="2" width="4.54296875" bestFit="1" customWidth="1"/>
    <col min="3" max="3" width="11.453125" customWidth="1"/>
    <col min="4" max="4" width="93.453125" customWidth="1"/>
    <col min="5" max="6" width="18.453125" customWidth="1"/>
    <col min="7" max="7" width="30.453125" customWidth="1"/>
  </cols>
  <sheetData>
    <row r="1" spans="2:7" ht="23.5" customHeight="1" x14ac:dyDescent="0.35">
      <c r="E1" s="725" t="s">
        <v>1455</v>
      </c>
      <c r="F1" s="726"/>
    </row>
    <row r="2" spans="2:7" x14ac:dyDescent="0.35">
      <c r="B2" s="339" t="s">
        <v>1601</v>
      </c>
      <c r="E2" s="181" t="s">
        <v>1456</v>
      </c>
      <c r="F2" s="182" t="s">
        <v>1457</v>
      </c>
    </row>
    <row r="3" spans="2:7" ht="46.5" thickBot="1" x14ac:dyDescent="0.4">
      <c r="B3" s="1" t="s">
        <v>1611</v>
      </c>
      <c r="E3" s="187" t="s">
        <v>1602</v>
      </c>
      <c r="F3" s="188" t="s">
        <v>1603</v>
      </c>
    </row>
    <row r="4" spans="2:7" ht="15" thickBot="1" x14ac:dyDescent="0.4">
      <c r="B4" s="727" t="s">
        <v>1458</v>
      </c>
      <c r="C4" s="729" t="s">
        <v>1459</v>
      </c>
      <c r="D4" s="731" t="s">
        <v>1460</v>
      </c>
      <c r="E4" s="733" t="s">
        <v>1461</v>
      </c>
      <c r="F4" s="734"/>
    </row>
    <row r="5" spans="2:7" ht="15" thickBot="1" x14ac:dyDescent="0.4">
      <c r="B5" s="728"/>
      <c r="C5" s="730"/>
      <c r="D5" s="732"/>
      <c r="E5" s="735" t="s">
        <v>1462</v>
      </c>
      <c r="F5" s="736"/>
      <c r="G5" s="189" t="s">
        <v>1463</v>
      </c>
    </row>
    <row r="6" spans="2:7" x14ac:dyDescent="0.35">
      <c r="B6" s="166" t="s">
        <v>1176</v>
      </c>
      <c r="C6" s="167" t="s">
        <v>1177</v>
      </c>
      <c r="D6" s="183" t="s">
        <v>28</v>
      </c>
      <c r="E6" s="340" t="s">
        <v>1604</v>
      </c>
      <c r="F6" s="341" t="s">
        <v>1604</v>
      </c>
      <c r="G6" s="190" t="str">
        <f>IF('DO02'!D46="","W trakcie weryfikacji",IF('DO02'!D46="Arkusz jest niepoprawny","Arkusz zawiera błędy","Zweryfikowany poprawnie"))</f>
        <v>Zweryfikowany poprawnie</v>
      </c>
    </row>
    <row r="7" spans="2:7" x14ac:dyDescent="0.35">
      <c r="B7" s="161" t="s">
        <v>1178</v>
      </c>
      <c r="C7" s="162" t="s">
        <v>1180</v>
      </c>
      <c r="D7" s="184" t="s">
        <v>1181</v>
      </c>
      <c r="E7" s="342" t="s">
        <v>1604</v>
      </c>
      <c r="F7" s="343" t="s">
        <v>1604</v>
      </c>
      <c r="G7" s="191" t="str">
        <f>IF('BA02'!D49="","W trakcie weryfikacji",IF('BA02'!D49="Arkusz jest niepoprawny","Arkusz zawiera błędy","Zweryfikowany poprawnie"))</f>
        <v>Zweryfikowany poprawnie</v>
      </c>
    </row>
    <row r="8" spans="2:7" x14ac:dyDescent="0.35">
      <c r="B8" s="161" t="s">
        <v>1179</v>
      </c>
      <c r="C8" s="162" t="s">
        <v>1183</v>
      </c>
      <c r="D8" s="184" t="s">
        <v>1184</v>
      </c>
      <c r="E8" s="342" t="s">
        <v>1604</v>
      </c>
      <c r="F8" s="343" t="s">
        <v>1604</v>
      </c>
      <c r="G8" s="191" t="str">
        <f>IF('BP02'!D45="","W trakcie weryfikacji",IF('BP02'!D45="Arkusz jest niepoprawny","Arkusz zawiera błędy","Zweryfikowany poprawnie"))</f>
        <v>Zweryfikowany poprawnie</v>
      </c>
    </row>
    <row r="9" spans="2:7" x14ac:dyDescent="0.35">
      <c r="B9" s="161" t="s">
        <v>1182</v>
      </c>
      <c r="C9" s="162" t="s">
        <v>1186</v>
      </c>
      <c r="D9" s="184" t="s">
        <v>113</v>
      </c>
      <c r="E9" s="342" t="s">
        <v>1604</v>
      </c>
      <c r="F9" s="343" t="s">
        <v>1604</v>
      </c>
      <c r="G9" s="191" t="str">
        <f>IF('RZS02'!D70="","W trakcie weryfikacji",IF('RZS02'!D70="Arkusz jest niepoprawny","Arkusz zawiera błędy","Zweryfikowany poprawnie"))</f>
        <v>Zweryfikowany poprawnie</v>
      </c>
    </row>
    <row r="10" spans="2:7" x14ac:dyDescent="0.35">
      <c r="B10" s="161" t="s">
        <v>1185</v>
      </c>
      <c r="C10" s="162" t="s">
        <v>393</v>
      </c>
      <c r="D10" s="184" t="s">
        <v>96</v>
      </c>
      <c r="E10" s="342" t="s">
        <v>1604</v>
      </c>
      <c r="F10" s="343" t="s">
        <v>1604</v>
      </c>
      <c r="G10" s="191" t="str">
        <f>IF('FWW01'!D53="","W trakcie weryfikacji",IF('FWW01'!D53="Arkusz jest niepoprawny","Arkusz zawiera błędy","Zweryfikowany poprawnie"))</f>
        <v>Arkusz zawiera błędy</v>
      </c>
    </row>
    <row r="11" spans="2:7" x14ac:dyDescent="0.35">
      <c r="B11" s="161" t="s">
        <v>1187</v>
      </c>
      <c r="C11" s="162" t="s">
        <v>397</v>
      </c>
      <c r="D11" s="184" t="s">
        <v>225</v>
      </c>
      <c r="E11" s="342" t="s">
        <v>1604</v>
      </c>
      <c r="F11" s="343" t="s">
        <v>1604</v>
      </c>
      <c r="G11" s="191" t="str">
        <f>IF('WK01'!C58="","W trakcie weryfikacji",IF('WK01'!C58="Arkusz jest niepoprawny","Arkusz zawiera błędy","Zweryfikowany poprawnie"))</f>
        <v>Zweryfikowany poprawnie</v>
      </c>
    </row>
    <row r="12" spans="2:7" x14ac:dyDescent="0.35">
      <c r="B12" s="161" t="s">
        <v>1188</v>
      </c>
      <c r="C12" s="162" t="s">
        <v>398</v>
      </c>
      <c r="D12" s="184" t="s">
        <v>226</v>
      </c>
      <c r="E12" s="342" t="s">
        <v>1604</v>
      </c>
      <c r="F12" s="343" t="s">
        <v>1604</v>
      </c>
      <c r="G12" s="191" t="str">
        <f>IF('WK02'!C14="","W trakcie weryfikacji",IF('WK02'!C14="Arkusz jest niepoprawny","Arkusz zawiera błędy","Zweryfikowany poprawnie"))</f>
        <v>Zweryfikowany poprawnie</v>
      </c>
    </row>
    <row r="13" spans="2:7" x14ac:dyDescent="0.35">
      <c r="B13" s="161" t="s">
        <v>1189</v>
      </c>
      <c r="C13" s="162" t="s">
        <v>399</v>
      </c>
      <c r="D13" s="184" t="s">
        <v>1192</v>
      </c>
      <c r="E13" s="342" t="s">
        <v>1604</v>
      </c>
      <c r="F13" s="343" t="s">
        <v>1604</v>
      </c>
      <c r="G13" s="191" t="str">
        <f>IF('WK03'!C16="","W trakcie weryfikacji",IF('WK03'!C16="Arkusz jest niepoprawny","Arkusz zawiera błędy","Zweryfikowany poprawnie"))</f>
        <v>Zweryfikowany poprawnie</v>
      </c>
    </row>
    <row r="14" spans="2:7" x14ac:dyDescent="0.35">
      <c r="B14" s="161" t="s">
        <v>1190</v>
      </c>
      <c r="C14" s="162" t="s">
        <v>1196</v>
      </c>
      <c r="D14" s="184" t="s">
        <v>642</v>
      </c>
      <c r="E14" s="342" t="s">
        <v>1604</v>
      </c>
      <c r="F14" s="343" t="s">
        <v>1604</v>
      </c>
      <c r="G14" s="191" t="str">
        <f>IF('GAP01'!D21="","W trakcie weryfikacji",IF('GAP01'!D21="Arkusz jest niepoprawny","Arkusz zawiera błędy","Zweryfikowany poprawnie"))</f>
        <v>Zweryfikowany poprawnie</v>
      </c>
    </row>
    <row r="15" spans="2:7" x14ac:dyDescent="0.35">
      <c r="B15" s="161" t="s">
        <v>1191</v>
      </c>
      <c r="C15" s="162" t="s">
        <v>1198</v>
      </c>
      <c r="D15" s="184" t="s">
        <v>463</v>
      </c>
      <c r="E15" s="342" t="s">
        <v>1604</v>
      </c>
      <c r="F15" s="343" t="s">
        <v>1604</v>
      </c>
      <c r="G15" s="191" t="str">
        <f>IF('AF01'!D31="","W trakcie weryfikacji",IF('AF01'!D31="Arkusz jest niepoprawny","Arkusz zawiera błędy","Zweryfikowany poprawnie"))</f>
        <v>Zweryfikowany poprawnie</v>
      </c>
    </row>
    <row r="16" spans="2:7" x14ac:dyDescent="0.35">
      <c r="B16" s="161" t="s">
        <v>1193</v>
      </c>
      <c r="C16" s="162" t="s">
        <v>1200</v>
      </c>
      <c r="D16" s="184" t="s">
        <v>468</v>
      </c>
      <c r="E16" s="342" t="s">
        <v>1604</v>
      </c>
      <c r="F16" s="343" t="s">
        <v>1604</v>
      </c>
      <c r="G16" s="191" t="str">
        <f>IF('AF02'!D31="","W trakcie weryfikacji",IF('AF02'!D31="Arkusz jest niepoprawny","Arkusz zawiera błędy","Zweryfikowany poprawnie"))</f>
        <v>Zweryfikowany poprawnie</v>
      </c>
    </row>
    <row r="17" spans="2:7" x14ac:dyDescent="0.35">
      <c r="B17" s="161" t="s">
        <v>1194</v>
      </c>
      <c r="C17" s="162" t="s">
        <v>1202</v>
      </c>
      <c r="D17" s="184" t="s">
        <v>473</v>
      </c>
      <c r="E17" s="342" t="s">
        <v>1604</v>
      </c>
      <c r="F17" s="343" t="s">
        <v>1604</v>
      </c>
      <c r="G17" s="191" t="str">
        <f>IF('AF03'!D31="","W trakcie weryfikacji",IF('AF03'!D31="Arkusz jest niepoprawny","Arkusz zawiera błędy","Zweryfikowany poprawnie"))</f>
        <v>Zweryfikowany poprawnie</v>
      </c>
    </row>
    <row r="18" spans="2:7" x14ac:dyDescent="0.35">
      <c r="B18" s="161" t="s">
        <v>1195</v>
      </c>
      <c r="C18" s="162" t="s">
        <v>1204</v>
      </c>
      <c r="D18" s="184" t="s">
        <v>479</v>
      </c>
      <c r="E18" s="342" t="s">
        <v>1604</v>
      </c>
      <c r="F18" s="343" t="s">
        <v>1604</v>
      </c>
      <c r="G18" s="191" t="str">
        <f>IF('AF04'!D34="","W trakcie weryfikacji",IF('AF04'!D34="Arkusz jest niepoprawny","Arkusz zawiera błędy","Zweryfikowany poprawnie"))</f>
        <v>Zweryfikowany poprawnie</v>
      </c>
    </row>
    <row r="19" spans="2:7" x14ac:dyDescent="0.35">
      <c r="B19" s="161" t="s">
        <v>1197</v>
      </c>
      <c r="C19" s="162" t="s">
        <v>1206</v>
      </c>
      <c r="D19" s="184" t="s">
        <v>484</v>
      </c>
      <c r="E19" s="342" t="s">
        <v>1604</v>
      </c>
      <c r="F19" s="343" t="s">
        <v>1604</v>
      </c>
      <c r="G19" s="191" t="str">
        <f>IF('AF05'!D25="","W trakcie weryfikacji",IF('AF05'!D25="Arkusz jest niepoprawny","Arkusz zawiera błędy","Zweryfikowany poprawnie"))</f>
        <v>Zweryfikowany poprawnie</v>
      </c>
    </row>
    <row r="20" spans="2:7" x14ac:dyDescent="0.35">
      <c r="B20" s="161" t="s">
        <v>1199</v>
      </c>
      <c r="C20" s="162" t="s">
        <v>1216</v>
      </c>
      <c r="D20" s="184" t="s">
        <v>1217</v>
      </c>
      <c r="E20" s="342" t="s">
        <v>1604</v>
      </c>
      <c r="F20" s="343" t="s">
        <v>1604</v>
      </c>
      <c r="G20" s="191" t="str">
        <f>IF('ZF02'!D50="","W trakcie weryfikacji",IF('ZF02'!D50="Arkusz jest niepoprawny","Arkusz zawiera błędy","Zweryfikowany poprawnie"))</f>
        <v>Zweryfikowany poprawnie</v>
      </c>
    </row>
    <row r="21" spans="2:7" x14ac:dyDescent="0.35">
      <c r="B21" s="161" t="s">
        <v>1201</v>
      </c>
      <c r="C21" s="162" t="s">
        <v>1225</v>
      </c>
      <c r="D21" s="184" t="s">
        <v>1226</v>
      </c>
      <c r="E21" s="342" t="s">
        <v>1604</v>
      </c>
      <c r="F21" s="343" t="s">
        <v>1604</v>
      </c>
      <c r="G21" s="191" t="str">
        <f>IF(NLOK02!D15="","W trakcie weryfikacji",IF(NLOK02!D15="Arkusz jest niepoprawny","Arkusz zawiera błędy","Zweryfikowany poprawnie"))</f>
        <v>Zweryfikowany poprawnie</v>
      </c>
    </row>
    <row r="22" spans="2:7" ht="29" x14ac:dyDescent="0.35">
      <c r="B22" s="161" t="s">
        <v>1203</v>
      </c>
      <c r="C22" s="162" t="s">
        <v>125</v>
      </c>
      <c r="D22" s="184" t="s">
        <v>1250</v>
      </c>
      <c r="E22" s="342" t="s">
        <v>1604</v>
      </c>
      <c r="F22" s="343" t="s">
        <v>1604</v>
      </c>
      <c r="G22" s="191" t="str">
        <f>IF(NKIP01!D19="","W trakcie weryfikacji",IF(NKIP01!D19="Arkusz jest niepoprawny","Arkusz zawiera błędy","Zweryfikowany poprawnie"))</f>
        <v>Zweryfikowany poprawnie</v>
      </c>
    </row>
    <row r="23" spans="2:7" ht="29" x14ac:dyDescent="0.35">
      <c r="B23" s="161" t="s">
        <v>1205</v>
      </c>
      <c r="C23" s="162" t="s">
        <v>126</v>
      </c>
      <c r="D23" s="184" t="s">
        <v>1227</v>
      </c>
      <c r="E23" s="342" t="s">
        <v>1604</v>
      </c>
      <c r="F23" s="343" t="s">
        <v>1604</v>
      </c>
      <c r="G23" s="191" t="str">
        <f>IF(NKIP02!D19="","W trakcie weryfikacji",IF(NKIP02!D19="Arkusz jest niepoprawny","Arkusz zawiera błędy","Zweryfikowany poprawnie"))</f>
        <v>Zweryfikowany poprawnie</v>
      </c>
    </row>
    <row r="24" spans="2:7" ht="58" x14ac:dyDescent="0.35">
      <c r="B24" s="161" t="s">
        <v>1207</v>
      </c>
      <c r="C24" s="162" t="s">
        <v>142</v>
      </c>
      <c r="D24" s="185" t="s">
        <v>1228</v>
      </c>
      <c r="E24" s="342" t="s">
        <v>1604</v>
      </c>
      <c r="F24" s="343" t="s">
        <v>1604</v>
      </c>
      <c r="G24" s="191" t="str">
        <f>IF(NKIP03!D20="","W trakcie weryfikacji",IF(NKIP03!D20="Arkusz jest niepoprawny","Arkusz zawiera błędy","Zweryfikowany poprawnie"))</f>
        <v>Zweryfikowany poprawnie</v>
      </c>
    </row>
    <row r="25" spans="2:7" ht="58" x14ac:dyDescent="0.35">
      <c r="B25" s="161" t="s">
        <v>1208</v>
      </c>
      <c r="C25" s="162" t="s">
        <v>143</v>
      </c>
      <c r="D25" s="185" t="s">
        <v>1229</v>
      </c>
      <c r="E25" s="342" t="s">
        <v>1604</v>
      </c>
      <c r="F25" s="343" t="s">
        <v>1604</v>
      </c>
      <c r="G25" s="191" t="str">
        <f>IF(NKIP04!D20="","W trakcie weryfikacji",IF(NKIP04!D20="Arkusz jest niepoprawny","Arkusz zawiera błędy","Zweryfikowany poprawnie"))</f>
        <v>Zweryfikowany poprawnie</v>
      </c>
    </row>
    <row r="26" spans="2:7" ht="29" x14ac:dyDescent="0.35">
      <c r="B26" s="161" t="s">
        <v>1209</v>
      </c>
      <c r="C26" s="162" t="s">
        <v>1230</v>
      </c>
      <c r="D26" s="184" t="s">
        <v>1231</v>
      </c>
      <c r="E26" s="342" t="s">
        <v>1604</v>
      </c>
      <c r="F26" s="343" t="s">
        <v>1604</v>
      </c>
      <c r="G26" s="191" t="str">
        <f>IF(NKIP05!D48="","W trakcie weryfikacji",IF(NKIP05!D48="Arkusz jest niepoprawny","Arkusz zawiera błędy","Zweryfikowany poprawnie"))</f>
        <v>Zweryfikowany poprawnie</v>
      </c>
    </row>
    <row r="27" spans="2:7" ht="29" x14ac:dyDescent="0.35">
      <c r="B27" s="161" t="s">
        <v>1210</v>
      </c>
      <c r="C27" s="162" t="s">
        <v>1232</v>
      </c>
      <c r="D27" s="184" t="s">
        <v>1233</v>
      </c>
      <c r="E27" s="342" t="s">
        <v>1604</v>
      </c>
      <c r="F27" s="343" t="s">
        <v>1604</v>
      </c>
      <c r="G27" s="191" t="str">
        <f>IF(NKIP08!D18="","W trakcie weryfikacji",IF(NKIP08!D18="Arkusz jest niepoprawny","Arkusz zawiera błędy","Zweryfikowany poprawnie"))</f>
        <v>Zweryfikowany poprawnie</v>
      </c>
    </row>
    <row r="28" spans="2:7" ht="29" x14ac:dyDescent="0.35">
      <c r="B28" s="161" t="s">
        <v>1211</v>
      </c>
      <c r="C28" s="162" t="s">
        <v>1234</v>
      </c>
      <c r="D28" s="346" t="s">
        <v>1610</v>
      </c>
      <c r="E28" s="342" t="s">
        <v>1604</v>
      </c>
      <c r="F28" s="343" t="s">
        <v>1604</v>
      </c>
      <c r="G28" s="191" t="str">
        <f>IF(NKIP09!D18="","W trakcie weryfikacji",IF(NKIP09!D18="Arkusz jest niepoprawny","Arkusz zawiera błędy","Zweryfikowany poprawnie"))</f>
        <v>Zweryfikowany poprawnie</v>
      </c>
    </row>
    <row r="29" spans="2:7" ht="29" x14ac:dyDescent="0.35">
      <c r="B29" s="161" t="s">
        <v>1212</v>
      </c>
      <c r="C29" s="162" t="s">
        <v>1235</v>
      </c>
      <c r="D29" s="184" t="s">
        <v>1236</v>
      </c>
      <c r="E29" s="342" t="s">
        <v>1604</v>
      </c>
      <c r="F29" s="343" t="s">
        <v>1604</v>
      </c>
      <c r="G29" s="191" t="str">
        <f>IF(NKIP10!D20="","W trakcie weryfikacji",IF(NKIP10!D20="Arkusz jest niepoprawny","Arkusz zawiera błędy","Zweryfikowany poprawnie"))</f>
        <v>Zweryfikowany poprawnie</v>
      </c>
    </row>
    <row r="30" spans="2:7" ht="29" x14ac:dyDescent="0.35">
      <c r="B30" s="161" t="s">
        <v>1213</v>
      </c>
      <c r="C30" s="162" t="s">
        <v>1237</v>
      </c>
      <c r="D30" s="184" t="s">
        <v>1238</v>
      </c>
      <c r="E30" s="342" t="s">
        <v>1604</v>
      </c>
      <c r="F30" s="343" t="s">
        <v>1604</v>
      </c>
      <c r="G30" s="191" t="str">
        <f>IF(NKIP11!D20="","W trakcie weryfikacji",IF(NKIP11!D20="Arkusz jest niepoprawny","Arkusz zawiera błędy","Zweryfikowany poprawnie"))</f>
        <v>Zweryfikowany poprawnie</v>
      </c>
    </row>
    <row r="31" spans="2:7" ht="29" x14ac:dyDescent="0.35">
      <c r="B31" s="161" t="s">
        <v>1214</v>
      </c>
      <c r="C31" s="162" t="s">
        <v>207</v>
      </c>
      <c r="D31" s="184" t="s">
        <v>1239</v>
      </c>
      <c r="E31" s="342" t="s">
        <v>1604</v>
      </c>
      <c r="F31" s="343" t="s">
        <v>1604</v>
      </c>
      <c r="G31" s="191" t="str">
        <f>IF(NWTZ01!D19="","W trakcie weryfikacji",IF(NWTZ01!D19="Arkusz jest niepoprawny","Arkusz zawiera błędy","Zweryfikowany poprawnie"))</f>
        <v>Zweryfikowany poprawnie</v>
      </c>
    </row>
    <row r="32" spans="2:7" ht="29" x14ac:dyDescent="0.35">
      <c r="B32" s="161" t="s">
        <v>1215</v>
      </c>
      <c r="C32" s="162" t="s">
        <v>1240</v>
      </c>
      <c r="D32" s="184" t="s">
        <v>1241</v>
      </c>
      <c r="E32" s="342" t="s">
        <v>1604</v>
      </c>
      <c r="F32" s="343" t="s">
        <v>1604</v>
      </c>
      <c r="G32" s="191" t="str">
        <f>IF(NWTZ02!D19="","W trakcie weryfikacji",IF(NWTZ02!D19="Arkusz jest niepoprawny","Arkusz zawiera błędy","Zweryfikowany poprawnie"))</f>
        <v>Zweryfikowany poprawnie</v>
      </c>
    </row>
    <row r="33" spans="2:7" ht="29" x14ac:dyDescent="0.35">
      <c r="B33" s="161" t="s">
        <v>1218</v>
      </c>
      <c r="C33" s="162" t="s">
        <v>151</v>
      </c>
      <c r="D33" s="184" t="s">
        <v>1242</v>
      </c>
      <c r="E33" s="342" t="s">
        <v>1604</v>
      </c>
      <c r="F33" s="343" t="s">
        <v>1604</v>
      </c>
      <c r="G33" s="191" t="str">
        <f>IF('ZF01'!D21="","W trakcie weryfikacji",IF('ZF01'!D21="Arkusz jest niepoprawny","Arkusz zawiera błędy","Zweryfikowany poprawnie"))</f>
        <v>Zweryfikowany poprawnie</v>
      </c>
    </row>
    <row r="34" spans="2:7" x14ac:dyDescent="0.35">
      <c r="B34" s="161" t="s">
        <v>1219</v>
      </c>
      <c r="C34" s="162" t="s">
        <v>1243</v>
      </c>
      <c r="D34" s="184" t="s">
        <v>1244</v>
      </c>
      <c r="E34" s="342" t="s">
        <v>1604</v>
      </c>
      <c r="F34" s="343" t="s">
        <v>1604</v>
      </c>
      <c r="G34" s="191" t="str">
        <f>IF('ZF03'!D57="","W trakcie weryfikacji",IF('ZF03'!D57="Arkusz jest niepoprawny","Arkusz zawiera błędy","Zweryfikowany poprawnie"))</f>
        <v>Zweryfikowany poprawnie</v>
      </c>
    </row>
    <row r="35" spans="2:7" ht="29" x14ac:dyDescent="0.35">
      <c r="B35" s="161" t="s">
        <v>1220</v>
      </c>
      <c r="C35" s="162" t="s">
        <v>1245</v>
      </c>
      <c r="D35" s="184" t="s">
        <v>1246</v>
      </c>
      <c r="E35" s="342" t="s">
        <v>1604</v>
      </c>
      <c r="F35" s="343" t="s">
        <v>1604</v>
      </c>
      <c r="G35" s="191" t="str">
        <f>IF('ZF04'!D57="","W trakcie weryfikacji",IF('ZF04'!D57="Arkusz jest niepoprawny","Arkusz zawiera błędy","Zweryfikowany poprawnie"))</f>
        <v>Zweryfikowany poprawnie</v>
      </c>
    </row>
    <row r="36" spans="2:7" x14ac:dyDescent="0.35">
      <c r="B36" s="161" t="s">
        <v>1221</v>
      </c>
      <c r="C36" s="162" t="s">
        <v>1441</v>
      </c>
      <c r="D36" s="184" t="s">
        <v>206</v>
      </c>
      <c r="E36" s="342" t="s">
        <v>1604</v>
      </c>
      <c r="F36" s="343" t="s">
        <v>1604</v>
      </c>
      <c r="G36" s="191" t="str">
        <f>IF(IK02A!D41="","W trakcie weryfikacji",IF(IK02A!D41="Arkusz jest niepoprawny","Arkusz zawiera błędy","Zweryfikowany poprawnie"))</f>
        <v>Zweryfikowany poprawnie</v>
      </c>
    </row>
    <row r="37" spans="2:7" x14ac:dyDescent="0.35">
      <c r="B37" s="161" t="s">
        <v>1222</v>
      </c>
      <c r="C37" s="162" t="s">
        <v>1247</v>
      </c>
      <c r="D37" s="184" t="s">
        <v>1248</v>
      </c>
      <c r="E37" s="342" t="s">
        <v>1604</v>
      </c>
      <c r="F37" s="343" t="s">
        <v>1604</v>
      </c>
      <c r="G37" s="191" t="str">
        <f>IF('PLK02'!D46="","W trakcie weryfikacji",IF('PLK02'!D46="Arkusz jest niepoprawny","Arkusz zawiera błędy","Zweryfikowany poprawnie"))</f>
        <v>Zweryfikowany poprawnie</v>
      </c>
    </row>
    <row r="38" spans="2:7" x14ac:dyDescent="0.35">
      <c r="B38" s="161" t="s">
        <v>1223</v>
      </c>
      <c r="C38" s="162" t="s">
        <v>396</v>
      </c>
      <c r="D38" s="184" t="s">
        <v>1159</v>
      </c>
      <c r="E38" s="342" t="s">
        <v>1604</v>
      </c>
      <c r="F38" s="343" t="s">
        <v>1604</v>
      </c>
      <c r="G38" s="191" t="str">
        <f>IF('RPL02'!D19="","W trakcie weryfikacji",IF('RPL02'!D19="Arkusz jest niepoprawny","Arkusz zawiera błędy","Zweryfikowany poprawnie"))</f>
        <v>Zweryfikowany poprawnie</v>
      </c>
    </row>
    <row r="39" spans="2:7" ht="15" thickBot="1" x14ac:dyDescent="0.4">
      <c r="B39" s="163" t="s">
        <v>1224</v>
      </c>
      <c r="C39" s="164" t="s">
        <v>1249</v>
      </c>
      <c r="D39" s="186" t="s">
        <v>1168</v>
      </c>
      <c r="E39" s="344" t="s">
        <v>1604</v>
      </c>
      <c r="F39" s="345" t="s">
        <v>1604</v>
      </c>
      <c r="G39" s="192" t="str">
        <f>IF('RO01'!D9="","W trakcie weryfikacji",IF('RO01'!D9="Arkusz jest niepoprawny","Arkusz zawiera błędy","Zweryfikowany poprawnie"))</f>
        <v>Zweryfikowany poprawnie</v>
      </c>
    </row>
    <row r="40" spans="2:7" x14ac:dyDescent="0.35">
      <c r="B40" s="2"/>
      <c r="C40" s="2"/>
      <c r="D40" s="2"/>
    </row>
    <row r="41" spans="2:7" x14ac:dyDescent="0.35">
      <c r="B41" s="2"/>
      <c r="C41" s="2"/>
      <c r="D41" s="2"/>
    </row>
    <row r="42" spans="2:7" x14ac:dyDescent="0.35">
      <c r="B42" s="165"/>
      <c r="C42" s="2"/>
      <c r="D42" s="2"/>
    </row>
    <row r="43" spans="2:7" x14ac:dyDescent="0.35">
      <c r="B43" s="165"/>
      <c r="C43" s="2"/>
      <c r="D43" s="2"/>
    </row>
  </sheetData>
  <sheetProtection algorithmName="SHA-512" hashValue="zjjf7N9xCQjl7NFFEuOJ+1n9CXDwMdf7XBfa2UX43dnvPFAHk6jCMHapt2aZTgZNiCUoyrATAGyh75wrytbtBA==" saltValue="6SHBtEq/ABs7a//u/nKDdw==" spinCount="100000" sheet="1" objects="1" scenarios="1"/>
  <mergeCells count="6">
    <mergeCell ref="E1:F1"/>
    <mergeCell ref="B4:B5"/>
    <mergeCell ref="C4:C5"/>
    <mergeCell ref="D4:D5"/>
    <mergeCell ref="E4:F4"/>
    <mergeCell ref="E5:F5"/>
  </mergeCells>
  <conditionalFormatting sqref="G6:G39">
    <cfRule type="containsText" dxfId="155" priority="10" operator="containsText" text="Arkusz zawiera błędy">
      <formula>NOT(ISERROR(SEARCH("Arkusz zawiera błędy",G6)))</formula>
    </cfRule>
    <cfRule type="containsText" dxfId="154" priority="11" operator="containsText" text="Zweryfikowany poprawnie">
      <formula>NOT(ISERROR(SEARCH("Zweryfikowany poprawnie",G6)))</formula>
    </cfRule>
  </conditionalFormatting>
  <conditionalFormatting sqref="G6:G39">
    <cfRule type="containsText" dxfId="153" priority="12" operator="containsText" text="Arkusz zawiera błedy">
      <formula>NOT(ISERROR(SEARCH("Arkusz zawiera błedy",G6)))</formula>
    </cfRule>
  </conditionalFormatting>
  <conditionalFormatting sqref="G6:G39">
    <cfRule type="containsText" dxfId="152" priority="7" operator="containsText" text="Zweryfikowany poprawnie">
      <formula>NOT(ISERROR(SEARCH("Zweryfikowany poprawnie",G6)))</formula>
    </cfRule>
    <cfRule type="containsText" dxfId="151" priority="8" operator="containsText" text="Arkusz zawiera błędy">
      <formula>NOT(ISERROR(SEARCH("Arkusz zawiera błędy",G6)))</formula>
    </cfRule>
    <cfRule type="containsText" dxfId="150" priority="9" operator="containsText" text="Arkusz zawiera błedy">
      <formula>NOT(ISERROR(SEARCH("Arkusz zawiera błedy",G6)))</formula>
    </cfRule>
  </conditionalFormatting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20"/>
  <dimension ref="B1:Y19"/>
  <sheetViews>
    <sheetView zoomScale="85" zoomScaleNormal="85" workbookViewId="0">
      <selection activeCell="D7" sqref="D7:X14"/>
    </sheetView>
  </sheetViews>
  <sheetFormatPr defaultColWidth="8.7265625" defaultRowHeight="14.5" x14ac:dyDescent="0.35"/>
  <cols>
    <col min="1" max="1" width="8.7265625" style="4"/>
    <col min="2" max="2" width="11.81640625" style="4" customWidth="1"/>
    <col min="3" max="3" width="21.54296875" style="4" customWidth="1"/>
    <col min="4" max="4" width="12.54296875" style="4" customWidth="1"/>
    <col min="5" max="5" width="13.1796875" style="4" bestFit="1" customWidth="1"/>
    <col min="6" max="6" width="15.26953125" style="4" bestFit="1" customWidth="1"/>
    <col min="7" max="7" width="12.453125" style="4" customWidth="1"/>
    <col min="8" max="8" width="12.54296875" style="4" bestFit="1" customWidth="1"/>
    <col min="9" max="9" width="11.54296875" style="4" customWidth="1"/>
    <col min="10" max="10" width="12.453125" style="4" customWidth="1"/>
    <col min="11" max="11" width="12.54296875" style="4" bestFit="1" customWidth="1"/>
    <col min="12" max="12" width="14.1796875" style="4" customWidth="1"/>
    <col min="13" max="13" width="12.7265625" style="4" customWidth="1"/>
    <col min="14" max="14" width="12.54296875" style="4" bestFit="1" customWidth="1"/>
    <col min="15" max="15" width="12.453125" style="4" customWidth="1"/>
    <col min="16" max="16" width="12.1796875" style="4" bestFit="1" customWidth="1"/>
    <col min="17" max="17" width="12.54296875" style="4" bestFit="1" customWidth="1"/>
    <col min="18" max="19" width="12.1796875" style="4" bestFit="1" customWidth="1"/>
    <col min="20" max="20" width="12.54296875" style="4" bestFit="1" customWidth="1"/>
    <col min="21" max="21" width="12.1796875" style="4" bestFit="1" customWidth="1"/>
    <col min="22" max="22" width="12.1796875" style="4" customWidth="1"/>
    <col min="23" max="23" width="13.1796875" style="4" bestFit="1" customWidth="1"/>
    <col min="24" max="24" width="13.1796875" style="4" customWidth="1"/>
    <col min="25" max="25" width="16.54296875" style="4" customWidth="1"/>
    <col min="26" max="16384" width="8.7265625" style="4"/>
  </cols>
  <sheetData>
    <row r="1" spans="2:25" ht="15.5" x14ac:dyDescent="0.35">
      <c r="B1" s="3" t="s">
        <v>0</v>
      </c>
      <c r="J1" s="347" t="s">
        <v>1251</v>
      </c>
    </row>
    <row r="2" spans="2:25" ht="21" customHeight="1" x14ac:dyDescent="0.35">
      <c r="B2" s="572" t="s">
        <v>829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360"/>
    </row>
    <row r="3" spans="2:25" ht="21" customHeight="1" thickBot="1" x14ac:dyDescent="0.4">
      <c r="B3" s="360"/>
      <c r="C3" s="360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360"/>
      <c r="U3" s="360"/>
      <c r="V3" s="360"/>
      <c r="W3" s="360"/>
      <c r="X3" s="360"/>
      <c r="Y3" s="360"/>
    </row>
    <row r="4" spans="2:25" ht="40.5" customHeight="1" thickBot="1" x14ac:dyDescent="0.4">
      <c r="B4" s="794"/>
      <c r="C4" s="795"/>
      <c r="D4" s="800" t="s">
        <v>53</v>
      </c>
      <c r="E4" s="801"/>
      <c r="F4" s="802"/>
      <c r="G4" s="800" t="s">
        <v>54</v>
      </c>
      <c r="H4" s="801"/>
      <c r="I4" s="802"/>
      <c r="J4" s="800" t="s">
        <v>55</v>
      </c>
      <c r="K4" s="801"/>
      <c r="L4" s="802"/>
      <c r="M4" s="800" t="s">
        <v>56</v>
      </c>
      <c r="N4" s="801"/>
      <c r="O4" s="802"/>
      <c r="P4" s="800" t="s">
        <v>57</v>
      </c>
      <c r="Q4" s="801"/>
      <c r="R4" s="802"/>
      <c r="S4" s="800" t="s">
        <v>58</v>
      </c>
      <c r="T4" s="801"/>
      <c r="U4" s="802"/>
      <c r="V4" s="800" t="s">
        <v>59</v>
      </c>
      <c r="W4" s="801"/>
      <c r="X4" s="802"/>
      <c r="Y4" s="360"/>
    </row>
    <row r="5" spans="2:25" ht="47.25" customHeight="1" thickBot="1" x14ac:dyDescent="0.4">
      <c r="B5" s="796"/>
      <c r="C5" s="797"/>
      <c r="D5" s="555" t="s">
        <v>20</v>
      </c>
      <c r="E5" s="556" t="s">
        <v>17</v>
      </c>
      <c r="F5" s="557" t="s">
        <v>10</v>
      </c>
      <c r="G5" s="558" t="s">
        <v>20</v>
      </c>
      <c r="H5" s="556" t="s">
        <v>17</v>
      </c>
      <c r="I5" s="559" t="s">
        <v>10</v>
      </c>
      <c r="J5" s="555" t="s">
        <v>20</v>
      </c>
      <c r="K5" s="556" t="s">
        <v>17</v>
      </c>
      <c r="L5" s="557" t="s">
        <v>10</v>
      </c>
      <c r="M5" s="558" t="s">
        <v>20</v>
      </c>
      <c r="N5" s="556" t="s">
        <v>17</v>
      </c>
      <c r="O5" s="559" t="s">
        <v>10</v>
      </c>
      <c r="P5" s="555" t="s">
        <v>20</v>
      </c>
      <c r="Q5" s="556" t="s">
        <v>17</v>
      </c>
      <c r="R5" s="557" t="s">
        <v>10</v>
      </c>
      <c r="S5" s="555" t="s">
        <v>20</v>
      </c>
      <c r="T5" s="556" t="s">
        <v>17</v>
      </c>
      <c r="U5" s="557" t="s">
        <v>10</v>
      </c>
      <c r="V5" s="555" t="s">
        <v>20</v>
      </c>
      <c r="W5" s="556" t="s">
        <v>17</v>
      </c>
      <c r="X5" s="557" t="s">
        <v>10</v>
      </c>
      <c r="Y5" s="360"/>
    </row>
    <row r="6" spans="2:25" ht="19.5" customHeight="1" thickBot="1" x14ac:dyDescent="0.4">
      <c r="B6" s="798"/>
      <c r="C6" s="799"/>
      <c r="D6" s="560" t="s">
        <v>107</v>
      </c>
      <c r="E6" s="561" t="s">
        <v>108</v>
      </c>
      <c r="F6" s="562" t="s">
        <v>109</v>
      </c>
      <c r="G6" s="561" t="s">
        <v>110</v>
      </c>
      <c r="H6" s="563" t="s">
        <v>115</v>
      </c>
      <c r="I6" s="561" t="s">
        <v>111</v>
      </c>
      <c r="J6" s="560" t="s">
        <v>162</v>
      </c>
      <c r="K6" s="561" t="s">
        <v>163</v>
      </c>
      <c r="L6" s="562" t="s">
        <v>164</v>
      </c>
      <c r="M6" s="561" t="s">
        <v>165</v>
      </c>
      <c r="N6" s="563" t="s">
        <v>166</v>
      </c>
      <c r="O6" s="561" t="s">
        <v>167</v>
      </c>
      <c r="P6" s="560" t="s">
        <v>168</v>
      </c>
      <c r="Q6" s="561" t="s">
        <v>169</v>
      </c>
      <c r="R6" s="562" t="s">
        <v>170</v>
      </c>
      <c r="S6" s="564" t="s">
        <v>171</v>
      </c>
      <c r="T6" s="563" t="s">
        <v>172</v>
      </c>
      <c r="U6" s="565" t="s">
        <v>173</v>
      </c>
      <c r="V6" s="564" t="s">
        <v>174</v>
      </c>
      <c r="W6" s="563" t="s">
        <v>175</v>
      </c>
      <c r="X6" s="565" t="s">
        <v>176</v>
      </c>
      <c r="Y6" s="360"/>
    </row>
    <row r="7" spans="2:25" x14ac:dyDescent="0.35">
      <c r="B7" s="573" t="s">
        <v>127</v>
      </c>
      <c r="C7" s="573" t="s">
        <v>49</v>
      </c>
      <c r="D7" s="36">
        <v>0</v>
      </c>
      <c r="E7" s="116">
        <v>0</v>
      </c>
      <c r="F7" s="117">
        <v>0</v>
      </c>
      <c r="G7" s="36">
        <v>0</v>
      </c>
      <c r="H7" s="116">
        <v>0</v>
      </c>
      <c r="I7" s="117">
        <v>0</v>
      </c>
      <c r="J7" s="36">
        <v>0</v>
      </c>
      <c r="K7" s="116">
        <v>0</v>
      </c>
      <c r="L7" s="117">
        <v>0</v>
      </c>
      <c r="M7" s="36">
        <v>0</v>
      </c>
      <c r="N7" s="116">
        <v>0</v>
      </c>
      <c r="O7" s="117">
        <v>0</v>
      </c>
      <c r="P7" s="36">
        <v>0</v>
      </c>
      <c r="Q7" s="116">
        <v>0</v>
      </c>
      <c r="R7" s="117">
        <v>0</v>
      </c>
      <c r="S7" s="36">
        <v>0</v>
      </c>
      <c r="T7" s="116">
        <v>0</v>
      </c>
      <c r="U7" s="117">
        <v>0</v>
      </c>
      <c r="V7" s="36">
        <v>0</v>
      </c>
      <c r="W7" s="116">
        <v>0</v>
      </c>
      <c r="X7" s="117">
        <v>0</v>
      </c>
      <c r="Y7" s="178" t="str">
        <f>IF(COUNTBLANK(D7:X7)=21,"",IF(COUNTBLANK(D7:X7)=0, "Weryfikacja wiersza OK", "Należy wypełnić wszystkie pola w bieżącym wierszu"))</f>
        <v>Weryfikacja wiersza OK</v>
      </c>
    </row>
    <row r="8" spans="2:25" x14ac:dyDescent="0.35">
      <c r="B8" s="574" t="s">
        <v>128</v>
      </c>
      <c r="C8" s="574" t="s">
        <v>50</v>
      </c>
      <c r="D8" s="34">
        <v>0</v>
      </c>
      <c r="E8" s="118">
        <v>0</v>
      </c>
      <c r="F8" s="119">
        <v>0</v>
      </c>
      <c r="G8" s="34">
        <v>0</v>
      </c>
      <c r="H8" s="118">
        <v>0</v>
      </c>
      <c r="I8" s="119">
        <v>0</v>
      </c>
      <c r="J8" s="34">
        <v>0</v>
      </c>
      <c r="K8" s="118">
        <v>0</v>
      </c>
      <c r="L8" s="119">
        <v>0</v>
      </c>
      <c r="M8" s="34">
        <v>0</v>
      </c>
      <c r="N8" s="118">
        <v>0</v>
      </c>
      <c r="O8" s="119">
        <v>0</v>
      </c>
      <c r="P8" s="34">
        <v>0</v>
      </c>
      <c r="Q8" s="118">
        <v>0</v>
      </c>
      <c r="R8" s="119">
        <v>0</v>
      </c>
      <c r="S8" s="34">
        <v>0</v>
      </c>
      <c r="T8" s="118">
        <v>0</v>
      </c>
      <c r="U8" s="119">
        <v>0</v>
      </c>
      <c r="V8" s="34">
        <v>0</v>
      </c>
      <c r="W8" s="118">
        <v>0</v>
      </c>
      <c r="X8" s="119">
        <v>0</v>
      </c>
      <c r="Y8" s="178" t="str">
        <f t="shared" ref="Y8:Y14" si="0">IF(COUNTBLANK(D8:X8)=21,"",IF(COUNTBLANK(D8:X8)=0, "Weryfikacja wiersza OK", "Należy wypełnić wszystkie pola w bieżącym wierszu"))</f>
        <v>Weryfikacja wiersza OK</v>
      </c>
    </row>
    <row r="9" spans="2:25" x14ac:dyDescent="0.35">
      <c r="B9" s="574" t="s">
        <v>129</v>
      </c>
      <c r="C9" s="574" t="s">
        <v>63</v>
      </c>
      <c r="D9" s="34">
        <v>0</v>
      </c>
      <c r="E9" s="118">
        <v>0</v>
      </c>
      <c r="F9" s="119">
        <v>0</v>
      </c>
      <c r="G9" s="34">
        <v>0</v>
      </c>
      <c r="H9" s="118">
        <v>0</v>
      </c>
      <c r="I9" s="119">
        <v>0</v>
      </c>
      <c r="J9" s="34">
        <v>0</v>
      </c>
      <c r="K9" s="118">
        <v>0</v>
      </c>
      <c r="L9" s="119">
        <v>0</v>
      </c>
      <c r="M9" s="34">
        <v>0</v>
      </c>
      <c r="N9" s="118">
        <v>0</v>
      </c>
      <c r="O9" s="119">
        <v>0</v>
      </c>
      <c r="P9" s="34">
        <v>0</v>
      </c>
      <c r="Q9" s="118">
        <v>0</v>
      </c>
      <c r="R9" s="119">
        <v>0</v>
      </c>
      <c r="S9" s="34">
        <v>0</v>
      </c>
      <c r="T9" s="118">
        <v>0</v>
      </c>
      <c r="U9" s="119">
        <v>0</v>
      </c>
      <c r="V9" s="34">
        <v>0</v>
      </c>
      <c r="W9" s="118">
        <v>0</v>
      </c>
      <c r="X9" s="119">
        <v>0</v>
      </c>
      <c r="Y9" s="178" t="str">
        <f t="shared" si="0"/>
        <v>Weryfikacja wiersza OK</v>
      </c>
    </row>
    <row r="10" spans="2:25" x14ac:dyDescent="0.35">
      <c r="B10" s="573" t="s">
        <v>209</v>
      </c>
      <c r="C10" s="575" t="s">
        <v>1281</v>
      </c>
      <c r="D10" s="34">
        <v>0</v>
      </c>
      <c r="E10" s="118">
        <v>0</v>
      </c>
      <c r="F10" s="119">
        <v>0</v>
      </c>
      <c r="G10" s="34">
        <v>0</v>
      </c>
      <c r="H10" s="118">
        <v>0</v>
      </c>
      <c r="I10" s="119">
        <v>0</v>
      </c>
      <c r="J10" s="34">
        <v>0</v>
      </c>
      <c r="K10" s="118">
        <v>0</v>
      </c>
      <c r="L10" s="119">
        <v>0</v>
      </c>
      <c r="M10" s="34">
        <v>0</v>
      </c>
      <c r="N10" s="118">
        <v>0</v>
      </c>
      <c r="O10" s="119">
        <v>0</v>
      </c>
      <c r="P10" s="34">
        <v>0</v>
      </c>
      <c r="Q10" s="118">
        <v>0</v>
      </c>
      <c r="R10" s="119">
        <v>0</v>
      </c>
      <c r="S10" s="34">
        <v>0</v>
      </c>
      <c r="T10" s="118">
        <v>0</v>
      </c>
      <c r="U10" s="119">
        <v>0</v>
      </c>
      <c r="V10" s="34">
        <v>0</v>
      </c>
      <c r="W10" s="118">
        <v>0</v>
      </c>
      <c r="X10" s="119">
        <v>0</v>
      </c>
      <c r="Y10" s="178" t="str">
        <f>IF(COUNTBLANK(D10:X10)=21,"",IF(COUNTBLANK(D10:X10)=0, "Weryfikacja wiersza OK",IF(SUM(D10:X10)&gt;SUM(D9:X9),"Należy wypełnić wszystkie pola w bieżącym wierszu",)))</f>
        <v>Weryfikacja wiersza OK</v>
      </c>
    </row>
    <row r="11" spans="2:25" x14ac:dyDescent="0.35">
      <c r="B11" s="573" t="s">
        <v>130</v>
      </c>
      <c r="C11" s="573" t="s">
        <v>52</v>
      </c>
      <c r="D11" s="34">
        <v>0</v>
      </c>
      <c r="E11" s="118">
        <v>0</v>
      </c>
      <c r="F11" s="119">
        <v>0</v>
      </c>
      <c r="G11" s="34">
        <v>0</v>
      </c>
      <c r="H11" s="118">
        <v>0</v>
      </c>
      <c r="I11" s="119">
        <v>0</v>
      </c>
      <c r="J11" s="34">
        <v>0</v>
      </c>
      <c r="K11" s="118">
        <v>0</v>
      </c>
      <c r="L11" s="119">
        <v>0</v>
      </c>
      <c r="M11" s="34">
        <v>0</v>
      </c>
      <c r="N11" s="118">
        <v>0</v>
      </c>
      <c r="O11" s="119">
        <v>0</v>
      </c>
      <c r="P11" s="34">
        <v>0</v>
      </c>
      <c r="Q11" s="118">
        <v>0</v>
      </c>
      <c r="R11" s="119">
        <v>0</v>
      </c>
      <c r="S11" s="34">
        <v>0</v>
      </c>
      <c r="T11" s="118">
        <v>0</v>
      </c>
      <c r="U11" s="119">
        <v>0</v>
      </c>
      <c r="V11" s="34">
        <v>0</v>
      </c>
      <c r="W11" s="118">
        <v>0</v>
      </c>
      <c r="X11" s="119">
        <v>0</v>
      </c>
      <c r="Y11" s="178" t="str">
        <f t="shared" si="0"/>
        <v>Weryfikacja wiersza OK</v>
      </c>
    </row>
    <row r="12" spans="2:25" x14ac:dyDescent="0.35">
      <c r="B12" s="574" t="s">
        <v>131</v>
      </c>
      <c r="C12" s="574" t="s">
        <v>51</v>
      </c>
      <c r="D12" s="34">
        <v>0</v>
      </c>
      <c r="E12" s="118">
        <v>0</v>
      </c>
      <c r="F12" s="119">
        <v>0</v>
      </c>
      <c r="G12" s="34">
        <v>0</v>
      </c>
      <c r="H12" s="118">
        <v>0</v>
      </c>
      <c r="I12" s="119">
        <v>0</v>
      </c>
      <c r="J12" s="34">
        <v>0</v>
      </c>
      <c r="K12" s="118">
        <v>0</v>
      </c>
      <c r="L12" s="119">
        <v>0</v>
      </c>
      <c r="M12" s="34">
        <v>0</v>
      </c>
      <c r="N12" s="118">
        <v>0</v>
      </c>
      <c r="O12" s="119">
        <v>0</v>
      </c>
      <c r="P12" s="34">
        <v>0</v>
      </c>
      <c r="Q12" s="118">
        <v>0</v>
      </c>
      <c r="R12" s="119">
        <v>0</v>
      </c>
      <c r="S12" s="34">
        <v>0</v>
      </c>
      <c r="T12" s="118">
        <v>0</v>
      </c>
      <c r="U12" s="119">
        <v>0</v>
      </c>
      <c r="V12" s="34">
        <v>0</v>
      </c>
      <c r="W12" s="118">
        <v>0</v>
      </c>
      <c r="X12" s="119">
        <v>0</v>
      </c>
      <c r="Y12" s="178" t="str">
        <f t="shared" si="0"/>
        <v>Weryfikacja wiersza OK</v>
      </c>
    </row>
    <row r="13" spans="2:25" ht="15" thickBot="1" x14ac:dyDescent="0.4">
      <c r="B13" s="574" t="s">
        <v>132</v>
      </c>
      <c r="C13" s="574" t="s">
        <v>22</v>
      </c>
      <c r="D13" s="120">
        <v>0</v>
      </c>
      <c r="E13" s="121">
        <v>0</v>
      </c>
      <c r="F13" s="122">
        <v>0</v>
      </c>
      <c r="G13" s="120">
        <v>0</v>
      </c>
      <c r="H13" s="121">
        <v>0</v>
      </c>
      <c r="I13" s="122">
        <v>0</v>
      </c>
      <c r="J13" s="120">
        <v>0</v>
      </c>
      <c r="K13" s="121">
        <v>0</v>
      </c>
      <c r="L13" s="122">
        <v>0</v>
      </c>
      <c r="M13" s="120">
        <v>0</v>
      </c>
      <c r="N13" s="121">
        <v>0</v>
      </c>
      <c r="O13" s="122">
        <v>0</v>
      </c>
      <c r="P13" s="120">
        <v>0</v>
      </c>
      <c r="Q13" s="121">
        <v>0</v>
      </c>
      <c r="R13" s="122">
        <v>0</v>
      </c>
      <c r="S13" s="120">
        <v>0</v>
      </c>
      <c r="T13" s="121">
        <v>0</v>
      </c>
      <c r="U13" s="122">
        <v>0</v>
      </c>
      <c r="V13" s="120">
        <v>0</v>
      </c>
      <c r="W13" s="121">
        <v>0</v>
      </c>
      <c r="X13" s="122">
        <v>0</v>
      </c>
      <c r="Y13" s="178" t="str">
        <f t="shared" si="0"/>
        <v>Weryfikacja wiersza OK</v>
      </c>
    </row>
    <row r="14" spans="2:25" ht="15" thickBot="1" x14ac:dyDescent="0.4">
      <c r="B14" s="551" t="s">
        <v>133</v>
      </c>
      <c r="C14" s="576" t="s">
        <v>21</v>
      </c>
      <c r="D14" s="123">
        <v>0</v>
      </c>
      <c r="E14" s="124">
        <v>0</v>
      </c>
      <c r="F14" s="125">
        <v>0</v>
      </c>
      <c r="G14" s="123">
        <v>0</v>
      </c>
      <c r="H14" s="124">
        <v>0</v>
      </c>
      <c r="I14" s="125">
        <v>0</v>
      </c>
      <c r="J14" s="123">
        <v>0</v>
      </c>
      <c r="K14" s="124">
        <v>0</v>
      </c>
      <c r="L14" s="125">
        <v>0</v>
      </c>
      <c r="M14" s="123">
        <v>0</v>
      </c>
      <c r="N14" s="124">
        <v>0</v>
      </c>
      <c r="O14" s="125">
        <v>0</v>
      </c>
      <c r="P14" s="123">
        <v>0</v>
      </c>
      <c r="Q14" s="124">
        <v>0</v>
      </c>
      <c r="R14" s="125">
        <v>0</v>
      </c>
      <c r="S14" s="123">
        <v>0</v>
      </c>
      <c r="T14" s="124">
        <v>0</v>
      </c>
      <c r="U14" s="125">
        <v>0</v>
      </c>
      <c r="V14" s="123">
        <v>0</v>
      </c>
      <c r="W14" s="124">
        <v>0</v>
      </c>
      <c r="X14" s="125">
        <v>0</v>
      </c>
      <c r="Y14" s="178" t="str">
        <f t="shared" si="0"/>
        <v>Weryfikacja wiersza OK</v>
      </c>
    </row>
    <row r="16" spans="2:25" x14ac:dyDescent="0.35">
      <c r="C16" s="347" t="s">
        <v>1443</v>
      </c>
    </row>
    <row r="17" spans="3:24" x14ac:dyDescent="0.35">
      <c r="C17" s="22" t="s">
        <v>133</v>
      </c>
      <c r="D17" s="28" t="str">
        <f>IF(COUNTBLANK(D7:D14)=8, "", IF(D14=D7+D8+D9+D11+D12+D13,"OK","Błąd"))</f>
        <v>OK</v>
      </c>
      <c r="E17" s="28" t="str">
        <f t="shared" ref="E17:X17" si="1">IF(COUNTBLANK(E7:E14)=8, "", IF(E14=E7+E8+E9+E11+E12+E13,"OK","Błąd"))</f>
        <v>OK</v>
      </c>
      <c r="F17" s="28" t="str">
        <f t="shared" si="1"/>
        <v>OK</v>
      </c>
      <c r="G17" s="28" t="str">
        <f t="shared" si="1"/>
        <v>OK</v>
      </c>
      <c r="H17" s="28" t="str">
        <f t="shared" si="1"/>
        <v>OK</v>
      </c>
      <c r="I17" s="28" t="str">
        <f t="shared" si="1"/>
        <v>OK</v>
      </c>
      <c r="J17" s="28" t="str">
        <f t="shared" si="1"/>
        <v>OK</v>
      </c>
      <c r="K17" s="28" t="str">
        <f t="shared" si="1"/>
        <v>OK</v>
      </c>
      <c r="L17" s="28" t="str">
        <f t="shared" si="1"/>
        <v>OK</v>
      </c>
      <c r="M17" s="28" t="str">
        <f t="shared" si="1"/>
        <v>OK</v>
      </c>
      <c r="N17" s="28" t="str">
        <f t="shared" si="1"/>
        <v>OK</v>
      </c>
      <c r="O17" s="28" t="str">
        <f t="shared" si="1"/>
        <v>OK</v>
      </c>
      <c r="P17" s="28" t="str">
        <f t="shared" si="1"/>
        <v>OK</v>
      </c>
      <c r="Q17" s="28" t="str">
        <f t="shared" si="1"/>
        <v>OK</v>
      </c>
      <c r="R17" s="28" t="str">
        <f t="shared" si="1"/>
        <v>OK</v>
      </c>
      <c r="S17" s="28" t="str">
        <f t="shared" si="1"/>
        <v>OK</v>
      </c>
      <c r="T17" s="28" t="str">
        <f t="shared" si="1"/>
        <v>OK</v>
      </c>
      <c r="U17" s="28" t="str">
        <f t="shared" si="1"/>
        <v>OK</v>
      </c>
      <c r="V17" s="28" t="str">
        <f t="shared" si="1"/>
        <v>OK</v>
      </c>
      <c r="W17" s="28" t="str">
        <f t="shared" si="1"/>
        <v>OK</v>
      </c>
      <c r="X17" s="28" t="str">
        <f t="shared" si="1"/>
        <v>OK</v>
      </c>
    </row>
    <row r="18" spans="3:24" x14ac:dyDescent="0.35">
      <c r="C18" s="803"/>
      <c r="D18" s="80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3:24" x14ac:dyDescent="0.35">
      <c r="C19" s="358" t="s">
        <v>1464</v>
      </c>
      <c r="D19" s="6" t="str">
        <f>IF(COUNTBLANK(Y7:Y14)=8,"",IF(AND(COUNTIF(Y7:Y14,"Weryfikacja wiersza OK")=8,COUNTIF(D17:X17,"OK")=21),"Arkusz jest zwalidowany poprawnie","Arkusz jest niepoprawny"))</f>
        <v>Arkusz jest zwalidowany poprawnie</v>
      </c>
    </row>
  </sheetData>
  <sheetProtection algorithmName="SHA-512" hashValue="afxxL3G7bPP+by7ogMw0szhhNRpQaZGKUhAzKBCg2piRltxcC3FOMC1HHR3oicIqtDfvW7rya2EW06bBhyKxRg==" saltValue="kMuYfVyanbPbyhET0b3qXQ==" spinCount="100000" sheet="1" objects="1" scenarios="1"/>
  <mergeCells count="9">
    <mergeCell ref="C18:D18"/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7:Y14">
    <cfRule type="containsText" dxfId="67" priority="6" operator="containsText" text="OK">
      <formula>NOT(ISERROR(SEARCH("OK",Y7)))</formula>
    </cfRule>
  </conditionalFormatting>
  <conditionalFormatting sqref="C18">
    <cfRule type="containsText" dxfId="66" priority="2" operator="containsText" text="Arkusz jest zwalidowany poprawnie">
      <formula>NOT(ISERROR(SEARCH("Arkusz jest zwalidowany poprawnie",C18)))</formula>
    </cfRule>
    <cfRule type="containsText" dxfId="65" priority="3" operator="containsText" text="Arkusz zwalidowany poprawnie">
      <formula>NOT(ISERROR(SEARCH("Arkusz zwalidowany poprawnie",C18)))</formula>
    </cfRule>
    <cfRule type="containsText" dxfId="64" priority="4" operator="containsText" text="Arkusz zwalidowany poprawnie">
      <formula>NOT(ISERROR(SEARCH("Arkusz zwalidowany poprawnie",C18)))</formula>
    </cfRule>
  </conditionalFormatting>
  <conditionalFormatting sqref="D17:X17">
    <cfRule type="containsText" dxfId="63" priority="5" operator="containsText" text="OK">
      <formula>NOT(ISERROR(SEARCH("OK",D17)))</formula>
    </cfRule>
  </conditionalFormatting>
  <conditionalFormatting sqref="D19">
    <cfRule type="containsText" dxfId="62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ignoredErrors>
    <ignoredError sqref="Y10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21">
    <pageSetUpPr fitToPage="1"/>
  </sheetPr>
  <dimension ref="B1:Y23"/>
  <sheetViews>
    <sheetView zoomScale="70" zoomScaleNormal="70"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0.26953125" style="4" customWidth="1"/>
    <col min="3" max="3" width="33.453125" style="4" customWidth="1"/>
    <col min="4" max="20" width="14.54296875" style="553" customWidth="1"/>
    <col min="21" max="21" width="11.7265625" style="553" customWidth="1"/>
    <col min="22" max="22" width="13.54296875" style="553" customWidth="1"/>
    <col min="23" max="23" width="12.54296875" style="553" customWidth="1"/>
    <col min="24" max="24" width="11.81640625" style="553" customWidth="1"/>
    <col min="25" max="25" width="17.7265625" style="4" customWidth="1"/>
    <col min="26" max="26" width="9.81640625" style="4" customWidth="1"/>
    <col min="27" max="27" width="11.81640625" style="4" customWidth="1"/>
    <col min="28" max="28" width="11.7265625" style="4" customWidth="1"/>
    <col min="29" max="29" width="12.7265625" style="4" customWidth="1"/>
    <col min="30" max="16384" width="8.7265625" style="4"/>
  </cols>
  <sheetData>
    <row r="1" spans="2:25" ht="15.5" x14ac:dyDescent="0.35">
      <c r="B1" s="3" t="s">
        <v>0</v>
      </c>
      <c r="C1" s="3"/>
      <c r="H1" s="347" t="s">
        <v>1251</v>
      </c>
    </row>
    <row r="2" spans="2:25" x14ac:dyDescent="0.35">
      <c r="B2" s="572" t="s">
        <v>830</v>
      </c>
      <c r="C2" s="572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2"/>
      <c r="V2" s="572"/>
      <c r="W2" s="572"/>
      <c r="X2" s="572"/>
    </row>
    <row r="3" spans="2:25" ht="15" thickBot="1" x14ac:dyDescent="0.4">
      <c r="B3" s="572"/>
      <c r="C3" s="572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2"/>
      <c r="V3" s="572"/>
      <c r="W3" s="572"/>
      <c r="X3" s="572"/>
    </row>
    <row r="4" spans="2:25" ht="18.75" customHeight="1" thickBot="1" x14ac:dyDescent="0.4">
      <c r="B4" s="807"/>
      <c r="C4" s="808"/>
      <c r="D4" s="813" t="s">
        <v>831</v>
      </c>
      <c r="E4" s="814"/>
      <c r="F4" s="815"/>
      <c r="G4" s="815"/>
      <c r="H4" s="815"/>
      <c r="I4" s="815"/>
      <c r="J4" s="815"/>
      <c r="K4" s="815"/>
      <c r="L4" s="816"/>
      <c r="M4" s="804" t="s">
        <v>835</v>
      </c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6"/>
    </row>
    <row r="5" spans="2:25" ht="71.25" customHeight="1" thickBot="1" x14ac:dyDescent="0.4">
      <c r="B5" s="809"/>
      <c r="C5" s="810"/>
      <c r="D5" s="804" t="s">
        <v>833</v>
      </c>
      <c r="E5" s="805"/>
      <c r="F5" s="806"/>
      <c r="G5" s="813" t="s">
        <v>832</v>
      </c>
      <c r="H5" s="814"/>
      <c r="I5" s="817"/>
      <c r="J5" s="813" t="s">
        <v>834</v>
      </c>
      <c r="K5" s="814"/>
      <c r="L5" s="817"/>
      <c r="M5" s="804" t="s">
        <v>1282</v>
      </c>
      <c r="N5" s="805"/>
      <c r="O5" s="805"/>
      <c r="P5" s="806"/>
      <c r="Q5" s="804" t="s">
        <v>1283</v>
      </c>
      <c r="R5" s="805"/>
      <c r="S5" s="805"/>
      <c r="T5" s="806"/>
      <c r="U5" s="804" t="s">
        <v>1284</v>
      </c>
      <c r="V5" s="805"/>
      <c r="W5" s="805"/>
      <c r="X5" s="806"/>
    </row>
    <row r="6" spans="2:25" ht="44" thickBot="1" x14ac:dyDescent="0.4">
      <c r="B6" s="809"/>
      <c r="C6" s="810"/>
      <c r="D6" s="578" t="s">
        <v>42</v>
      </c>
      <c r="E6" s="579" t="s">
        <v>17</v>
      </c>
      <c r="F6" s="580" t="s">
        <v>10</v>
      </c>
      <c r="G6" s="581" t="s">
        <v>42</v>
      </c>
      <c r="H6" s="582" t="s">
        <v>17</v>
      </c>
      <c r="I6" s="583" t="s">
        <v>10</v>
      </c>
      <c r="J6" s="581" t="s">
        <v>42</v>
      </c>
      <c r="K6" s="582" t="s">
        <v>17</v>
      </c>
      <c r="L6" s="583" t="s">
        <v>10</v>
      </c>
      <c r="M6" s="581" t="s">
        <v>20</v>
      </c>
      <c r="N6" s="579" t="s">
        <v>23</v>
      </c>
      <c r="O6" s="582" t="s">
        <v>17</v>
      </c>
      <c r="P6" s="580" t="s">
        <v>10</v>
      </c>
      <c r="Q6" s="581" t="s">
        <v>20</v>
      </c>
      <c r="R6" s="579" t="s">
        <v>23</v>
      </c>
      <c r="S6" s="582" t="s">
        <v>17</v>
      </c>
      <c r="T6" s="580" t="s">
        <v>10</v>
      </c>
      <c r="U6" s="584" t="s">
        <v>20</v>
      </c>
      <c r="V6" s="579" t="s">
        <v>23</v>
      </c>
      <c r="W6" s="585" t="s">
        <v>17</v>
      </c>
      <c r="X6" s="580" t="s">
        <v>10</v>
      </c>
    </row>
    <row r="7" spans="2:25" ht="15" thickBot="1" x14ac:dyDescent="0.4">
      <c r="B7" s="811"/>
      <c r="C7" s="812"/>
      <c r="D7" s="584" t="s">
        <v>107</v>
      </c>
      <c r="E7" s="586" t="s">
        <v>180</v>
      </c>
      <c r="F7" s="580" t="s">
        <v>108</v>
      </c>
      <c r="G7" s="587" t="s">
        <v>109</v>
      </c>
      <c r="H7" s="588" t="s">
        <v>380</v>
      </c>
      <c r="I7" s="589" t="s">
        <v>110</v>
      </c>
      <c r="J7" s="590" t="s">
        <v>115</v>
      </c>
      <c r="K7" s="588" t="s">
        <v>381</v>
      </c>
      <c r="L7" s="585" t="s">
        <v>111</v>
      </c>
      <c r="M7" s="591" t="s">
        <v>162</v>
      </c>
      <c r="N7" s="592" t="s">
        <v>163</v>
      </c>
      <c r="O7" s="593" t="s">
        <v>164</v>
      </c>
      <c r="P7" s="594" t="s">
        <v>165</v>
      </c>
      <c r="Q7" s="595" t="s">
        <v>166</v>
      </c>
      <c r="R7" s="592" t="s">
        <v>167</v>
      </c>
      <c r="S7" s="593" t="s">
        <v>168</v>
      </c>
      <c r="T7" s="594" t="s">
        <v>169</v>
      </c>
      <c r="U7" s="595" t="s">
        <v>170</v>
      </c>
      <c r="V7" s="593" t="s">
        <v>171</v>
      </c>
      <c r="W7" s="593" t="s">
        <v>192</v>
      </c>
      <c r="X7" s="596" t="s">
        <v>172</v>
      </c>
    </row>
    <row r="8" spans="2:25" x14ac:dyDescent="0.35">
      <c r="B8" s="597" t="s">
        <v>134</v>
      </c>
      <c r="C8" s="598" t="s">
        <v>43</v>
      </c>
      <c r="D8" s="126">
        <v>0</v>
      </c>
      <c r="E8" s="127">
        <v>0</v>
      </c>
      <c r="F8" s="128">
        <v>0</v>
      </c>
      <c r="G8" s="126">
        <v>0</v>
      </c>
      <c r="H8" s="127">
        <v>0</v>
      </c>
      <c r="I8" s="128">
        <v>0</v>
      </c>
      <c r="J8" s="126">
        <v>0</v>
      </c>
      <c r="K8" s="127">
        <v>0</v>
      </c>
      <c r="L8" s="128">
        <v>0</v>
      </c>
      <c r="M8" s="126">
        <v>0</v>
      </c>
      <c r="N8" s="129">
        <v>0</v>
      </c>
      <c r="O8" s="130">
        <v>0</v>
      </c>
      <c r="P8" s="128">
        <v>0</v>
      </c>
      <c r="Q8" s="126">
        <v>0</v>
      </c>
      <c r="R8" s="129">
        <v>0</v>
      </c>
      <c r="S8" s="129">
        <v>0</v>
      </c>
      <c r="T8" s="131">
        <v>0</v>
      </c>
      <c r="U8" s="126">
        <v>0</v>
      </c>
      <c r="V8" s="129">
        <v>0</v>
      </c>
      <c r="W8" s="129">
        <v>0</v>
      </c>
      <c r="X8" s="131">
        <v>0</v>
      </c>
      <c r="Y8" s="178" t="str">
        <f t="shared" ref="Y8:Y15" si="0">IF(COUNTBLANK(D8:X8)=21,"",IF(COUNTBLANK(D8:X8)=0, "Weryfikacja wiersza OK", "Należy wypełnić wszystkie pola w bieżącym wierszu"))</f>
        <v>Weryfikacja wiersza OK</v>
      </c>
    </row>
    <row r="9" spans="2:25" x14ac:dyDescent="0.35">
      <c r="B9" s="599" t="s">
        <v>135</v>
      </c>
      <c r="C9" s="600" t="s">
        <v>44</v>
      </c>
      <c r="D9" s="132">
        <v>0</v>
      </c>
      <c r="E9" s="133">
        <v>0</v>
      </c>
      <c r="F9" s="134">
        <v>0</v>
      </c>
      <c r="G9" s="132">
        <v>0</v>
      </c>
      <c r="H9" s="133">
        <v>0</v>
      </c>
      <c r="I9" s="134">
        <v>0</v>
      </c>
      <c r="J9" s="132">
        <v>0</v>
      </c>
      <c r="K9" s="133">
        <v>0</v>
      </c>
      <c r="L9" s="134">
        <v>0</v>
      </c>
      <c r="M9" s="132">
        <v>0</v>
      </c>
      <c r="N9" s="135">
        <v>0</v>
      </c>
      <c r="O9" s="136">
        <v>0</v>
      </c>
      <c r="P9" s="134">
        <v>0</v>
      </c>
      <c r="Q9" s="132">
        <v>0</v>
      </c>
      <c r="R9" s="135">
        <v>0</v>
      </c>
      <c r="S9" s="135">
        <v>0</v>
      </c>
      <c r="T9" s="137">
        <v>0</v>
      </c>
      <c r="U9" s="132">
        <v>0</v>
      </c>
      <c r="V9" s="135">
        <v>0</v>
      </c>
      <c r="W9" s="135">
        <v>0</v>
      </c>
      <c r="X9" s="137">
        <v>0</v>
      </c>
      <c r="Y9" s="178" t="str">
        <f t="shared" si="0"/>
        <v>Weryfikacja wiersza OK</v>
      </c>
    </row>
    <row r="10" spans="2:25" x14ac:dyDescent="0.35">
      <c r="B10" s="601" t="s">
        <v>136</v>
      </c>
      <c r="C10" s="602" t="s">
        <v>45</v>
      </c>
      <c r="D10" s="132">
        <v>0</v>
      </c>
      <c r="E10" s="133">
        <v>0</v>
      </c>
      <c r="F10" s="134">
        <v>0</v>
      </c>
      <c r="G10" s="132">
        <v>0</v>
      </c>
      <c r="H10" s="133">
        <v>0</v>
      </c>
      <c r="I10" s="134">
        <v>0</v>
      </c>
      <c r="J10" s="132">
        <v>0</v>
      </c>
      <c r="K10" s="133">
        <v>0</v>
      </c>
      <c r="L10" s="134">
        <v>0</v>
      </c>
      <c r="M10" s="132">
        <v>0</v>
      </c>
      <c r="N10" s="135">
        <v>0</v>
      </c>
      <c r="O10" s="136">
        <v>0</v>
      </c>
      <c r="P10" s="134">
        <v>0</v>
      </c>
      <c r="Q10" s="132">
        <v>0</v>
      </c>
      <c r="R10" s="135">
        <v>0</v>
      </c>
      <c r="S10" s="135">
        <v>0</v>
      </c>
      <c r="T10" s="137">
        <v>0</v>
      </c>
      <c r="U10" s="132">
        <v>0</v>
      </c>
      <c r="V10" s="135">
        <v>0</v>
      </c>
      <c r="W10" s="135">
        <v>0</v>
      </c>
      <c r="X10" s="137">
        <v>0</v>
      </c>
      <c r="Y10" s="178" t="str">
        <f t="shared" si="0"/>
        <v>Weryfikacja wiersza OK</v>
      </c>
    </row>
    <row r="11" spans="2:25" x14ac:dyDescent="0.35">
      <c r="B11" s="603" t="s">
        <v>137</v>
      </c>
      <c r="C11" s="600" t="s">
        <v>46</v>
      </c>
      <c r="D11" s="132">
        <v>0</v>
      </c>
      <c r="E11" s="133">
        <v>0</v>
      </c>
      <c r="F11" s="134">
        <v>0</v>
      </c>
      <c r="G11" s="132">
        <v>0</v>
      </c>
      <c r="H11" s="133">
        <v>0</v>
      </c>
      <c r="I11" s="134">
        <v>0</v>
      </c>
      <c r="J11" s="132">
        <v>0</v>
      </c>
      <c r="K11" s="133">
        <v>0</v>
      </c>
      <c r="L11" s="134">
        <v>0</v>
      </c>
      <c r="M11" s="132">
        <v>0</v>
      </c>
      <c r="N11" s="135">
        <v>0</v>
      </c>
      <c r="O11" s="136">
        <v>0</v>
      </c>
      <c r="P11" s="134">
        <v>0</v>
      </c>
      <c r="Q11" s="132">
        <v>0</v>
      </c>
      <c r="R11" s="135">
        <v>0</v>
      </c>
      <c r="S11" s="135">
        <v>0</v>
      </c>
      <c r="T11" s="137">
        <v>0</v>
      </c>
      <c r="U11" s="132">
        <v>0</v>
      </c>
      <c r="V11" s="135">
        <v>0</v>
      </c>
      <c r="W11" s="135">
        <v>0</v>
      </c>
      <c r="X11" s="137">
        <v>0</v>
      </c>
      <c r="Y11" s="178" t="str">
        <f t="shared" si="0"/>
        <v>Weryfikacja wiersza OK</v>
      </c>
    </row>
    <row r="12" spans="2:25" x14ac:dyDescent="0.35">
      <c r="B12" s="601" t="s">
        <v>138</v>
      </c>
      <c r="C12" s="600" t="s">
        <v>48</v>
      </c>
      <c r="D12" s="138">
        <v>0</v>
      </c>
      <c r="E12" s="139">
        <v>0</v>
      </c>
      <c r="F12" s="140">
        <v>0</v>
      </c>
      <c r="G12" s="138">
        <v>0</v>
      </c>
      <c r="H12" s="139">
        <v>0</v>
      </c>
      <c r="I12" s="140">
        <v>0</v>
      </c>
      <c r="J12" s="138">
        <v>0</v>
      </c>
      <c r="K12" s="139">
        <v>0</v>
      </c>
      <c r="L12" s="140">
        <v>0</v>
      </c>
      <c r="M12" s="138">
        <v>0</v>
      </c>
      <c r="N12" s="141">
        <v>0</v>
      </c>
      <c r="O12" s="142">
        <v>0</v>
      </c>
      <c r="P12" s="140">
        <v>0</v>
      </c>
      <c r="Q12" s="138">
        <v>0</v>
      </c>
      <c r="R12" s="142">
        <v>0</v>
      </c>
      <c r="S12" s="141">
        <v>0</v>
      </c>
      <c r="T12" s="143">
        <v>0</v>
      </c>
      <c r="U12" s="138">
        <v>0</v>
      </c>
      <c r="V12" s="142">
        <v>0</v>
      </c>
      <c r="W12" s="141">
        <v>0</v>
      </c>
      <c r="X12" s="143">
        <v>0</v>
      </c>
      <c r="Y12" s="178" t="str">
        <f t="shared" si="0"/>
        <v>Weryfikacja wiersza OK</v>
      </c>
    </row>
    <row r="13" spans="2:25" ht="29" x14ac:dyDescent="0.35">
      <c r="B13" s="599" t="s">
        <v>139</v>
      </c>
      <c r="C13" s="602" t="s">
        <v>47</v>
      </c>
      <c r="D13" s="132">
        <v>0</v>
      </c>
      <c r="E13" s="133">
        <v>0</v>
      </c>
      <c r="F13" s="134">
        <v>0</v>
      </c>
      <c r="G13" s="132">
        <v>0</v>
      </c>
      <c r="H13" s="133">
        <v>0</v>
      </c>
      <c r="I13" s="134">
        <v>0</v>
      </c>
      <c r="J13" s="132">
        <v>0</v>
      </c>
      <c r="K13" s="133">
        <v>0</v>
      </c>
      <c r="L13" s="134">
        <v>0</v>
      </c>
      <c r="M13" s="132">
        <v>0</v>
      </c>
      <c r="N13" s="135">
        <v>0</v>
      </c>
      <c r="O13" s="136">
        <v>0</v>
      </c>
      <c r="P13" s="134">
        <v>0</v>
      </c>
      <c r="Q13" s="132">
        <v>0</v>
      </c>
      <c r="R13" s="135">
        <v>0</v>
      </c>
      <c r="S13" s="135">
        <v>0</v>
      </c>
      <c r="T13" s="137">
        <v>0</v>
      </c>
      <c r="U13" s="132">
        <v>0</v>
      </c>
      <c r="V13" s="135">
        <v>0</v>
      </c>
      <c r="W13" s="135">
        <v>0</v>
      </c>
      <c r="X13" s="137">
        <v>0</v>
      </c>
      <c r="Y13" s="178" t="str">
        <f t="shared" si="0"/>
        <v>Weryfikacja wiersza OK</v>
      </c>
    </row>
    <row r="14" spans="2:25" ht="15" thickBot="1" x14ac:dyDescent="0.4">
      <c r="B14" s="601" t="s">
        <v>140</v>
      </c>
      <c r="C14" s="604" t="s">
        <v>22</v>
      </c>
      <c r="D14" s="144">
        <v>0</v>
      </c>
      <c r="E14" s="145">
        <v>0</v>
      </c>
      <c r="F14" s="146">
        <v>0</v>
      </c>
      <c r="G14" s="144">
        <v>0</v>
      </c>
      <c r="H14" s="145">
        <v>0</v>
      </c>
      <c r="I14" s="147">
        <v>0</v>
      </c>
      <c r="J14" s="144">
        <v>0</v>
      </c>
      <c r="K14" s="145">
        <v>0</v>
      </c>
      <c r="L14" s="146">
        <v>0</v>
      </c>
      <c r="M14" s="144">
        <v>0</v>
      </c>
      <c r="N14" s="148">
        <v>0</v>
      </c>
      <c r="O14" s="149">
        <v>0</v>
      </c>
      <c r="P14" s="146">
        <v>0</v>
      </c>
      <c r="Q14" s="144">
        <v>0</v>
      </c>
      <c r="R14" s="148">
        <v>0</v>
      </c>
      <c r="S14" s="148">
        <v>0</v>
      </c>
      <c r="T14" s="150">
        <v>0</v>
      </c>
      <c r="U14" s="144">
        <v>0</v>
      </c>
      <c r="V14" s="148">
        <v>0</v>
      </c>
      <c r="W14" s="148">
        <v>0</v>
      </c>
      <c r="X14" s="150">
        <v>0</v>
      </c>
      <c r="Y14" s="178" t="str">
        <f t="shared" si="0"/>
        <v>Weryfikacja wiersza OK</v>
      </c>
    </row>
    <row r="15" spans="2:25" ht="15" thickBot="1" x14ac:dyDescent="0.4">
      <c r="B15" s="551" t="s">
        <v>141</v>
      </c>
      <c r="C15" s="605" t="s">
        <v>21</v>
      </c>
      <c r="D15" s="151">
        <v>0</v>
      </c>
      <c r="E15" s="152">
        <v>0</v>
      </c>
      <c r="F15" s="153">
        <v>0</v>
      </c>
      <c r="G15" s="154">
        <v>0</v>
      </c>
      <c r="H15" s="155">
        <v>0</v>
      </c>
      <c r="I15" s="153">
        <v>0</v>
      </c>
      <c r="J15" s="154">
        <v>0</v>
      </c>
      <c r="K15" s="155">
        <v>0</v>
      </c>
      <c r="L15" s="153">
        <v>0</v>
      </c>
      <c r="M15" s="154">
        <v>0</v>
      </c>
      <c r="N15" s="156">
        <v>0</v>
      </c>
      <c r="O15" s="155">
        <v>0</v>
      </c>
      <c r="P15" s="153">
        <v>0</v>
      </c>
      <c r="Q15" s="151">
        <v>0</v>
      </c>
      <c r="R15" s="156">
        <v>0</v>
      </c>
      <c r="S15" s="156">
        <v>0</v>
      </c>
      <c r="T15" s="157">
        <v>0</v>
      </c>
      <c r="U15" s="151">
        <v>0</v>
      </c>
      <c r="V15" s="156">
        <v>0</v>
      </c>
      <c r="W15" s="156">
        <v>0</v>
      </c>
      <c r="X15" s="157">
        <v>0</v>
      </c>
      <c r="Y15" s="178" t="str">
        <f t="shared" si="0"/>
        <v>Weryfikacja wiersza OK</v>
      </c>
    </row>
    <row r="17" spans="3:24" x14ac:dyDescent="0.35">
      <c r="C17" s="347" t="s">
        <v>1443</v>
      </c>
    </row>
    <row r="18" spans="3:24" x14ac:dyDescent="0.35">
      <c r="C18" s="29" t="s">
        <v>141</v>
      </c>
      <c r="D18" s="606" t="str">
        <f>IF(COUNTBLANK(D8:D15)=8, "", IF(D15=SUM(D8:D14),"OK","Błąd"))</f>
        <v>OK</v>
      </c>
      <c r="E18" s="606" t="str">
        <f>IF(COUNTBLANK(E8:E15)=8, "", IF(E15=SUM(E8:E14),"OK","Błąd"))</f>
        <v>OK</v>
      </c>
      <c r="F18" s="606" t="str">
        <f t="shared" ref="F18:X18" si="1">IF(COUNTBLANK(F8:F15)=8, "", IF(F15=SUM(F8:F14),"OK","Błąd"))</f>
        <v>OK</v>
      </c>
      <c r="G18" s="606" t="str">
        <f t="shared" si="1"/>
        <v>OK</v>
      </c>
      <c r="H18" s="606" t="str">
        <f t="shared" si="1"/>
        <v>OK</v>
      </c>
      <c r="I18" s="606" t="str">
        <f t="shared" si="1"/>
        <v>OK</v>
      </c>
      <c r="J18" s="606" t="str">
        <f t="shared" si="1"/>
        <v>OK</v>
      </c>
      <c r="K18" s="606" t="str">
        <f t="shared" si="1"/>
        <v>OK</v>
      </c>
      <c r="L18" s="606" t="str">
        <f t="shared" si="1"/>
        <v>OK</v>
      </c>
      <c r="M18" s="606" t="str">
        <f t="shared" si="1"/>
        <v>OK</v>
      </c>
      <c r="N18" s="606" t="str">
        <f t="shared" si="1"/>
        <v>OK</v>
      </c>
      <c r="O18" s="606" t="str">
        <f t="shared" si="1"/>
        <v>OK</v>
      </c>
      <c r="P18" s="606" t="str">
        <f t="shared" si="1"/>
        <v>OK</v>
      </c>
      <c r="Q18" s="606" t="str">
        <f t="shared" si="1"/>
        <v>OK</v>
      </c>
      <c r="R18" s="606" t="str">
        <f t="shared" si="1"/>
        <v>OK</v>
      </c>
      <c r="S18" s="606" t="str">
        <f t="shared" si="1"/>
        <v>OK</v>
      </c>
      <c r="T18" s="606" t="str">
        <f t="shared" si="1"/>
        <v>OK</v>
      </c>
      <c r="U18" s="606" t="str">
        <f t="shared" si="1"/>
        <v>OK</v>
      </c>
      <c r="V18" s="606" t="str">
        <f t="shared" si="1"/>
        <v>OK</v>
      </c>
      <c r="W18" s="606" t="str">
        <f t="shared" si="1"/>
        <v>OK</v>
      </c>
      <c r="X18" s="606" t="str">
        <f t="shared" si="1"/>
        <v>OK</v>
      </c>
    </row>
    <row r="19" spans="3:24" x14ac:dyDescent="0.35">
      <c r="C19" s="17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3:24" x14ac:dyDescent="0.35">
      <c r="C20" s="358" t="s">
        <v>1464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3:24" x14ac:dyDescent="0.35"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3:24" x14ac:dyDescent="0.3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3:24" x14ac:dyDescent="0.3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</sheetData>
  <sheetProtection algorithmName="SHA-512" hashValue="ZNOyfSrmfgn/J8CClo81bTGixASSwOdneD/KTkNp9j1ufhrX0Q1krnH92FYeOrI3LsPuDNOmJtB+qJwNeC0KOQ==" saltValue="g49Wa87fyrpC29VarcwWMQ==" spinCount="100000" sheet="1" objects="1" scenarios="1"/>
  <mergeCells count="9">
    <mergeCell ref="M5:P5"/>
    <mergeCell ref="Q5:T5"/>
    <mergeCell ref="U5:X5"/>
    <mergeCell ref="M4:X4"/>
    <mergeCell ref="B4:C7"/>
    <mergeCell ref="D4:L4"/>
    <mergeCell ref="D5:F5"/>
    <mergeCell ref="G5:I5"/>
    <mergeCell ref="J5:L5"/>
  </mergeCells>
  <conditionalFormatting sqref="Y8:Y15">
    <cfRule type="containsText" dxfId="61" priority="6" operator="containsText" text="Weryfikacja wiersza OK">
      <formula>NOT(ISERROR(SEARCH("Weryfikacja wiersza OK",Y8)))</formula>
    </cfRule>
  </conditionalFormatting>
  <conditionalFormatting sqref="C19">
    <cfRule type="containsText" dxfId="60" priority="2" operator="containsText" text="Arkusz jest zwalidowany poprawnie">
      <formula>NOT(ISERROR(SEARCH("Arkusz jest zwalidowany poprawnie",C19)))</formula>
    </cfRule>
    <cfRule type="containsText" dxfId="59" priority="3" operator="containsText" text="Arkusz zwalidowany poprawnie">
      <formula>NOT(ISERROR(SEARCH("Arkusz zwalidowany poprawnie",C19)))</formula>
    </cfRule>
    <cfRule type="containsText" dxfId="58" priority="4" operator="containsText" text="Arkusz zweryfikowany poprawnie">
      <formula>NOT(ISERROR(SEARCH("Arkusz zweryfikowany poprawnie",C19)))</formula>
    </cfRule>
  </conditionalFormatting>
  <conditionalFormatting sqref="D18:X18">
    <cfRule type="containsText" dxfId="57" priority="5" operator="containsText" text="OK">
      <formula>NOT(ISERROR(SEARCH("OK",D18)))</formula>
    </cfRule>
  </conditionalFormatting>
  <conditionalFormatting sqref="D20">
    <cfRule type="containsText" dxfId="56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Arkusz22"/>
  <dimension ref="B1:Y20"/>
  <sheetViews>
    <sheetView zoomScale="85" zoomScaleNormal="85"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0.7265625" style="4" customWidth="1"/>
    <col min="3" max="3" width="23" style="4" customWidth="1"/>
    <col min="4" max="13" width="13.7265625" style="4" customWidth="1"/>
    <col min="14" max="14" width="16.7265625" style="4" customWidth="1"/>
    <col min="15" max="17" width="13.7265625" style="4" customWidth="1"/>
    <col min="18" max="18" width="15.7265625" style="4" customWidth="1"/>
    <col min="19" max="21" width="13.7265625" style="4" customWidth="1"/>
    <col min="22" max="22" width="15.81640625" style="4" customWidth="1"/>
    <col min="23" max="24" width="13.7265625" style="4" customWidth="1"/>
    <col min="25" max="25" width="15.81640625" style="4" customWidth="1"/>
    <col min="26" max="16384" width="8.7265625" style="4"/>
  </cols>
  <sheetData>
    <row r="1" spans="2:25" ht="15.5" x14ac:dyDescent="0.35">
      <c r="B1" s="3" t="s">
        <v>0</v>
      </c>
      <c r="I1" s="347" t="s">
        <v>1251</v>
      </c>
    </row>
    <row r="2" spans="2:25" ht="18.75" customHeight="1" x14ac:dyDescent="0.35">
      <c r="B2" s="572" t="s">
        <v>836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</row>
    <row r="3" spans="2:25" ht="18.75" customHeight="1" thickBot="1" x14ac:dyDescent="0.4">
      <c r="B3" s="572"/>
      <c r="C3" s="572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2"/>
      <c r="V3" s="572"/>
      <c r="W3" s="572"/>
      <c r="X3" s="572"/>
    </row>
    <row r="4" spans="2:25" ht="15.75" customHeight="1" thickBot="1" x14ac:dyDescent="0.4">
      <c r="B4" s="807"/>
      <c r="C4" s="808"/>
      <c r="D4" s="813" t="s">
        <v>831</v>
      </c>
      <c r="E4" s="814"/>
      <c r="F4" s="815"/>
      <c r="G4" s="815"/>
      <c r="H4" s="815"/>
      <c r="I4" s="815"/>
      <c r="J4" s="815"/>
      <c r="K4" s="815"/>
      <c r="L4" s="816"/>
      <c r="M4" s="804" t="s">
        <v>835</v>
      </c>
      <c r="N4" s="805"/>
      <c r="O4" s="805"/>
      <c r="P4" s="805"/>
      <c r="Q4" s="805"/>
      <c r="R4" s="805"/>
      <c r="S4" s="805"/>
      <c r="T4" s="805"/>
      <c r="U4" s="805"/>
      <c r="V4" s="805"/>
      <c r="W4" s="805"/>
      <c r="X4" s="806"/>
    </row>
    <row r="5" spans="2:25" ht="68.25" customHeight="1" thickBot="1" x14ac:dyDescent="0.4">
      <c r="B5" s="809"/>
      <c r="C5" s="810"/>
      <c r="D5" s="804" t="s">
        <v>833</v>
      </c>
      <c r="E5" s="805"/>
      <c r="F5" s="806"/>
      <c r="G5" s="813" t="s">
        <v>832</v>
      </c>
      <c r="H5" s="814"/>
      <c r="I5" s="817"/>
      <c r="J5" s="813" t="s">
        <v>834</v>
      </c>
      <c r="K5" s="814"/>
      <c r="L5" s="817"/>
      <c r="M5" s="804" t="s">
        <v>1282</v>
      </c>
      <c r="N5" s="805"/>
      <c r="O5" s="805"/>
      <c r="P5" s="806"/>
      <c r="Q5" s="804" t="s">
        <v>1283</v>
      </c>
      <c r="R5" s="805"/>
      <c r="S5" s="805"/>
      <c r="T5" s="806"/>
      <c r="U5" s="804" t="s">
        <v>1284</v>
      </c>
      <c r="V5" s="805"/>
      <c r="W5" s="805"/>
      <c r="X5" s="806"/>
    </row>
    <row r="6" spans="2:25" ht="44" thickBot="1" x14ac:dyDescent="0.4">
      <c r="B6" s="809"/>
      <c r="C6" s="810"/>
      <c r="D6" s="584" t="s">
        <v>42</v>
      </c>
      <c r="E6" s="579" t="s">
        <v>17</v>
      </c>
      <c r="F6" s="580" t="s">
        <v>10</v>
      </c>
      <c r="G6" s="581" t="s">
        <v>42</v>
      </c>
      <c r="H6" s="582" t="s">
        <v>17</v>
      </c>
      <c r="I6" s="580" t="s">
        <v>10</v>
      </c>
      <c r="J6" s="581" t="s">
        <v>42</v>
      </c>
      <c r="K6" s="582" t="s">
        <v>17</v>
      </c>
      <c r="L6" s="580" t="s">
        <v>10</v>
      </c>
      <c r="M6" s="581" t="s">
        <v>20</v>
      </c>
      <c r="N6" s="579" t="s">
        <v>23</v>
      </c>
      <c r="O6" s="582" t="s">
        <v>17</v>
      </c>
      <c r="P6" s="580" t="s">
        <v>10</v>
      </c>
      <c r="Q6" s="581" t="s">
        <v>20</v>
      </c>
      <c r="R6" s="579" t="s">
        <v>23</v>
      </c>
      <c r="S6" s="582" t="s">
        <v>17</v>
      </c>
      <c r="T6" s="580" t="s">
        <v>10</v>
      </c>
      <c r="U6" s="584" t="s">
        <v>20</v>
      </c>
      <c r="V6" s="579" t="s">
        <v>23</v>
      </c>
      <c r="W6" s="585" t="s">
        <v>17</v>
      </c>
      <c r="X6" s="580" t="s">
        <v>10</v>
      </c>
    </row>
    <row r="7" spans="2:25" ht="15" thickBot="1" x14ac:dyDescent="0.4">
      <c r="B7" s="811"/>
      <c r="C7" s="812"/>
      <c r="D7" s="607" t="s">
        <v>107</v>
      </c>
      <c r="E7" s="608" t="s">
        <v>180</v>
      </c>
      <c r="F7" s="609" t="s">
        <v>108</v>
      </c>
      <c r="G7" s="610" t="s">
        <v>109</v>
      </c>
      <c r="H7" s="608" t="s">
        <v>380</v>
      </c>
      <c r="I7" s="611" t="s">
        <v>110</v>
      </c>
      <c r="J7" s="610" t="s">
        <v>115</v>
      </c>
      <c r="K7" s="612" t="s">
        <v>381</v>
      </c>
      <c r="L7" s="613" t="s">
        <v>111</v>
      </c>
      <c r="M7" s="610" t="s">
        <v>162</v>
      </c>
      <c r="N7" s="612" t="s">
        <v>163</v>
      </c>
      <c r="O7" s="608" t="s">
        <v>164</v>
      </c>
      <c r="P7" s="611" t="s">
        <v>165</v>
      </c>
      <c r="Q7" s="610" t="s">
        <v>166</v>
      </c>
      <c r="R7" s="612" t="s">
        <v>167</v>
      </c>
      <c r="S7" s="608" t="s">
        <v>168</v>
      </c>
      <c r="T7" s="611" t="s">
        <v>169</v>
      </c>
      <c r="U7" s="610" t="s">
        <v>170</v>
      </c>
      <c r="V7" s="608" t="s">
        <v>171</v>
      </c>
      <c r="W7" s="608" t="s">
        <v>192</v>
      </c>
      <c r="X7" s="614" t="s">
        <v>172</v>
      </c>
    </row>
    <row r="8" spans="2:25" x14ac:dyDescent="0.35">
      <c r="B8" s="205" t="s">
        <v>144</v>
      </c>
      <c r="C8" s="615" t="s">
        <v>49</v>
      </c>
      <c r="D8" s="126">
        <v>0</v>
      </c>
      <c r="E8" s="129">
        <v>0</v>
      </c>
      <c r="F8" s="131">
        <v>0</v>
      </c>
      <c r="G8" s="126">
        <v>0</v>
      </c>
      <c r="H8" s="129">
        <v>0</v>
      </c>
      <c r="I8" s="131">
        <v>0</v>
      </c>
      <c r="J8" s="126">
        <v>0</v>
      </c>
      <c r="K8" s="129">
        <v>0</v>
      </c>
      <c r="L8" s="131">
        <v>0</v>
      </c>
      <c r="M8" s="126">
        <v>0</v>
      </c>
      <c r="N8" s="129">
        <v>0</v>
      </c>
      <c r="O8" s="129">
        <v>0</v>
      </c>
      <c r="P8" s="128">
        <v>0</v>
      </c>
      <c r="Q8" s="126">
        <v>0</v>
      </c>
      <c r="R8" s="129">
        <v>0</v>
      </c>
      <c r="S8" s="129">
        <v>0</v>
      </c>
      <c r="T8" s="128">
        <v>0</v>
      </c>
      <c r="U8" s="126">
        <v>0</v>
      </c>
      <c r="V8" s="129">
        <v>0</v>
      </c>
      <c r="W8" s="129">
        <v>0</v>
      </c>
      <c r="X8" s="128">
        <v>0</v>
      </c>
      <c r="Y8" s="178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616" t="s">
        <v>145</v>
      </c>
      <c r="C9" s="617" t="s">
        <v>50</v>
      </c>
      <c r="D9" s="144">
        <v>0</v>
      </c>
      <c r="E9" s="148">
        <v>0</v>
      </c>
      <c r="F9" s="150">
        <v>0</v>
      </c>
      <c r="G9" s="144">
        <v>0</v>
      </c>
      <c r="H9" s="148">
        <v>0</v>
      </c>
      <c r="I9" s="150">
        <v>0</v>
      </c>
      <c r="J9" s="144">
        <v>0</v>
      </c>
      <c r="K9" s="148">
        <v>0</v>
      </c>
      <c r="L9" s="150">
        <v>0</v>
      </c>
      <c r="M9" s="144">
        <v>0</v>
      </c>
      <c r="N9" s="148">
        <v>0</v>
      </c>
      <c r="O9" s="148">
        <v>0</v>
      </c>
      <c r="P9" s="146">
        <v>0</v>
      </c>
      <c r="Q9" s="144">
        <v>0</v>
      </c>
      <c r="R9" s="148">
        <v>0</v>
      </c>
      <c r="S9" s="148">
        <v>0</v>
      </c>
      <c r="T9" s="146">
        <v>0</v>
      </c>
      <c r="U9" s="144">
        <v>0</v>
      </c>
      <c r="V9" s="148">
        <v>0</v>
      </c>
      <c r="W9" s="148">
        <v>0</v>
      </c>
      <c r="X9" s="146">
        <v>0</v>
      </c>
      <c r="Y9" s="178" t="str">
        <f>IF(COUNTBLANK(D9:X9)=21,"",IF(COUNTBLANK(D9:X9)=0, "Weryfikacja wiersza OK", "Należy wypełnić wszystkie pola w bieżącym wierszu"))</f>
        <v>Weryfikacja wiersza OK</v>
      </c>
    </row>
    <row r="10" spans="2:25" x14ac:dyDescent="0.35">
      <c r="B10" s="205" t="s">
        <v>146</v>
      </c>
      <c r="C10" s="615" t="s">
        <v>63</v>
      </c>
      <c r="D10" s="132">
        <v>0</v>
      </c>
      <c r="E10" s="135">
        <v>0</v>
      </c>
      <c r="F10" s="137">
        <v>0</v>
      </c>
      <c r="G10" s="132">
        <v>0</v>
      </c>
      <c r="H10" s="135">
        <v>0</v>
      </c>
      <c r="I10" s="137">
        <v>0</v>
      </c>
      <c r="J10" s="132">
        <v>0</v>
      </c>
      <c r="K10" s="135">
        <v>0</v>
      </c>
      <c r="L10" s="137">
        <v>0</v>
      </c>
      <c r="M10" s="132">
        <v>0</v>
      </c>
      <c r="N10" s="135">
        <v>0</v>
      </c>
      <c r="O10" s="135">
        <v>0</v>
      </c>
      <c r="P10" s="134">
        <v>0</v>
      </c>
      <c r="Q10" s="132">
        <v>0</v>
      </c>
      <c r="R10" s="135">
        <v>0</v>
      </c>
      <c r="S10" s="135">
        <v>0</v>
      </c>
      <c r="T10" s="134">
        <v>0</v>
      </c>
      <c r="U10" s="132">
        <v>0</v>
      </c>
      <c r="V10" s="135">
        <v>0</v>
      </c>
      <c r="W10" s="135">
        <v>0</v>
      </c>
      <c r="X10" s="134">
        <v>0</v>
      </c>
      <c r="Y10" s="178" t="str">
        <f>IF(COUNTBLANK(D10:X10)=21,"",IF(COUNTBLANK(D10:X10)=0, "Weryfikacja wiersza OK", "Należy wypełnić wszystkie pola w bieżącym wierszu"))</f>
        <v>Weryfikacja wiersza OK</v>
      </c>
    </row>
    <row r="11" spans="2:25" x14ac:dyDescent="0.35">
      <c r="B11" s="365" t="s">
        <v>210</v>
      </c>
      <c r="C11" s="618" t="s">
        <v>1056</v>
      </c>
      <c r="D11" s="138">
        <v>0</v>
      </c>
      <c r="E11" s="141">
        <v>0</v>
      </c>
      <c r="F11" s="143">
        <v>0</v>
      </c>
      <c r="G11" s="138">
        <v>0</v>
      </c>
      <c r="H11" s="141">
        <v>0</v>
      </c>
      <c r="I11" s="143">
        <v>0</v>
      </c>
      <c r="J11" s="138">
        <v>0</v>
      </c>
      <c r="K11" s="141">
        <v>0</v>
      </c>
      <c r="L11" s="143">
        <v>0</v>
      </c>
      <c r="M11" s="138">
        <v>0</v>
      </c>
      <c r="N11" s="141">
        <v>0</v>
      </c>
      <c r="O11" s="141">
        <v>0</v>
      </c>
      <c r="P11" s="140">
        <v>0</v>
      </c>
      <c r="Q11" s="138">
        <v>0</v>
      </c>
      <c r="R11" s="141">
        <v>0</v>
      </c>
      <c r="S11" s="141">
        <v>0</v>
      </c>
      <c r="T11" s="140">
        <v>0</v>
      </c>
      <c r="U11" s="138">
        <v>0</v>
      </c>
      <c r="V11" s="141">
        <v>0</v>
      </c>
      <c r="W11" s="141">
        <v>0</v>
      </c>
      <c r="X11" s="140">
        <v>0</v>
      </c>
      <c r="Y11" s="178" t="str">
        <f>IF(COUNTBLANK(D11:X11)=21,"",IF(COUNTBLANK(D11:X11)=0, "Weryfikacja wiersza OK","Należy wypełnić wszystkie pola w bieżącym wierszu"))</f>
        <v>Weryfikacja wiersza OK</v>
      </c>
    </row>
    <row r="12" spans="2:25" x14ac:dyDescent="0.35">
      <c r="B12" s="205" t="s">
        <v>147</v>
      </c>
      <c r="C12" s="615" t="s">
        <v>52</v>
      </c>
      <c r="D12" s="132">
        <v>0</v>
      </c>
      <c r="E12" s="135">
        <v>0</v>
      </c>
      <c r="F12" s="137">
        <v>0</v>
      </c>
      <c r="G12" s="132">
        <v>0</v>
      </c>
      <c r="H12" s="135">
        <v>0</v>
      </c>
      <c r="I12" s="137">
        <v>0</v>
      </c>
      <c r="J12" s="132">
        <v>0</v>
      </c>
      <c r="K12" s="135">
        <v>0</v>
      </c>
      <c r="L12" s="137">
        <v>0</v>
      </c>
      <c r="M12" s="132">
        <v>0</v>
      </c>
      <c r="N12" s="135">
        <v>0</v>
      </c>
      <c r="O12" s="135">
        <v>0</v>
      </c>
      <c r="P12" s="134">
        <v>0</v>
      </c>
      <c r="Q12" s="132">
        <v>0</v>
      </c>
      <c r="R12" s="135">
        <v>0</v>
      </c>
      <c r="S12" s="135">
        <v>0</v>
      </c>
      <c r="T12" s="134">
        <v>0</v>
      </c>
      <c r="U12" s="132">
        <v>0</v>
      </c>
      <c r="V12" s="135">
        <v>0</v>
      </c>
      <c r="W12" s="135">
        <v>0</v>
      </c>
      <c r="X12" s="134">
        <v>0</v>
      </c>
      <c r="Y12" s="178" t="str">
        <f>IF(COUNTBLANK(D12:X12)=21,"",IF(COUNTBLANK(D12:X12)=0, "Weryfikacja wiersza OK", "Należy wypełnić wszystkie pola w bieżącym wierszu"))</f>
        <v>Weryfikacja wiersza OK</v>
      </c>
    </row>
    <row r="13" spans="2:25" x14ac:dyDescent="0.35">
      <c r="B13" s="616" t="s">
        <v>148</v>
      </c>
      <c r="C13" s="617" t="s">
        <v>51</v>
      </c>
      <c r="D13" s="144">
        <v>0</v>
      </c>
      <c r="E13" s="148">
        <v>0</v>
      </c>
      <c r="F13" s="150">
        <v>0</v>
      </c>
      <c r="G13" s="144">
        <v>0</v>
      </c>
      <c r="H13" s="148">
        <v>0</v>
      </c>
      <c r="I13" s="150">
        <v>0</v>
      </c>
      <c r="J13" s="144">
        <v>0</v>
      </c>
      <c r="K13" s="148">
        <v>0</v>
      </c>
      <c r="L13" s="150">
        <v>0</v>
      </c>
      <c r="M13" s="144">
        <v>0</v>
      </c>
      <c r="N13" s="148">
        <v>0</v>
      </c>
      <c r="O13" s="148">
        <v>0</v>
      </c>
      <c r="P13" s="146">
        <v>0</v>
      </c>
      <c r="Q13" s="144">
        <v>0</v>
      </c>
      <c r="R13" s="148">
        <v>0</v>
      </c>
      <c r="S13" s="148">
        <v>0</v>
      </c>
      <c r="T13" s="146">
        <v>0</v>
      </c>
      <c r="U13" s="144">
        <v>0</v>
      </c>
      <c r="V13" s="148">
        <v>0</v>
      </c>
      <c r="W13" s="148">
        <v>0</v>
      </c>
      <c r="X13" s="146">
        <v>0</v>
      </c>
      <c r="Y13" s="178" t="str">
        <f>IF(COUNTBLANK(D13:X13)=21,"",IF(COUNTBLANK(D13:X13)=0, "Weryfikacja wiersza OK", "Należy wypełnić wszystkie pola w bieżącym wierszu"))</f>
        <v>Weryfikacja wiersza OK</v>
      </c>
    </row>
    <row r="14" spans="2:25" ht="15" thickBot="1" x14ac:dyDescent="0.4">
      <c r="B14" s="205" t="s">
        <v>149</v>
      </c>
      <c r="C14" s="615" t="s">
        <v>22</v>
      </c>
      <c r="D14" s="158">
        <v>0</v>
      </c>
      <c r="E14" s="135">
        <v>0</v>
      </c>
      <c r="F14" s="137">
        <v>0</v>
      </c>
      <c r="G14" s="158">
        <v>0</v>
      </c>
      <c r="H14" s="135">
        <v>0</v>
      </c>
      <c r="I14" s="137">
        <v>0</v>
      </c>
      <c r="J14" s="158">
        <v>0</v>
      </c>
      <c r="K14" s="135">
        <v>0</v>
      </c>
      <c r="L14" s="137">
        <v>0</v>
      </c>
      <c r="M14" s="132">
        <v>0</v>
      </c>
      <c r="N14" s="159">
        <v>0</v>
      </c>
      <c r="O14" s="159">
        <v>0</v>
      </c>
      <c r="P14" s="134">
        <v>0</v>
      </c>
      <c r="Q14" s="158">
        <v>0</v>
      </c>
      <c r="R14" s="159">
        <v>0</v>
      </c>
      <c r="S14" s="159">
        <v>0</v>
      </c>
      <c r="T14" s="134">
        <v>0</v>
      </c>
      <c r="U14" s="158">
        <v>0</v>
      </c>
      <c r="V14" s="159">
        <v>0</v>
      </c>
      <c r="W14" s="159">
        <v>0</v>
      </c>
      <c r="X14" s="134">
        <v>0</v>
      </c>
      <c r="Y14" s="178" t="str">
        <f>IF(COUNTBLANK(D14:X14)=21,"",IF(COUNTBLANK(D14:X14)=0, "Weryfikacja wiersza OK", "Należy wypełnić wszystkie pola w bieżącym wierszu"))</f>
        <v>Weryfikacja wiersza OK</v>
      </c>
    </row>
    <row r="15" spans="2:25" ht="15" thickBot="1" x14ac:dyDescent="0.4">
      <c r="B15" s="551" t="s">
        <v>150</v>
      </c>
      <c r="C15" s="551" t="s">
        <v>21</v>
      </c>
      <c r="D15" s="154">
        <v>0</v>
      </c>
      <c r="E15" s="156">
        <v>0</v>
      </c>
      <c r="F15" s="157">
        <v>0</v>
      </c>
      <c r="G15" s="154">
        <v>0</v>
      </c>
      <c r="H15" s="156">
        <v>0</v>
      </c>
      <c r="I15" s="157">
        <v>0</v>
      </c>
      <c r="J15" s="154">
        <v>0</v>
      </c>
      <c r="K15" s="156">
        <v>0</v>
      </c>
      <c r="L15" s="157">
        <v>0</v>
      </c>
      <c r="M15" s="154">
        <v>0</v>
      </c>
      <c r="N15" s="156">
        <v>0</v>
      </c>
      <c r="O15" s="156">
        <v>0</v>
      </c>
      <c r="P15" s="153">
        <v>0</v>
      </c>
      <c r="Q15" s="154">
        <v>0</v>
      </c>
      <c r="R15" s="156">
        <v>0</v>
      </c>
      <c r="S15" s="156">
        <v>0</v>
      </c>
      <c r="T15" s="153">
        <v>0</v>
      </c>
      <c r="U15" s="154">
        <v>0</v>
      </c>
      <c r="V15" s="156">
        <v>0</v>
      </c>
      <c r="W15" s="156">
        <v>0</v>
      </c>
      <c r="X15" s="153">
        <v>0</v>
      </c>
      <c r="Y15" s="178" t="str">
        <f>IF(COUNTBLANK(D15:X15)=21,"",IF(COUNTBLANK(D15:X15)=0, "Weryfikacja wiersza OK", "Należy wypełnić wszystkie pola w bieżącym wierszu"))</f>
        <v>Weryfikacja wiersza OK</v>
      </c>
    </row>
    <row r="17" spans="3:24" x14ac:dyDescent="0.35">
      <c r="C17" s="347" t="s">
        <v>1443</v>
      </c>
    </row>
    <row r="18" spans="3:24" x14ac:dyDescent="0.35">
      <c r="C18" s="29" t="s">
        <v>150</v>
      </c>
      <c r="D18" s="178" t="str">
        <f>IF(COUNTBLANK(D8:D15)=8,"",IF(D11&lt;=D10,IF(D11&lt;=D10,IF(D15=D8+D9+D10+D12+D13+D14,"OK","Błąd"),"Wartość w pozycji NKIP04.3.1 jest wieksza niż wartość NKIP04.3"),"Wartość w pozycji NKIP04.3.1 jest większa od NKIP04.3."))</f>
        <v>OK</v>
      </c>
      <c r="E18" s="178" t="str">
        <f>IF(COUNTBLANK(E8:E15)=8,"",IF(E11&lt;=E10,IF(E11&lt;=E10,IF(E15=E8+E9+E10+E12+E13+E14,"OK","Błąd"),"Wartość w pozycji NKIP04.3.1 jest wieksza niż wartość NKIP04.3"),"Wartość w pozycji NKIP04.3.1 jest większa od NKIP04.3."))</f>
        <v>OK</v>
      </c>
      <c r="F18" s="178" t="str">
        <f t="shared" ref="F18:X18" si="0">IF(COUNTBLANK(F8:F15)=8,"",IF(F11&lt;=F10,IF(F11&lt;=F10,IF(F15=F8+F9+F10+F12+F13+F14,"OK","Błąd"),"Wartość w pozycji NKIP04.3.1 jest wieksza niż wartość NKIP04.3"),"Wartość w pozycji NKIP04.3.1 jest większa od NKIP04.3."))</f>
        <v>OK</v>
      </c>
      <c r="G18" s="178" t="str">
        <f t="shared" si="0"/>
        <v>OK</v>
      </c>
      <c r="H18" s="178" t="str">
        <f t="shared" si="0"/>
        <v>OK</v>
      </c>
      <c r="I18" s="178" t="str">
        <f t="shared" si="0"/>
        <v>OK</v>
      </c>
      <c r="J18" s="178" t="str">
        <f t="shared" si="0"/>
        <v>OK</v>
      </c>
      <c r="K18" s="178" t="str">
        <f t="shared" si="0"/>
        <v>OK</v>
      </c>
      <c r="L18" s="178" t="str">
        <f t="shared" si="0"/>
        <v>OK</v>
      </c>
      <c r="M18" s="178" t="str">
        <f t="shared" si="0"/>
        <v>OK</v>
      </c>
      <c r="N18" s="178" t="str">
        <f t="shared" si="0"/>
        <v>OK</v>
      </c>
      <c r="O18" s="178" t="str">
        <f t="shared" si="0"/>
        <v>OK</v>
      </c>
      <c r="P18" s="178" t="str">
        <f t="shared" si="0"/>
        <v>OK</v>
      </c>
      <c r="Q18" s="178" t="str">
        <f t="shared" si="0"/>
        <v>OK</v>
      </c>
      <c r="R18" s="178" t="str">
        <f t="shared" si="0"/>
        <v>OK</v>
      </c>
      <c r="S18" s="178" t="str">
        <f t="shared" si="0"/>
        <v>OK</v>
      </c>
      <c r="T18" s="178" t="str">
        <f t="shared" si="0"/>
        <v>OK</v>
      </c>
      <c r="U18" s="178" t="str">
        <f t="shared" si="0"/>
        <v>OK</v>
      </c>
      <c r="V18" s="178" t="str">
        <f t="shared" si="0"/>
        <v>OK</v>
      </c>
      <c r="W18" s="178" t="str">
        <f t="shared" si="0"/>
        <v>OK</v>
      </c>
      <c r="X18" s="178" t="str">
        <f t="shared" si="0"/>
        <v>OK</v>
      </c>
    </row>
    <row r="19" spans="3:24" x14ac:dyDescent="0.35">
      <c r="C19" s="178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3:24" x14ac:dyDescent="0.35">
      <c r="C20" s="358" t="s">
        <v>1464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BUkVELVTJYn7LW0KQ59buXSkzwmgxCDrbdrKn3IX8b6nTNeqbNfFZiwH2qSzvRAUw3Q+kBdXQR3MnzP5QXBqKw==" saltValue="02i7XEh185RX0rJ7QYyLHQ==" spinCount="100000" sheet="1" objects="1" scenarios="1"/>
  <mergeCells count="9">
    <mergeCell ref="M5:P5"/>
    <mergeCell ref="Q5:T5"/>
    <mergeCell ref="M4:X4"/>
    <mergeCell ref="U5:X5"/>
    <mergeCell ref="B4:C7"/>
    <mergeCell ref="D4:L4"/>
    <mergeCell ref="D5:F5"/>
    <mergeCell ref="G5:I5"/>
    <mergeCell ref="J5:L5"/>
  </mergeCells>
  <conditionalFormatting sqref="Y8:Y15">
    <cfRule type="containsText" dxfId="55" priority="8" operator="containsText" text="Weryfikacja wiersza OK">
      <formula>NOT(ISERROR(SEARCH("Weryfikacja wiersza OK",Y8)))</formula>
    </cfRule>
  </conditionalFormatting>
  <conditionalFormatting sqref="C19">
    <cfRule type="containsText" dxfId="54" priority="2" operator="containsText" text="Arkusz jest zwalidowany poprawnie">
      <formula>NOT(ISERROR(SEARCH("Arkusz jest zwalidowany poprawnie",C19)))</formula>
    </cfRule>
  </conditionalFormatting>
  <conditionalFormatting sqref="D18:X18">
    <cfRule type="containsText" dxfId="53" priority="4" operator="containsText" text="OK">
      <formula>NOT(ISERROR(SEARCH("OK",D18)))</formula>
    </cfRule>
  </conditionalFormatting>
  <conditionalFormatting sqref="C19:E19">
    <cfRule type="containsText" dxfId="52" priority="3" operator="containsText" text="Arkusz zwalidowany poprawnie">
      <formula>NOT(ISERROR(SEARCH("Arkusz zwalidowany poprawnie",C19)))</formula>
    </cfRule>
  </conditionalFormatting>
  <conditionalFormatting sqref="D20">
    <cfRule type="containsText" dxfId="51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ignoredErrors>
    <ignoredError sqref="Y11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3"/>
  <dimension ref="B1:Q48"/>
  <sheetViews>
    <sheetView zoomScale="80" zoomScaleNormal="80" workbookViewId="0">
      <selection activeCell="D7" sqref="D7:O39"/>
    </sheetView>
  </sheetViews>
  <sheetFormatPr defaultColWidth="8.7265625" defaultRowHeight="14.5" x14ac:dyDescent="0.35"/>
  <cols>
    <col min="1" max="1" width="8.7265625" style="4"/>
    <col min="2" max="2" width="13.7265625" style="4" customWidth="1"/>
    <col min="3" max="3" width="65" style="4" bestFit="1" customWidth="1"/>
    <col min="4" max="12" width="13.7265625" style="4" customWidth="1"/>
    <col min="13" max="13" width="15" style="4" customWidth="1"/>
    <col min="14" max="15" width="13.7265625" style="4" customWidth="1"/>
    <col min="16" max="16" width="52.453125" style="4" bestFit="1" customWidth="1"/>
    <col min="17" max="17" width="21.1796875" style="4" customWidth="1"/>
    <col min="18" max="16384" width="8.7265625" style="4"/>
  </cols>
  <sheetData>
    <row r="1" spans="2:17" ht="15.5" x14ac:dyDescent="0.35">
      <c r="B1" s="3" t="s">
        <v>0</v>
      </c>
      <c r="G1" s="347" t="s">
        <v>1251</v>
      </c>
    </row>
    <row r="2" spans="2:17" x14ac:dyDescent="0.35">
      <c r="B2" s="572" t="s">
        <v>837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</row>
    <row r="3" spans="2:17" ht="15" thickBot="1" x14ac:dyDescent="0.4"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2:17" x14ac:dyDescent="0.35">
      <c r="B4" s="818"/>
      <c r="C4" s="819"/>
      <c r="D4" s="824" t="s">
        <v>760</v>
      </c>
      <c r="E4" s="825"/>
      <c r="F4" s="825"/>
      <c r="G4" s="825"/>
      <c r="H4" s="825"/>
      <c r="I4" s="825"/>
      <c r="J4" s="825"/>
      <c r="K4" s="825"/>
      <c r="L4" s="826"/>
      <c r="M4" s="827" t="s">
        <v>838</v>
      </c>
      <c r="N4" s="825" t="s">
        <v>17</v>
      </c>
      <c r="O4" s="826" t="s">
        <v>10</v>
      </c>
    </row>
    <row r="5" spans="2:17" ht="101.5" x14ac:dyDescent="0.35">
      <c r="B5" s="820"/>
      <c r="C5" s="821"/>
      <c r="D5" s="619" t="s">
        <v>839</v>
      </c>
      <c r="E5" s="620" t="s">
        <v>840</v>
      </c>
      <c r="F5" s="620" t="s">
        <v>841</v>
      </c>
      <c r="G5" s="620" t="s">
        <v>842</v>
      </c>
      <c r="H5" s="620" t="s">
        <v>843</v>
      </c>
      <c r="I5" s="620" t="s">
        <v>844</v>
      </c>
      <c r="J5" s="620" t="s">
        <v>845</v>
      </c>
      <c r="K5" s="620" t="s">
        <v>22</v>
      </c>
      <c r="L5" s="621" t="s">
        <v>70</v>
      </c>
      <c r="M5" s="828"/>
      <c r="N5" s="829"/>
      <c r="O5" s="830"/>
    </row>
    <row r="6" spans="2:17" ht="15" thickBot="1" x14ac:dyDescent="0.4">
      <c r="B6" s="822"/>
      <c r="C6" s="823"/>
      <c r="D6" s="531" t="s">
        <v>107</v>
      </c>
      <c r="E6" s="511" t="s">
        <v>108</v>
      </c>
      <c r="F6" s="511" t="s">
        <v>109</v>
      </c>
      <c r="G6" s="511" t="s">
        <v>110</v>
      </c>
      <c r="H6" s="511" t="s">
        <v>115</v>
      </c>
      <c r="I6" s="511" t="s">
        <v>111</v>
      </c>
      <c r="J6" s="511" t="s">
        <v>162</v>
      </c>
      <c r="K6" s="511" t="s">
        <v>163</v>
      </c>
      <c r="L6" s="509" t="s">
        <v>164</v>
      </c>
      <c r="M6" s="508" t="s">
        <v>165</v>
      </c>
      <c r="N6" s="511" t="s">
        <v>166</v>
      </c>
      <c r="O6" s="509" t="s">
        <v>167</v>
      </c>
      <c r="Q6" s="347" t="s">
        <v>1443</v>
      </c>
    </row>
    <row r="7" spans="2:17" x14ac:dyDescent="0.35">
      <c r="B7" s="379" t="s">
        <v>846</v>
      </c>
      <c r="C7" s="374" t="s">
        <v>831</v>
      </c>
      <c r="D7" s="278">
        <v>0</v>
      </c>
      <c r="E7" s="279">
        <v>0</v>
      </c>
      <c r="F7" s="279">
        <v>0</v>
      </c>
      <c r="G7" s="279">
        <v>0</v>
      </c>
      <c r="H7" s="279">
        <v>0</v>
      </c>
      <c r="I7" s="279">
        <v>0</v>
      </c>
      <c r="J7" s="279">
        <v>0</v>
      </c>
      <c r="K7" s="279">
        <v>0</v>
      </c>
      <c r="L7" s="280">
        <v>0</v>
      </c>
      <c r="M7" s="278">
        <v>0</v>
      </c>
      <c r="N7" s="279">
        <v>0</v>
      </c>
      <c r="O7" s="280">
        <v>0</v>
      </c>
      <c r="P7" s="178" t="str">
        <f>IF(COUNTBLANK(D7:O7)=12,"",IF(COUNTBLANK(D7:O7)=0, "Weryfikacja wiersza OK", "Należy wypełnić wszystkie pola w bieżącym wierszu"))</f>
        <v>Weryfikacja wiersza OK</v>
      </c>
      <c r="Q7" s="6" t="str">
        <f>IF(L7="","",IF(ROUND(SUM(E7:K7),2)=ROUND(L7,2),"OK","Błąd sumy częściowej"))</f>
        <v>OK</v>
      </c>
    </row>
    <row r="8" spans="2:17" x14ac:dyDescent="0.35">
      <c r="B8" s="351" t="s">
        <v>847</v>
      </c>
      <c r="C8" s="353" t="s">
        <v>43</v>
      </c>
      <c r="D8" s="274">
        <v>0</v>
      </c>
      <c r="E8" s="270">
        <v>0</v>
      </c>
      <c r="F8" s="270">
        <v>0</v>
      </c>
      <c r="G8" s="270">
        <v>0</v>
      </c>
      <c r="H8" s="270">
        <v>0</v>
      </c>
      <c r="I8" s="270">
        <v>0</v>
      </c>
      <c r="J8" s="270">
        <v>0</v>
      </c>
      <c r="K8" s="270">
        <v>0</v>
      </c>
      <c r="L8" s="262">
        <v>0</v>
      </c>
      <c r="M8" s="274">
        <v>0</v>
      </c>
      <c r="N8" s="270">
        <v>0</v>
      </c>
      <c r="O8" s="262">
        <v>0</v>
      </c>
      <c r="P8" s="178" t="str">
        <f t="shared" ref="P8:P39" si="0">IF(COUNTBLANK(D8:O8)=12,"",IF(COUNTBLANK(D8:O8)=0, "Weryfikacja wiersza OK", "Należy wypełnić wszystkie pola w bieżącym wierszu"))</f>
        <v>Weryfikacja wiersza OK</v>
      </c>
      <c r="Q8" s="6" t="str">
        <f t="shared" ref="Q8:Q39" si="1">IF(L8="","",IF(ROUND(SUM(E8:K8),2)=ROUND(L8,2),"OK","Błąd sumy częściowej"))</f>
        <v>OK</v>
      </c>
    </row>
    <row r="9" spans="2:17" x14ac:dyDescent="0.35">
      <c r="B9" s="351" t="s">
        <v>848</v>
      </c>
      <c r="C9" s="353" t="s">
        <v>44</v>
      </c>
      <c r="D9" s="274">
        <v>0</v>
      </c>
      <c r="E9" s="270">
        <v>0</v>
      </c>
      <c r="F9" s="270">
        <v>0</v>
      </c>
      <c r="G9" s="270">
        <v>0</v>
      </c>
      <c r="H9" s="270">
        <v>0</v>
      </c>
      <c r="I9" s="270">
        <v>0</v>
      </c>
      <c r="J9" s="270">
        <v>0</v>
      </c>
      <c r="K9" s="270">
        <v>0</v>
      </c>
      <c r="L9" s="262">
        <v>0</v>
      </c>
      <c r="M9" s="274">
        <v>0</v>
      </c>
      <c r="N9" s="270">
        <v>0</v>
      </c>
      <c r="O9" s="262">
        <v>0</v>
      </c>
      <c r="P9" s="178" t="str">
        <f t="shared" si="0"/>
        <v>Weryfikacja wiersza OK</v>
      </c>
      <c r="Q9" s="6" t="str">
        <f t="shared" si="1"/>
        <v>OK</v>
      </c>
    </row>
    <row r="10" spans="2:17" x14ac:dyDescent="0.35">
      <c r="B10" s="351" t="s">
        <v>849</v>
      </c>
      <c r="C10" s="353" t="s">
        <v>45</v>
      </c>
      <c r="D10" s="274">
        <v>0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262">
        <v>0</v>
      </c>
      <c r="M10" s="274">
        <v>0</v>
      </c>
      <c r="N10" s="270">
        <v>0</v>
      </c>
      <c r="O10" s="262">
        <v>0</v>
      </c>
      <c r="P10" s="178" t="str">
        <f t="shared" si="0"/>
        <v>Weryfikacja wiersza OK</v>
      </c>
      <c r="Q10" s="6" t="str">
        <f t="shared" si="1"/>
        <v>OK</v>
      </c>
    </row>
    <row r="11" spans="2:17" x14ac:dyDescent="0.35">
      <c r="B11" s="351" t="s">
        <v>850</v>
      </c>
      <c r="C11" s="353" t="s">
        <v>46</v>
      </c>
      <c r="D11" s="274">
        <v>0</v>
      </c>
      <c r="E11" s="270">
        <v>0</v>
      </c>
      <c r="F11" s="270">
        <v>0</v>
      </c>
      <c r="G11" s="270">
        <v>0</v>
      </c>
      <c r="H11" s="270">
        <v>0</v>
      </c>
      <c r="I11" s="270">
        <v>0</v>
      </c>
      <c r="J11" s="270">
        <v>0</v>
      </c>
      <c r="K11" s="270">
        <v>0</v>
      </c>
      <c r="L11" s="262">
        <v>0</v>
      </c>
      <c r="M11" s="274">
        <v>0</v>
      </c>
      <c r="N11" s="270">
        <v>0</v>
      </c>
      <c r="O11" s="262">
        <v>0</v>
      </c>
      <c r="P11" s="178" t="str">
        <f t="shared" si="0"/>
        <v>Weryfikacja wiersza OK</v>
      </c>
      <c r="Q11" s="6" t="str">
        <f t="shared" si="1"/>
        <v>OK</v>
      </c>
    </row>
    <row r="12" spans="2:17" x14ac:dyDescent="0.35">
      <c r="B12" s="351" t="s">
        <v>851</v>
      </c>
      <c r="C12" s="353" t="s">
        <v>48</v>
      </c>
      <c r="D12" s="274">
        <v>0</v>
      </c>
      <c r="E12" s="270">
        <v>0</v>
      </c>
      <c r="F12" s="270">
        <v>0</v>
      </c>
      <c r="G12" s="270">
        <v>0</v>
      </c>
      <c r="H12" s="270">
        <v>0</v>
      </c>
      <c r="I12" s="270">
        <v>0</v>
      </c>
      <c r="J12" s="270">
        <v>0</v>
      </c>
      <c r="K12" s="270">
        <v>0</v>
      </c>
      <c r="L12" s="262">
        <v>0</v>
      </c>
      <c r="M12" s="274">
        <v>0</v>
      </c>
      <c r="N12" s="270">
        <v>0</v>
      </c>
      <c r="O12" s="262">
        <v>0</v>
      </c>
      <c r="P12" s="178" t="str">
        <f t="shared" si="0"/>
        <v>Weryfikacja wiersza OK</v>
      </c>
      <c r="Q12" s="6" t="str">
        <f t="shared" si="1"/>
        <v>OK</v>
      </c>
    </row>
    <row r="13" spans="2:17" x14ac:dyDescent="0.35">
      <c r="B13" s="351" t="s">
        <v>852</v>
      </c>
      <c r="C13" s="353" t="s">
        <v>47</v>
      </c>
      <c r="D13" s="274">
        <v>0</v>
      </c>
      <c r="E13" s="270">
        <v>0</v>
      </c>
      <c r="F13" s="270">
        <v>0</v>
      </c>
      <c r="G13" s="270">
        <v>0</v>
      </c>
      <c r="H13" s="270">
        <v>0</v>
      </c>
      <c r="I13" s="270">
        <v>0</v>
      </c>
      <c r="J13" s="270">
        <v>0</v>
      </c>
      <c r="K13" s="270">
        <v>0</v>
      </c>
      <c r="L13" s="262">
        <v>0</v>
      </c>
      <c r="M13" s="274">
        <v>0</v>
      </c>
      <c r="N13" s="270">
        <v>0</v>
      </c>
      <c r="O13" s="262">
        <v>0</v>
      </c>
      <c r="P13" s="178" t="str">
        <f t="shared" si="0"/>
        <v>Weryfikacja wiersza OK</v>
      </c>
      <c r="Q13" s="6" t="str">
        <f t="shared" si="1"/>
        <v>OK</v>
      </c>
    </row>
    <row r="14" spans="2:17" ht="15" thickBot="1" x14ac:dyDescent="0.4">
      <c r="B14" s="512" t="s">
        <v>1486</v>
      </c>
      <c r="C14" s="503" t="s">
        <v>22</v>
      </c>
      <c r="D14" s="276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66">
        <v>0</v>
      </c>
      <c r="M14" s="276">
        <v>0</v>
      </c>
      <c r="N14" s="272">
        <v>0</v>
      </c>
      <c r="O14" s="266">
        <v>0</v>
      </c>
      <c r="P14" s="178" t="str">
        <f t="shared" si="0"/>
        <v>Weryfikacja wiersza OK</v>
      </c>
      <c r="Q14" s="6" t="str">
        <f t="shared" si="1"/>
        <v>OK</v>
      </c>
    </row>
    <row r="15" spans="2:17" x14ac:dyDescent="0.35">
      <c r="B15" s="349" t="s">
        <v>853</v>
      </c>
      <c r="C15" s="622" t="s">
        <v>854</v>
      </c>
      <c r="D15" s="278">
        <v>0</v>
      </c>
      <c r="E15" s="279">
        <v>0</v>
      </c>
      <c r="F15" s="279">
        <v>0</v>
      </c>
      <c r="G15" s="279">
        <v>0</v>
      </c>
      <c r="H15" s="279">
        <v>0</v>
      </c>
      <c r="I15" s="279">
        <v>0</v>
      </c>
      <c r="J15" s="279">
        <v>0</v>
      </c>
      <c r="K15" s="279">
        <v>0</v>
      </c>
      <c r="L15" s="280">
        <v>0</v>
      </c>
      <c r="M15" s="278">
        <v>0</v>
      </c>
      <c r="N15" s="279">
        <v>0</v>
      </c>
      <c r="O15" s="280">
        <v>0</v>
      </c>
      <c r="P15" s="178" t="str">
        <f t="shared" si="0"/>
        <v>Weryfikacja wiersza OK</v>
      </c>
      <c r="Q15" s="6" t="str">
        <f t="shared" si="1"/>
        <v>OK</v>
      </c>
    </row>
    <row r="16" spans="2:17" x14ac:dyDescent="0.35">
      <c r="B16" s="351" t="s">
        <v>855</v>
      </c>
      <c r="C16" s="353" t="s">
        <v>43</v>
      </c>
      <c r="D16" s="274">
        <v>0</v>
      </c>
      <c r="E16" s="270">
        <v>0</v>
      </c>
      <c r="F16" s="270">
        <v>0</v>
      </c>
      <c r="G16" s="270">
        <v>0</v>
      </c>
      <c r="H16" s="270">
        <v>0</v>
      </c>
      <c r="I16" s="270">
        <v>0</v>
      </c>
      <c r="J16" s="270">
        <v>0</v>
      </c>
      <c r="K16" s="270">
        <v>0</v>
      </c>
      <c r="L16" s="262">
        <v>0</v>
      </c>
      <c r="M16" s="274">
        <v>0</v>
      </c>
      <c r="N16" s="270">
        <v>0</v>
      </c>
      <c r="O16" s="262">
        <v>0</v>
      </c>
      <c r="P16" s="178" t="str">
        <f t="shared" si="0"/>
        <v>Weryfikacja wiersza OK</v>
      </c>
      <c r="Q16" s="6" t="str">
        <f t="shared" si="1"/>
        <v>OK</v>
      </c>
    </row>
    <row r="17" spans="2:17" x14ac:dyDescent="0.35">
      <c r="B17" s="351" t="s">
        <v>856</v>
      </c>
      <c r="C17" s="353" t="s">
        <v>44</v>
      </c>
      <c r="D17" s="274">
        <v>0</v>
      </c>
      <c r="E17" s="270">
        <v>0</v>
      </c>
      <c r="F17" s="270">
        <v>0</v>
      </c>
      <c r="G17" s="270">
        <v>0</v>
      </c>
      <c r="H17" s="270">
        <v>0</v>
      </c>
      <c r="I17" s="270">
        <v>0</v>
      </c>
      <c r="J17" s="270">
        <v>0</v>
      </c>
      <c r="K17" s="270">
        <v>0</v>
      </c>
      <c r="L17" s="262">
        <v>0</v>
      </c>
      <c r="M17" s="274">
        <v>0</v>
      </c>
      <c r="N17" s="270">
        <v>0</v>
      </c>
      <c r="O17" s="262">
        <v>0</v>
      </c>
      <c r="P17" s="178" t="str">
        <f t="shared" si="0"/>
        <v>Weryfikacja wiersza OK</v>
      </c>
      <c r="Q17" s="6" t="str">
        <f t="shared" si="1"/>
        <v>OK</v>
      </c>
    </row>
    <row r="18" spans="2:17" x14ac:dyDescent="0.35">
      <c r="B18" s="351" t="s">
        <v>857</v>
      </c>
      <c r="C18" s="353" t="s">
        <v>45</v>
      </c>
      <c r="D18" s="274">
        <v>0</v>
      </c>
      <c r="E18" s="270">
        <v>0</v>
      </c>
      <c r="F18" s="270">
        <v>0</v>
      </c>
      <c r="G18" s="270">
        <v>0</v>
      </c>
      <c r="H18" s="270">
        <v>0</v>
      </c>
      <c r="I18" s="270">
        <v>0</v>
      </c>
      <c r="J18" s="270">
        <v>0</v>
      </c>
      <c r="K18" s="270">
        <v>0</v>
      </c>
      <c r="L18" s="262">
        <v>0</v>
      </c>
      <c r="M18" s="274">
        <v>0</v>
      </c>
      <c r="N18" s="270">
        <v>0</v>
      </c>
      <c r="O18" s="262">
        <v>0</v>
      </c>
      <c r="P18" s="178" t="str">
        <f t="shared" si="0"/>
        <v>Weryfikacja wiersza OK</v>
      </c>
      <c r="Q18" s="6" t="str">
        <f t="shared" si="1"/>
        <v>OK</v>
      </c>
    </row>
    <row r="19" spans="2:17" x14ac:dyDescent="0.35">
      <c r="B19" s="351" t="s">
        <v>858</v>
      </c>
      <c r="C19" s="353" t="s">
        <v>46</v>
      </c>
      <c r="D19" s="274">
        <v>0</v>
      </c>
      <c r="E19" s="270">
        <v>0</v>
      </c>
      <c r="F19" s="270">
        <v>0</v>
      </c>
      <c r="G19" s="270">
        <v>0</v>
      </c>
      <c r="H19" s="270">
        <v>0</v>
      </c>
      <c r="I19" s="270">
        <v>0</v>
      </c>
      <c r="J19" s="270">
        <v>0</v>
      </c>
      <c r="K19" s="270">
        <v>0</v>
      </c>
      <c r="L19" s="262">
        <v>0</v>
      </c>
      <c r="M19" s="274">
        <v>0</v>
      </c>
      <c r="N19" s="270">
        <v>0</v>
      </c>
      <c r="O19" s="262">
        <v>0</v>
      </c>
      <c r="P19" s="178" t="str">
        <f t="shared" si="0"/>
        <v>Weryfikacja wiersza OK</v>
      </c>
      <c r="Q19" s="6" t="str">
        <f t="shared" si="1"/>
        <v>OK</v>
      </c>
    </row>
    <row r="20" spans="2:17" x14ac:dyDescent="0.35">
      <c r="B20" s="351" t="s">
        <v>859</v>
      </c>
      <c r="C20" s="353" t="s">
        <v>48</v>
      </c>
      <c r="D20" s="274">
        <v>0</v>
      </c>
      <c r="E20" s="270">
        <v>0</v>
      </c>
      <c r="F20" s="270">
        <v>0</v>
      </c>
      <c r="G20" s="270">
        <v>0</v>
      </c>
      <c r="H20" s="270">
        <v>0</v>
      </c>
      <c r="I20" s="270">
        <v>0</v>
      </c>
      <c r="J20" s="270">
        <v>0</v>
      </c>
      <c r="K20" s="270">
        <v>0</v>
      </c>
      <c r="L20" s="262">
        <v>0</v>
      </c>
      <c r="M20" s="274">
        <v>0</v>
      </c>
      <c r="N20" s="270">
        <v>0</v>
      </c>
      <c r="O20" s="262">
        <v>0</v>
      </c>
      <c r="P20" s="178" t="str">
        <f t="shared" si="0"/>
        <v>Weryfikacja wiersza OK</v>
      </c>
      <c r="Q20" s="6" t="str">
        <f t="shared" si="1"/>
        <v>OK</v>
      </c>
    </row>
    <row r="21" spans="2:17" x14ac:dyDescent="0.35">
      <c r="B21" s="351" t="s">
        <v>860</v>
      </c>
      <c r="C21" s="353" t="s">
        <v>47</v>
      </c>
      <c r="D21" s="274">
        <v>0</v>
      </c>
      <c r="E21" s="270">
        <v>0</v>
      </c>
      <c r="F21" s="270">
        <v>0</v>
      </c>
      <c r="G21" s="270">
        <v>0</v>
      </c>
      <c r="H21" s="270">
        <v>0</v>
      </c>
      <c r="I21" s="270">
        <v>0</v>
      </c>
      <c r="J21" s="270">
        <v>0</v>
      </c>
      <c r="K21" s="270">
        <v>0</v>
      </c>
      <c r="L21" s="262">
        <v>0</v>
      </c>
      <c r="M21" s="274">
        <v>0</v>
      </c>
      <c r="N21" s="270">
        <v>0</v>
      </c>
      <c r="O21" s="262">
        <v>0</v>
      </c>
      <c r="P21" s="178" t="str">
        <f t="shared" si="0"/>
        <v>Weryfikacja wiersza OK</v>
      </c>
      <c r="Q21" s="6" t="str">
        <f t="shared" si="1"/>
        <v>OK</v>
      </c>
    </row>
    <row r="22" spans="2:17" ht="15" thickBot="1" x14ac:dyDescent="0.4">
      <c r="B22" s="381" t="s">
        <v>861</v>
      </c>
      <c r="C22" s="623" t="s">
        <v>22</v>
      </c>
      <c r="D22" s="281">
        <v>0</v>
      </c>
      <c r="E22" s="282">
        <v>0</v>
      </c>
      <c r="F22" s="282">
        <v>0</v>
      </c>
      <c r="G22" s="282">
        <v>0</v>
      </c>
      <c r="H22" s="282">
        <v>0</v>
      </c>
      <c r="I22" s="282">
        <v>0</v>
      </c>
      <c r="J22" s="282">
        <v>0</v>
      </c>
      <c r="K22" s="282">
        <v>0</v>
      </c>
      <c r="L22" s="283">
        <v>0</v>
      </c>
      <c r="M22" s="281">
        <v>0</v>
      </c>
      <c r="N22" s="282">
        <v>0</v>
      </c>
      <c r="O22" s="283">
        <v>0</v>
      </c>
      <c r="P22" s="178" t="str">
        <f t="shared" si="0"/>
        <v>Weryfikacja wiersza OK</v>
      </c>
      <c r="Q22" s="6" t="str">
        <f t="shared" si="1"/>
        <v>OK</v>
      </c>
    </row>
    <row r="23" spans="2:17" x14ac:dyDescent="0.35">
      <c r="B23" s="349" t="s">
        <v>862</v>
      </c>
      <c r="C23" s="622" t="s">
        <v>863</v>
      </c>
      <c r="D23" s="278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  <c r="K23" s="279">
        <v>0</v>
      </c>
      <c r="L23" s="280">
        <v>0</v>
      </c>
      <c r="M23" s="278">
        <v>0</v>
      </c>
      <c r="N23" s="279">
        <v>0</v>
      </c>
      <c r="O23" s="280">
        <v>0</v>
      </c>
      <c r="P23" s="178" t="str">
        <f t="shared" si="0"/>
        <v>Weryfikacja wiersza OK</v>
      </c>
      <c r="Q23" s="6" t="str">
        <f t="shared" si="1"/>
        <v>OK</v>
      </c>
    </row>
    <row r="24" spans="2:17" x14ac:dyDescent="0.35">
      <c r="B24" s="351" t="s">
        <v>864</v>
      </c>
      <c r="C24" s="353" t="s">
        <v>43</v>
      </c>
      <c r="D24" s="274">
        <v>0</v>
      </c>
      <c r="E24" s="270">
        <v>0</v>
      </c>
      <c r="F24" s="270">
        <v>0</v>
      </c>
      <c r="G24" s="270">
        <v>0</v>
      </c>
      <c r="H24" s="270">
        <v>0</v>
      </c>
      <c r="I24" s="270">
        <v>0</v>
      </c>
      <c r="J24" s="270">
        <v>0</v>
      </c>
      <c r="K24" s="270">
        <v>0</v>
      </c>
      <c r="L24" s="262">
        <v>0</v>
      </c>
      <c r="M24" s="274">
        <v>0</v>
      </c>
      <c r="N24" s="270">
        <v>0</v>
      </c>
      <c r="O24" s="262">
        <v>0</v>
      </c>
      <c r="P24" s="178" t="str">
        <f t="shared" si="0"/>
        <v>Weryfikacja wiersza OK</v>
      </c>
      <c r="Q24" s="6" t="str">
        <f t="shared" si="1"/>
        <v>OK</v>
      </c>
    </row>
    <row r="25" spans="2:17" x14ac:dyDescent="0.35">
      <c r="B25" s="351" t="s">
        <v>865</v>
      </c>
      <c r="C25" s="353" t="s">
        <v>44</v>
      </c>
      <c r="D25" s="274">
        <v>0</v>
      </c>
      <c r="E25" s="270">
        <v>0</v>
      </c>
      <c r="F25" s="270">
        <v>0</v>
      </c>
      <c r="G25" s="270">
        <v>0</v>
      </c>
      <c r="H25" s="270">
        <v>0</v>
      </c>
      <c r="I25" s="270">
        <v>0</v>
      </c>
      <c r="J25" s="270">
        <v>0</v>
      </c>
      <c r="K25" s="270">
        <v>0</v>
      </c>
      <c r="L25" s="262">
        <v>0</v>
      </c>
      <c r="M25" s="274">
        <v>0</v>
      </c>
      <c r="N25" s="270">
        <v>0</v>
      </c>
      <c r="O25" s="262">
        <v>0</v>
      </c>
      <c r="P25" s="178" t="str">
        <f t="shared" si="0"/>
        <v>Weryfikacja wiersza OK</v>
      </c>
      <c r="Q25" s="6" t="str">
        <f t="shared" si="1"/>
        <v>OK</v>
      </c>
    </row>
    <row r="26" spans="2:17" x14ac:dyDescent="0.35">
      <c r="B26" s="351" t="s">
        <v>866</v>
      </c>
      <c r="C26" s="353" t="s">
        <v>45</v>
      </c>
      <c r="D26" s="274">
        <v>0</v>
      </c>
      <c r="E26" s="270">
        <v>0</v>
      </c>
      <c r="F26" s="270">
        <v>0</v>
      </c>
      <c r="G26" s="270">
        <v>0</v>
      </c>
      <c r="H26" s="270">
        <v>0</v>
      </c>
      <c r="I26" s="270">
        <v>0</v>
      </c>
      <c r="J26" s="270">
        <v>0</v>
      </c>
      <c r="K26" s="270">
        <v>0</v>
      </c>
      <c r="L26" s="262">
        <v>0</v>
      </c>
      <c r="M26" s="274">
        <v>0</v>
      </c>
      <c r="N26" s="270">
        <v>0</v>
      </c>
      <c r="O26" s="262">
        <v>0</v>
      </c>
      <c r="P26" s="178" t="str">
        <f t="shared" si="0"/>
        <v>Weryfikacja wiersza OK</v>
      </c>
      <c r="Q26" s="6" t="str">
        <f t="shared" si="1"/>
        <v>OK</v>
      </c>
    </row>
    <row r="27" spans="2:17" x14ac:dyDescent="0.35">
      <c r="B27" s="351" t="s">
        <v>867</v>
      </c>
      <c r="C27" s="353" t="s">
        <v>46</v>
      </c>
      <c r="D27" s="274">
        <v>0</v>
      </c>
      <c r="E27" s="270">
        <v>0</v>
      </c>
      <c r="F27" s="270">
        <v>0</v>
      </c>
      <c r="G27" s="270">
        <v>0</v>
      </c>
      <c r="H27" s="270">
        <v>0</v>
      </c>
      <c r="I27" s="270">
        <v>0</v>
      </c>
      <c r="J27" s="270">
        <v>0</v>
      </c>
      <c r="K27" s="270">
        <v>0</v>
      </c>
      <c r="L27" s="262">
        <v>0</v>
      </c>
      <c r="M27" s="274">
        <v>0</v>
      </c>
      <c r="N27" s="270">
        <v>0</v>
      </c>
      <c r="O27" s="262">
        <v>0</v>
      </c>
      <c r="P27" s="178" t="str">
        <f t="shared" si="0"/>
        <v>Weryfikacja wiersza OK</v>
      </c>
      <c r="Q27" s="6" t="str">
        <f t="shared" si="1"/>
        <v>OK</v>
      </c>
    </row>
    <row r="28" spans="2:17" x14ac:dyDescent="0.35">
      <c r="B28" s="351" t="s">
        <v>868</v>
      </c>
      <c r="C28" s="353" t="s">
        <v>48</v>
      </c>
      <c r="D28" s="274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  <c r="K28" s="270">
        <v>0</v>
      </c>
      <c r="L28" s="262">
        <v>0</v>
      </c>
      <c r="M28" s="274">
        <v>0</v>
      </c>
      <c r="N28" s="270">
        <v>0</v>
      </c>
      <c r="O28" s="262">
        <v>0</v>
      </c>
      <c r="P28" s="178" t="str">
        <f t="shared" si="0"/>
        <v>Weryfikacja wiersza OK</v>
      </c>
      <c r="Q28" s="6" t="str">
        <f t="shared" si="1"/>
        <v>OK</v>
      </c>
    </row>
    <row r="29" spans="2:17" x14ac:dyDescent="0.35">
      <c r="B29" s="351" t="s">
        <v>869</v>
      </c>
      <c r="C29" s="353" t="s">
        <v>47</v>
      </c>
      <c r="D29" s="274">
        <v>0</v>
      </c>
      <c r="E29" s="270">
        <v>0</v>
      </c>
      <c r="F29" s="270">
        <v>0</v>
      </c>
      <c r="G29" s="270">
        <v>0</v>
      </c>
      <c r="H29" s="270">
        <v>0</v>
      </c>
      <c r="I29" s="270">
        <v>0</v>
      </c>
      <c r="J29" s="270">
        <v>0</v>
      </c>
      <c r="K29" s="270">
        <v>0</v>
      </c>
      <c r="L29" s="262">
        <v>0</v>
      </c>
      <c r="M29" s="274">
        <v>0</v>
      </c>
      <c r="N29" s="270">
        <v>0</v>
      </c>
      <c r="O29" s="262">
        <v>0</v>
      </c>
      <c r="P29" s="178" t="str">
        <f t="shared" si="0"/>
        <v>Weryfikacja wiersza OK</v>
      </c>
      <c r="Q29" s="6" t="str">
        <f t="shared" si="1"/>
        <v>OK</v>
      </c>
    </row>
    <row r="30" spans="2:17" ht="15" thickBot="1" x14ac:dyDescent="0.4">
      <c r="B30" s="381" t="s">
        <v>1487</v>
      </c>
      <c r="C30" s="623" t="s">
        <v>22</v>
      </c>
      <c r="D30" s="281">
        <v>0</v>
      </c>
      <c r="E30" s="282">
        <v>0</v>
      </c>
      <c r="F30" s="282">
        <v>0</v>
      </c>
      <c r="G30" s="282">
        <v>0</v>
      </c>
      <c r="H30" s="282">
        <v>0</v>
      </c>
      <c r="I30" s="282">
        <v>0</v>
      </c>
      <c r="J30" s="282">
        <v>0</v>
      </c>
      <c r="K30" s="282">
        <v>0</v>
      </c>
      <c r="L30" s="283">
        <v>0</v>
      </c>
      <c r="M30" s="281">
        <v>0</v>
      </c>
      <c r="N30" s="282">
        <v>0</v>
      </c>
      <c r="O30" s="283">
        <v>0</v>
      </c>
      <c r="P30" s="178" t="str">
        <f t="shared" si="0"/>
        <v>Weryfikacja wiersza OK</v>
      </c>
      <c r="Q30" s="6" t="str">
        <f t="shared" si="1"/>
        <v>OK</v>
      </c>
    </row>
    <row r="31" spans="2:17" x14ac:dyDescent="0.35">
      <c r="B31" s="349" t="s">
        <v>870</v>
      </c>
      <c r="C31" s="622" t="s">
        <v>871</v>
      </c>
      <c r="D31" s="278">
        <v>0</v>
      </c>
      <c r="E31" s="279">
        <v>0</v>
      </c>
      <c r="F31" s="279">
        <v>0</v>
      </c>
      <c r="G31" s="279">
        <v>0</v>
      </c>
      <c r="H31" s="279">
        <v>0</v>
      </c>
      <c r="I31" s="279">
        <v>0</v>
      </c>
      <c r="J31" s="279">
        <v>0</v>
      </c>
      <c r="K31" s="279">
        <v>0</v>
      </c>
      <c r="L31" s="280">
        <v>0</v>
      </c>
      <c r="M31" s="278">
        <v>0</v>
      </c>
      <c r="N31" s="279">
        <v>0</v>
      </c>
      <c r="O31" s="280">
        <v>0</v>
      </c>
      <c r="P31" s="178" t="str">
        <f t="shared" si="0"/>
        <v>Weryfikacja wiersza OK</v>
      </c>
      <c r="Q31" s="6" t="str">
        <f t="shared" si="1"/>
        <v>OK</v>
      </c>
    </row>
    <row r="32" spans="2:17" x14ac:dyDescent="0.35">
      <c r="B32" s="351" t="s">
        <v>872</v>
      </c>
      <c r="C32" s="353" t="s">
        <v>43</v>
      </c>
      <c r="D32" s="274">
        <v>0</v>
      </c>
      <c r="E32" s="270">
        <v>0</v>
      </c>
      <c r="F32" s="270">
        <v>0</v>
      </c>
      <c r="G32" s="270">
        <v>0</v>
      </c>
      <c r="H32" s="270">
        <v>0</v>
      </c>
      <c r="I32" s="270">
        <v>0</v>
      </c>
      <c r="J32" s="270">
        <v>0</v>
      </c>
      <c r="K32" s="270">
        <v>0</v>
      </c>
      <c r="L32" s="262">
        <v>0</v>
      </c>
      <c r="M32" s="274">
        <v>0</v>
      </c>
      <c r="N32" s="270">
        <v>0</v>
      </c>
      <c r="O32" s="262">
        <v>0</v>
      </c>
      <c r="P32" s="178" t="str">
        <f t="shared" si="0"/>
        <v>Weryfikacja wiersza OK</v>
      </c>
      <c r="Q32" s="6" t="str">
        <f t="shared" si="1"/>
        <v>OK</v>
      </c>
    </row>
    <row r="33" spans="2:17" x14ac:dyDescent="0.35">
      <c r="B33" s="351" t="s">
        <v>873</v>
      </c>
      <c r="C33" s="353" t="s">
        <v>44</v>
      </c>
      <c r="D33" s="274">
        <v>0</v>
      </c>
      <c r="E33" s="270">
        <v>0</v>
      </c>
      <c r="F33" s="270">
        <v>0</v>
      </c>
      <c r="G33" s="270">
        <v>0</v>
      </c>
      <c r="H33" s="270">
        <v>0</v>
      </c>
      <c r="I33" s="270">
        <v>0</v>
      </c>
      <c r="J33" s="270">
        <v>0</v>
      </c>
      <c r="K33" s="270">
        <v>0</v>
      </c>
      <c r="L33" s="262">
        <v>0</v>
      </c>
      <c r="M33" s="274">
        <v>0</v>
      </c>
      <c r="N33" s="270">
        <v>0</v>
      </c>
      <c r="O33" s="262">
        <v>0</v>
      </c>
      <c r="P33" s="178" t="str">
        <f t="shared" si="0"/>
        <v>Weryfikacja wiersza OK</v>
      </c>
      <c r="Q33" s="6" t="str">
        <f t="shared" si="1"/>
        <v>OK</v>
      </c>
    </row>
    <row r="34" spans="2:17" x14ac:dyDescent="0.35">
      <c r="B34" s="351" t="s">
        <v>874</v>
      </c>
      <c r="C34" s="353" t="s">
        <v>45</v>
      </c>
      <c r="D34" s="274">
        <v>0</v>
      </c>
      <c r="E34" s="270">
        <v>0</v>
      </c>
      <c r="F34" s="270">
        <v>0</v>
      </c>
      <c r="G34" s="270">
        <v>0</v>
      </c>
      <c r="H34" s="270">
        <v>0</v>
      </c>
      <c r="I34" s="270">
        <v>0</v>
      </c>
      <c r="J34" s="270">
        <v>0</v>
      </c>
      <c r="K34" s="270">
        <v>0</v>
      </c>
      <c r="L34" s="262">
        <v>0</v>
      </c>
      <c r="M34" s="274">
        <v>0</v>
      </c>
      <c r="N34" s="270">
        <v>0</v>
      </c>
      <c r="O34" s="262">
        <v>0</v>
      </c>
      <c r="P34" s="178" t="str">
        <f t="shared" si="0"/>
        <v>Weryfikacja wiersza OK</v>
      </c>
      <c r="Q34" s="6" t="str">
        <f t="shared" si="1"/>
        <v>OK</v>
      </c>
    </row>
    <row r="35" spans="2:17" x14ac:dyDescent="0.35">
      <c r="B35" s="351" t="s">
        <v>875</v>
      </c>
      <c r="C35" s="353" t="s">
        <v>46</v>
      </c>
      <c r="D35" s="274">
        <v>0</v>
      </c>
      <c r="E35" s="270">
        <v>0</v>
      </c>
      <c r="F35" s="270">
        <v>0</v>
      </c>
      <c r="G35" s="270">
        <v>0</v>
      </c>
      <c r="H35" s="270">
        <v>0</v>
      </c>
      <c r="I35" s="270">
        <v>0</v>
      </c>
      <c r="J35" s="270">
        <v>0</v>
      </c>
      <c r="K35" s="270">
        <v>0</v>
      </c>
      <c r="L35" s="262">
        <v>0</v>
      </c>
      <c r="M35" s="274">
        <v>0</v>
      </c>
      <c r="N35" s="270">
        <v>0</v>
      </c>
      <c r="O35" s="262">
        <v>0</v>
      </c>
      <c r="P35" s="178" t="str">
        <f t="shared" si="0"/>
        <v>Weryfikacja wiersza OK</v>
      </c>
      <c r="Q35" s="6" t="str">
        <f t="shared" si="1"/>
        <v>OK</v>
      </c>
    </row>
    <row r="36" spans="2:17" x14ac:dyDescent="0.35">
      <c r="B36" s="351" t="s">
        <v>876</v>
      </c>
      <c r="C36" s="353" t="s">
        <v>48</v>
      </c>
      <c r="D36" s="274">
        <v>0</v>
      </c>
      <c r="E36" s="270">
        <v>0</v>
      </c>
      <c r="F36" s="270">
        <v>0</v>
      </c>
      <c r="G36" s="270">
        <v>0</v>
      </c>
      <c r="H36" s="270">
        <v>0</v>
      </c>
      <c r="I36" s="270">
        <v>0</v>
      </c>
      <c r="J36" s="270">
        <v>0</v>
      </c>
      <c r="K36" s="270">
        <v>0</v>
      </c>
      <c r="L36" s="262">
        <v>0</v>
      </c>
      <c r="M36" s="274">
        <v>0</v>
      </c>
      <c r="N36" s="270">
        <v>0</v>
      </c>
      <c r="O36" s="262">
        <v>0</v>
      </c>
      <c r="P36" s="178" t="str">
        <f t="shared" si="0"/>
        <v>Weryfikacja wiersza OK</v>
      </c>
      <c r="Q36" s="6" t="str">
        <f t="shared" si="1"/>
        <v>OK</v>
      </c>
    </row>
    <row r="37" spans="2:17" x14ac:dyDescent="0.35">
      <c r="B37" s="351" t="s">
        <v>877</v>
      </c>
      <c r="C37" s="353" t="s">
        <v>47</v>
      </c>
      <c r="D37" s="274">
        <v>0</v>
      </c>
      <c r="E37" s="270">
        <v>0</v>
      </c>
      <c r="F37" s="270">
        <v>0</v>
      </c>
      <c r="G37" s="270">
        <v>0</v>
      </c>
      <c r="H37" s="270">
        <v>0</v>
      </c>
      <c r="I37" s="270">
        <v>0</v>
      </c>
      <c r="J37" s="270">
        <v>0</v>
      </c>
      <c r="K37" s="270">
        <v>0</v>
      </c>
      <c r="L37" s="262">
        <v>0</v>
      </c>
      <c r="M37" s="274">
        <v>0</v>
      </c>
      <c r="N37" s="270">
        <v>0</v>
      </c>
      <c r="O37" s="262">
        <v>0</v>
      </c>
      <c r="P37" s="178" t="str">
        <f t="shared" si="0"/>
        <v>Weryfikacja wiersza OK</v>
      </c>
      <c r="Q37" s="6" t="str">
        <f t="shared" si="1"/>
        <v>OK</v>
      </c>
    </row>
    <row r="38" spans="2:17" ht="15" thickBot="1" x14ac:dyDescent="0.4">
      <c r="B38" s="381" t="s">
        <v>878</v>
      </c>
      <c r="C38" s="623" t="s">
        <v>22</v>
      </c>
      <c r="D38" s="281">
        <v>0</v>
      </c>
      <c r="E38" s="282">
        <v>0</v>
      </c>
      <c r="F38" s="282">
        <v>0</v>
      </c>
      <c r="G38" s="282">
        <v>0</v>
      </c>
      <c r="H38" s="282">
        <v>0</v>
      </c>
      <c r="I38" s="282">
        <v>0</v>
      </c>
      <c r="J38" s="282">
        <v>0</v>
      </c>
      <c r="K38" s="282">
        <v>0</v>
      </c>
      <c r="L38" s="283">
        <v>0</v>
      </c>
      <c r="M38" s="281">
        <v>0</v>
      </c>
      <c r="N38" s="282">
        <v>0</v>
      </c>
      <c r="O38" s="283">
        <v>0</v>
      </c>
      <c r="P38" s="178" t="str">
        <f t="shared" si="0"/>
        <v>Weryfikacja wiersza OK</v>
      </c>
      <c r="Q38" s="6" t="str">
        <f t="shared" si="1"/>
        <v>OK</v>
      </c>
    </row>
    <row r="39" spans="2:17" ht="15" thickBot="1" x14ac:dyDescent="0.4">
      <c r="B39" s="354" t="s">
        <v>879</v>
      </c>
      <c r="C39" s="505" t="s">
        <v>70</v>
      </c>
      <c r="D39" s="277">
        <v>0</v>
      </c>
      <c r="E39" s="273">
        <v>0</v>
      </c>
      <c r="F39" s="273">
        <v>0</v>
      </c>
      <c r="G39" s="273">
        <v>0</v>
      </c>
      <c r="H39" s="273">
        <v>0</v>
      </c>
      <c r="I39" s="273">
        <v>0</v>
      </c>
      <c r="J39" s="273">
        <v>0</v>
      </c>
      <c r="K39" s="273">
        <v>0</v>
      </c>
      <c r="L39" s="268">
        <v>0</v>
      </c>
      <c r="M39" s="277">
        <v>0</v>
      </c>
      <c r="N39" s="273">
        <v>0</v>
      </c>
      <c r="O39" s="268">
        <v>0</v>
      </c>
      <c r="P39" s="178" t="str">
        <f t="shared" si="0"/>
        <v>Weryfikacja wiersza OK</v>
      </c>
      <c r="Q39" s="6" t="str">
        <f t="shared" si="1"/>
        <v>OK</v>
      </c>
    </row>
    <row r="41" spans="2:17" x14ac:dyDescent="0.35">
      <c r="C41" s="347" t="s">
        <v>1443</v>
      </c>
    </row>
    <row r="42" spans="2:17" x14ac:dyDescent="0.35">
      <c r="C42" s="4" t="s">
        <v>846</v>
      </c>
      <c r="D42" s="6" t="str">
        <f>IF(D7="","",IF(ROUND(SUM(D8:D14),2)=ROUND(D7,2),"OK","Błąd sumy częściowej"))</f>
        <v>OK</v>
      </c>
      <c r="E42" s="6" t="str">
        <f t="shared" ref="E42:O42" si="2">IF(E7="","",IF(ROUND(SUM(E8:E14),2)=ROUND(E7,2),"OK","Błąd sumy częściowej"))</f>
        <v>OK</v>
      </c>
      <c r="F42" s="6" t="str">
        <f t="shared" si="2"/>
        <v>OK</v>
      </c>
      <c r="G42" s="6" t="str">
        <f t="shared" si="2"/>
        <v>OK</v>
      </c>
      <c r="H42" s="6" t="str">
        <f t="shared" si="2"/>
        <v>OK</v>
      </c>
      <c r="I42" s="6" t="str">
        <f t="shared" si="2"/>
        <v>OK</v>
      </c>
      <c r="J42" s="6" t="str">
        <f t="shared" si="2"/>
        <v>OK</v>
      </c>
      <c r="K42" s="6" t="str">
        <f t="shared" si="2"/>
        <v>OK</v>
      </c>
      <c r="L42" s="6" t="str">
        <f t="shared" si="2"/>
        <v>OK</v>
      </c>
      <c r="M42" s="6" t="str">
        <f t="shared" si="2"/>
        <v>OK</v>
      </c>
      <c r="N42" s="6" t="str">
        <f t="shared" si="2"/>
        <v>OK</v>
      </c>
      <c r="O42" s="6" t="str">
        <f t="shared" si="2"/>
        <v>OK</v>
      </c>
    </row>
    <row r="43" spans="2:17" x14ac:dyDescent="0.35">
      <c r="C43" s="4" t="s">
        <v>853</v>
      </c>
      <c r="D43" s="6" t="str">
        <f>IF(D15="","",IF(ROUND(SUM(D16:D22),2)=ROUND(D15,2),"OK","Błąd sumy częściowej"))</f>
        <v>OK</v>
      </c>
      <c r="E43" s="6" t="str">
        <f t="shared" ref="E43:O43" si="3">IF(E15="","",IF(ROUND(SUM(E16:E22),2)=ROUND(E15,2),"OK","Błąd sumy częściowej"))</f>
        <v>OK</v>
      </c>
      <c r="F43" s="6" t="str">
        <f t="shared" si="3"/>
        <v>OK</v>
      </c>
      <c r="G43" s="6" t="str">
        <f t="shared" si="3"/>
        <v>OK</v>
      </c>
      <c r="H43" s="6" t="str">
        <f t="shared" si="3"/>
        <v>OK</v>
      </c>
      <c r="I43" s="6" t="str">
        <f t="shared" si="3"/>
        <v>OK</v>
      </c>
      <c r="J43" s="6" t="str">
        <f t="shared" si="3"/>
        <v>OK</v>
      </c>
      <c r="K43" s="6" t="str">
        <f t="shared" si="3"/>
        <v>OK</v>
      </c>
      <c r="L43" s="6" t="str">
        <f t="shared" si="3"/>
        <v>OK</v>
      </c>
      <c r="M43" s="6" t="str">
        <f t="shared" si="3"/>
        <v>OK</v>
      </c>
      <c r="N43" s="6" t="str">
        <f t="shared" si="3"/>
        <v>OK</v>
      </c>
      <c r="O43" s="6" t="str">
        <f t="shared" si="3"/>
        <v>OK</v>
      </c>
    </row>
    <row r="44" spans="2:17" x14ac:dyDescent="0.35">
      <c r="C44" s="4" t="s">
        <v>862</v>
      </c>
      <c r="D44" s="6" t="str">
        <f>IF(D23="","",IF(ROUND(SUM(D24:D30),2)=ROUND(D23,2),"OK","Błąd sumy częściowej"))</f>
        <v>OK</v>
      </c>
      <c r="E44" s="6" t="str">
        <f t="shared" ref="E44:O44" si="4">IF(E23="","",IF(ROUND(SUM(E24:E30),2)=ROUND(E23,2),"OK","Błąd sumy częściowej"))</f>
        <v>OK</v>
      </c>
      <c r="F44" s="6" t="str">
        <f t="shared" si="4"/>
        <v>OK</v>
      </c>
      <c r="G44" s="6" t="str">
        <f t="shared" si="4"/>
        <v>OK</v>
      </c>
      <c r="H44" s="6" t="str">
        <f t="shared" si="4"/>
        <v>OK</v>
      </c>
      <c r="I44" s="6" t="str">
        <f t="shared" si="4"/>
        <v>OK</v>
      </c>
      <c r="J44" s="6" t="str">
        <f t="shared" si="4"/>
        <v>OK</v>
      </c>
      <c r="K44" s="6" t="str">
        <f t="shared" si="4"/>
        <v>OK</v>
      </c>
      <c r="L44" s="6" t="str">
        <f t="shared" si="4"/>
        <v>OK</v>
      </c>
      <c r="M44" s="6" t="str">
        <f t="shared" si="4"/>
        <v>OK</v>
      </c>
      <c r="N44" s="6" t="str">
        <f t="shared" si="4"/>
        <v>OK</v>
      </c>
      <c r="O44" s="6" t="str">
        <f t="shared" si="4"/>
        <v>OK</v>
      </c>
    </row>
    <row r="45" spans="2:17" x14ac:dyDescent="0.35">
      <c r="C45" s="4" t="s">
        <v>870</v>
      </c>
      <c r="D45" s="6" t="str">
        <f>IF(D31="","",IF(ROUND(SUM(D32:D38),2)=ROUND(D31,2),"OK","Błąd sumy częściowej"))</f>
        <v>OK</v>
      </c>
      <c r="E45" s="6" t="str">
        <f t="shared" ref="E45:O45" si="5">IF(E31="","",IF(ROUND(SUM(E32:E38),2)=ROUND(E31,2),"OK","Błąd sumy częściowej"))</f>
        <v>OK</v>
      </c>
      <c r="F45" s="6" t="str">
        <f t="shared" si="5"/>
        <v>OK</v>
      </c>
      <c r="G45" s="6" t="str">
        <f t="shared" si="5"/>
        <v>OK</v>
      </c>
      <c r="H45" s="6" t="str">
        <f t="shared" si="5"/>
        <v>OK</v>
      </c>
      <c r="I45" s="6" t="str">
        <f t="shared" si="5"/>
        <v>OK</v>
      </c>
      <c r="J45" s="6" t="str">
        <f t="shared" si="5"/>
        <v>OK</v>
      </c>
      <c r="K45" s="6" t="str">
        <f t="shared" si="5"/>
        <v>OK</v>
      </c>
      <c r="L45" s="6" t="str">
        <f t="shared" si="5"/>
        <v>OK</v>
      </c>
      <c r="M45" s="6" t="str">
        <f t="shared" si="5"/>
        <v>OK</v>
      </c>
      <c r="N45" s="6" t="str">
        <f t="shared" si="5"/>
        <v>OK</v>
      </c>
      <c r="O45" s="6" t="str">
        <f t="shared" si="5"/>
        <v>OK</v>
      </c>
    </row>
    <row r="46" spans="2:17" x14ac:dyDescent="0.35">
      <c r="C46" s="4" t="s">
        <v>879</v>
      </c>
      <c r="D46" s="6" t="str">
        <f>IF(D39="","",IF(ROUND(SUM(D7,D15,D23,D31),2)=ROUND(D39,2),"OK","Błąd sumy częściowej"))</f>
        <v>OK</v>
      </c>
      <c r="E46" s="6" t="str">
        <f t="shared" ref="E46:O46" si="6">IF(E39="","",IF(ROUND(SUM(E7,E15,E23,E31),2)=ROUND(E39,2),"OK","Błąd sumy częściowej"))</f>
        <v>OK</v>
      </c>
      <c r="F46" s="6" t="str">
        <f t="shared" si="6"/>
        <v>OK</v>
      </c>
      <c r="G46" s="6" t="str">
        <f t="shared" si="6"/>
        <v>OK</v>
      </c>
      <c r="H46" s="6" t="str">
        <f t="shared" si="6"/>
        <v>OK</v>
      </c>
      <c r="I46" s="6" t="str">
        <f t="shared" si="6"/>
        <v>OK</v>
      </c>
      <c r="J46" s="6" t="str">
        <f t="shared" si="6"/>
        <v>OK</v>
      </c>
      <c r="K46" s="6" t="str">
        <f t="shared" si="6"/>
        <v>OK</v>
      </c>
      <c r="L46" s="6" t="str">
        <f t="shared" si="6"/>
        <v>OK</v>
      </c>
      <c r="M46" s="6" t="str">
        <f t="shared" si="6"/>
        <v>OK</v>
      </c>
      <c r="N46" s="6" t="str">
        <f t="shared" si="6"/>
        <v>OK</v>
      </c>
      <c r="O46" s="6" t="str">
        <f t="shared" si="6"/>
        <v>OK</v>
      </c>
    </row>
    <row r="48" spans="2:17" x14ac:dyDescent="0.35">
      <c r="C48" s="358" t="s">
        <v>1464</v>
      </c>
      <c r="D48" s="6" t="str">
        <f>IF(COUNTBLANK(P7:P39)=33,"",IF(AND(COUNTIF(P7:P39,"Weryfikacja wiersza OK")=33,COUNTIF(D42:O46,"OK")=60,COUNTIF(Q7:Q39,"OK")=33),"Arkusz jest zwalidowany poprawnie","Arkusz jest niepoprawny"))</f>
        <v>Arkusz jest zwalidowany poprawnie</v>
      </c>
    </row>
  </sheetData>
  <sheetProtection algorithmName="SHA-512" hashValue="3rTkTr/wdymxbpxa35XwkD2IVSfzovwrSEInT7d5BPyAWU1wQ87s3eiJmgsNZqkCujesKICot8z5gdsvETHlBA==" saltValue="s2w7ira7CoxAFbGaDVa7jQ==" spinCount="100000" sheet="1" objects="1" scenarios="1"/>
  <mergeCells count="5">
    <mergeCell ref="B4:C6"/>
    <mergeCell ref="D4:L4"/>
    <mergeCell ref="M4:M5"/>
    <mergeCell ref="N4:N5"/>
    <mergeCell ref="O4:O5"/>
  </mergeCells>
  <conditionalFormatting sqref="P7:P39">
    <cfRule type="containsText" dxfId="50" priority="4" operator="containsText" text="Weryfikacja wiersza OK">
      <formula>NOT(ISERROR(SEARCH("Weryfikacja wiersza OK",P7)))</formula>
    </cfRule>
  </conditionalFormatting>
  <conditionalFormatting sqref="D42:O46">
    <cfRule type="containsText" dxfId="49" priority="3" operator="containsText" text="OK">
      <formula>NOT(ISERROR(SEARCH("OK",D42)))</formula>
    </cfRule>
  </conditionalFormatting>
  <conditionalFormatting sqref="Q7:Q39">
    <cfRule type="containsText" dxfId="48" priority="2" operator="containsText" text="OK">
      <formula>NOT(ISERROR(SEARCH("OK",Q7)))</formula>
    </cfRule>
  </conditionalFormatting>
  <conditionalFormatting sqref="D48">
    <cfRule type="containsText" dxfId="47" priority="1" operator="containsText" text="Arkusz jest zwalidowany poprawnie">
      <formula>NOT(ISERROR(SEARCH("Arkusz jest zwalidowany poprawnie",D48)))</formula>
    </cfRule>
  </conditionalFormatting>
  <pageMargins left="0.7" right="0.7" top="0.75" bottom="0.75" header="0.3" footer="0.3"/>
  <pageSetup paperSize="9" orientation="portrait" r:id="rId1"/>
  <ignoredErrors>
    <ignoredError sqref="D43" formula="1"/>
    <ignoredError sqref="N43:N44 K44 E45:F45 G45:H45 I45:O45 Q31:Q38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4"/>
  <dimension ref="B1:J18"/>
  <sheetViews>
    <sheetView workbookViewId="0">
      <selection activeCell="D6" sqref="D6:I13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3" width="37" style="4" customWidth="1"/>
    <col min="4" max="5" width="13.54296875" style="4" customWidth="1"/>
    <col min="6" max="7" width="16.453125" style="4" customWidth="1"/>
    <col min="8" max="9" width="13.54296875" style="4" customWidth="1"/>
    <col min="10" max="10" width="22" style="4" bestFit="1" customWidth="1"/>
    <col min="11" max="16384" width="8.7265625" style="4"/>
  </cols>
  <sheetData>
    <row r="1" spans="2:10" ht="15.5" x14ac:dyDescent="0.35">
      <c r="B1" s="3" t="s">
        <v>0</v>
      </c>
      <c r="I1" s="347" t="s">
        <v>1251</v>
      </c>
    </row>
    <row r="2" spans="2:10" x14ac:dyDescent="0.35">
      <c r="B2" s="572" t="s">
        <v>898</v>
      </c>
      <c r="C2" s="453"/>
      <c r="D2" s="453"/>
      <c r="E2" s="453"/>
      <c r="F2" s="453"/>
      <c r="G2" s="453"/>
      <c r="H2" s="453"/>
      <c r="I2" s="453"/>
    </row>
    <row r="3" spans="2:10" ht="15" thickBot="1" x14ac:dyDescent="0.4">
      <c r="B3" s="453"/>
      <c r="C3" s="453"/>
      <c r="D3" s="453"/>
      <c r="E3" s="453"/>
      <c r="F3" s="453"/>
      <c r="G3" s="453"/>
      <c r="H3" s="453"/>
      <c r="I3" s="453"/>
    </row>
    <row r="4" spans="2:10" ht="72.5" x14ac:dyDescent="0.35">
      <c r="B4" s="831"/>
      <c r="C4" s="832"/>
      <c r="D4" s="518" t="s">
        <v>883</v>
      </c>
      <c r="E4" s="519" t="s">
        <v>884</v>
      </c>
      <c r="F4" s="519" t="s">
        <v>885</v>
      </c>
      <c r="G4" s="519" t="s">
        <v>886</v>
      </c>
      <c r="H4" s="519" t="s">
        <v>887</v>
      </c>
      <c r="I4" s="520" t="s">
        <v>888</v>
      </c>
    </row>
    <row r="5" spans="2:10" ht="15" thickBot="1" x14ac:dyDescent="0.4">
      <c r="B5" s="833"/>
      <c r="C5" s="834"/>
      <c r="D5" s="624" t="s">
        <v>107</v>
      </c>
      <c r="E5" s="511" t="s">
        <v>108</v>
      </c>
      <c r="F5" s="625" t="s">
        <v>109</v>
      </c>
      <c r="G5" s="625" t="s">
        <v>110</v>
      </c>
      <c r="H5" s="625" t="s">
        <v>115</v>
      </c>
      <c r="I5" s="626" t="s">
        <v>111</v>
      </c>
    </row>
    <row r="6" spans="2:10" x14ac:dyDescent="0.35">
      <c r="B6" s="373" t="s">
        <v>889</v>
      </c>
      <c r="C6" s="374" t="s">
        <v>890</v>
      </c>
      <c r="D6" s="284">
        <v>0</v>
      </c>
      <c r="E6" s="269">
        <v>0</v>
      </c>
      <c r="F6" s="285">
        <v>0</v>
      </c>
      <c r="G6" s="285">
        <v>0</v>
      </c>
      <c r="H6" s="285">
        <v>0</v>
      </c>
      <c r="I6" s="286">
        <v>0</v>
      </c>
      <c r="J6" s="178" t="str">
        <f>IF(COUNTBLANK(D6:I6)=6,"",IF(COUNTBLANK(D6:I6)=0, "Weryfikacja wiersza OK", "Należy wypełnić wszystkie pola w bieżącym wierszu"))</f>
        <v>Weryfikacja wiersza OK</v>
      </c>
    </row>
    <row r="7" spans="2:10" x14ac:dyDescent="0.35">
      <c r="B7" s="375" t="s">
        <v>891</v>
      </c>
      <c r="C7" s="353" t="s">
        <v>43</v>
      </c>
      <c r="D7" s="287">
        <v>0</v>
      </c>
      <c r="E7" s="270">
        <v>0</v>
      </c>
      <c r="F7" s="288">
        <v>0</v>
      </c>
      <c r="G7" s="288">
        <v>0</v>
      </c>
      <c r="H7" s="288">
        <v>0</v>
      </c>
      <c r="I7" s="289">
        <v>0</v>
      </c>
      <c r="J7" s="178" t="str">
        <f t="shared" ref="J7:J13" si="0">IF(COUNTBLANK(D7:I7)=6,"",IF(COUNTBLANK(D7:I7)=0, "Weryfikacja wiersza OK", "Należy wypełnić wszystkie pola w bieżącym wierszu"))</f>
        <v>Weryfikacja wiersza OK</v>
      </c>
    </row>
    <row r="8" spans="2:10" x14ac:dyDescent="0.35">
      <c r="B8" s="375" t="s">
        <v>892</v>
      </c>
      <c r="C8" s="353" t="s">
        <v>44</v>
      </c>
      <c r="D8" s="287">
        <v>0</v>
      </c>
      <c r="E8" s="270">
        <v>0</v>
      </c>
      <c r="F8" s="288">
        <v>0</v>
      </c>
      <c r="G8" s="288">
        <v>0</v>
      </c>
      <c r="H8" s="288">
        <v>0</v>
      </c>
      <c r="I8" s="289">
        <v>0</v>
      </c>
      <c r="J8" s="178" t="str">
        <f t="shared" si="0"/>
        <v>Weryfikacja wiersza OK</v>
      </c>
    </row>
    <row r="9" spans="2:10" x14ac:dyDescent="0.35">
      <c r="B9" s="375" t="s">
        <v>893</v>
      </c>
      <c r="C9" s="353" t="s">
        <v>45</v>
      </c>
      <c r="D9" s="287">
        <v>0</v>
      </c>
      <c r="E9" s="270">
        <v>0</v>
      </c>
      <c r="F9" s="288">
        <v>0</v>
      </c>
      <c r="G9" s="288">
        <v>0</v>
      </c>
      <c r="H9" s="288">
        <v>0</v>
      </c>
      <c r="I9" s="289">
        <v>0</v>
      </c>
      <c r="J9" s="178" t="str">
        <f t="shared" si="0"/>
        <v>Weryfikacja wiersza OK</v>
      </c>
    </row>
    <row r="10" spans="2:10" x14ac:dyDescent="0.35">
      <c r="B10" s="375" t="s">
        <v>894</v>
      </c>
      <c r="C10" s="353" t="s">
        <v>46</v>
      </c>
      <c r="D10" s="287">
        <v>0</v>
      </c>
      <c r="E10" s="270">
        <v>0</v>
      </c>
      <c r="F10" s="288">
        <v>0</v>
      </c>
      <c r="G10" s="288">
        <v>0</v>
      </c>
      <c r="H10" s="288">
        <v>0</v>
      </c>
      <c r="I10" s="289">
        <v>0</v>
      </c>
      <c r="J10" s="178" t="str">
        <f t="shared" si="0"/>
        <v>Weryfikacja wiersza OK</v>
      </c>
    </row>
    <row r="11" spans="2:10" x14ac:dyDescent="0.35">
      <c r="B11" s="375" t="s">
        <v>895</v>
      </c>
      <c r="C11" s="353" t="s">
        <v>48</v>
      </c>
      <c r="D11" s="287">
        <v>0</v>
      </c>
      <c r="E11" s="270">
        <v>0</v>
      </c>
      <c r="F11" s="288">
        <v>0</v>
      </c>
      <c r="G11" s="288">
        <v>0</v>
      </c>
      <c r="H11" s="288">
        <v>0</v>
      </c>
      <c r="I11" s="289">
        <v>0</v>
      </c>
      <c r="J11" s="178" t="str">
        <f t="shared" si="0"/>
        <v>Weryfikacja wiersza OK</v>
      </c>
    </row>
    <row r="12" spans="2:10" ht="29" x14ac:dyDescent="0.35">
      <c r="B12" s="375" t="s">
        <v>896</v>
      </c>
      <c r="C12" s="353" t="s">
        <v>47</v>
      </c>
      <c r="D12" s="287">
        <v>0</v>
      </c>
      <c r="E12" s="270">
        <v>0</v>
      </c>
      <c r="F12" s="288">
        <v>0</v>
      </c>
      <c r="G12" s="288">
        <v>0</v>
      </c>
      <c r="H12" s="288">
        <v>0</v>
      </c>
      <c r="I12" s="289">
        <v>0</v>
      </c>
      <c r="J12" s="178" t="str">
        <f t="shared" si="0"/>
        <v>Weryfikacja wiersza OK</v>
      </c>
    </row>
    <row r="13" spans="2:10" ht="15" thickBot="1" x14ac:dyDescent="0.4">
      <c r="B13" s="376" t="s">
        <v>897</v>
      </c>
      <c r="C13" s="623" t="s">
        <v>22</v>
      </c>
      <c r="D13" s="290">
        <v>0</v>
      </c>
      <c r="E13" s="282">
        <v>0</v>
      </c>
      <c r="F13" s="291">
        <v>0</v>
      </c>
      <c r="G13" s="291">
        <v>0</v>
      </c>
      <c r="H13" s="291">
        <v>0</v>
      </c>
      <c r="I13" s="292">
        <v>0</v>
      </c>
      <c r="J13" s="178" t="str">
        <f t="shared" si="0"/>
        <v>Weryfikacja wiersza OK</v>
      </c>
    </row>
    <row r="15" spans="2:10" x14ac:dyDescent="0.35">
      <c r="C15" s="347" t="s">
        <v>1443</v>
      </c>
    </row>
    <row r="16" spans="2:10" x14ac:dyDescent="0.35">
      <c r="C16" s="4" t="s">
        <v>889</v>
      </c>
      <c r="D16" s="6" t="str">
        <f>IF(D6="","",IF(ROUND(SUM(D7:D13),2)=ROUND(D6,2),"OK","Błąd sumy częściowej"))</f>
        <v>OK</v>
      </c>
      <c r="E16" s="6" t="str">
        <f t="shared" ref="E16:I16" si="1">IF(E6="","",IF(ROUND(SUM(E7:E13),2)=ROUND(E6,2),"OK","Błąd sumy częściowej"))</f>
        <v>OK</v>
      </c>
      <c r="F16" s="6" t="str">
        <f t="shared" si="1"/>
        <v>OK</v>
      </c>
      <c r="G16" s="6" t="str">
        <f t="shared" si="1"/>
        <v>OK</v>
      </c>
      <c r="H16" s="6" t="str">
        <f t="shared" si="1"/>
        <v>OK</v>
      </c>
      <c r="I16" s="6" t="str">
        <f t="shared" si="1"/>
        <v>OK</v>
      </c>
    </row>
    <row r="18" spans="3:4" x14ac:dyDescent="0.35">
      <c r="C18" s="358" t="s">
        <v>1464</v>
      </c>
      <c r="D18" s="6" t="str">
        <f>IF(COUNTBLANK(J6:J13)=8,"",IF(AND(COUNTIF(J6:J13,"Weryfikacja wiersza OK")=8,COUNTIF(D16:I16,"OK")=6),"Arkusz jest zwalidowany poprawnie","Arkusz jest niepoprawny"))</f>
        <v>Arkusz jest zwalidowany poprawnie</v>
      </c>
    </row>
  </sheetData>
  <sheetProtection algorithmName="SHA-512" hashValue="uovjDwEnYJu9Vshtq8z/jreUep5XkyE6W9CL5ANLQ+NRsLPvJr1/UdGQ9WG81ld9kZX4oW1B9oyKTi8SBPOxtg==" saltValue="jByg82vErw8WlHIzkkj9xg==" spinCount="100000" sheet="1" objects="1" scenarios="1"/>
  <mergeCells count="1">
    <mergeCell ref="B4:C5"/>
  </mergeCells>
  <conditionalFormatting sqref="J6:J13">
    <cfRule type="containsText" dxfId="46" priority="3" operator="containsText" text="Weryfikacja wiersza OK">
      <formula>NOT(ISERROR(SEARCH("Weryfikacja wiersza OK",J6)))</formula>
    </cfRule>
  </conditionalFormatting>
  <conditionalFormatting sqref="D16:I16">
    <cfRule type="containsText" dxfId="45" priority="2" operator="containsText" text="OK">
      <formula>NOT(ISERROR(SEARCH("OK",D16)))</formula>
    </cfRule>
  </conditionalFormatting>
  <conditionalFormatting sqref="D18">
    <cfRule type="containsText" dxfId="44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5"/>
  <dimension ref="B1:H18"/>
  <sheetViews>
    <sheetView workbookViewId="0">
      <selection activeCell="D6" sqref="D6:G13"/>
    </sheetView>
  </sheetViews>
  <sheetFormatPr defaultColWidth="8.7265625" defaultRowHeight="14.5" x14ac:dyDescent="0.35"/>
  <cols>
    <col min="1" max="1" width="8.7265625" style="4"/>
    <col min="2" max="2" width="13.54296875" style="4" customWidth="1"/>
    <col min="3" max="3" width="42.54296875" style="4" customWidth="1"/>
    <col min="4" max="7" width="13.54296875" style="4" customWidth="1"/>
    <col min="8" max="8" width="17.26953125" style="4" customWidth="1"/>
    <col min="9" max="16384" width="8.7265625" style="4"/>
  </cols>
  <sheetData>
    <row r="1" spans="2:8" ht="15.5" x14ac:dyDescent="0.35">
      <c r="B1" s="3" t="s">
        <v>0</v>
      </c>
      <c r="G1" s="347" t="s">
        <v>1251</v>
      </c>
    </row>
    <row r="2" spans="2:8" x14ac:dyDescent="0.35">
      <c r="B2" s="572" t="s">
        <v>911</v>
      </c>
      <c r="C2" s="453"/>
      <c r="D2" s="453"/>
      <c r="E2" s="453"/>
      <c r="F2" s="453"/>
      <c r="G2" s="453"/>
    </row>
    <row r="3" spans="2:8" ht="15" thickBot="1" x14ac:dyDescent="0.4">
      <c r="B3" s="453"/>
      <c r="C3" s="453"/>
      <c r="D3" s="453"/>
      <c r="E3" s="453"/>
      <c r="F3" s="453"/>
      <c r="G3" s="453"/>
    </row>
    <row r="4" spans="2:8" ht="87" x14ac:dyDescent="0.35">
      <c r="B4" s="831"/>
      <c r="C4" s="832"/>
      <c r="D4" s="518" t="s">
        <v>82</v>
      </c>
      <c r="E4" s="519" t="s">
        <v>899</v>
      </c>
      <c r="F4" s="519" t="s">
        <v>900</v>
      </c>
      <c r="G4" s="520" t="s">
        <v>901</v>
      </c>
    </row>
    <row r="5" spans="2:8" ht="15" thickBot="1" x14ac:dyDescent="0.4">
      <c r="B5" s="833"/>
      <c r="C5" s="834"/>
      <c r="D5" s="624" t="s">
        <v>107</v>
      </c>
      <c r="E5" s="625" t="s">
        <v>108</v>
      </c>
      <c r="F5" s="625" t="s">
        <v>109</v>
      </c>
      <c r="G5" s="626" t="s">
        <v>110</v>
      </c>
    </row>
    <row r="6" spans="2:8" x14ac:dyDescent="0.35">
      <c r="B6" s="373" t="s">
        <v>902</v>
      </c>
      <c r="C6" s="374" t="s">
        <v>903</v>
      </c>
      <c r="D6" s="284">
        <v>0</v>
      </c>
      <c r="E6" s="285">
        <v>0</v>
      </c>
      <c r="F6" s="285">
        <v>0</v>
      </c>
      <c r="G6" s="286">
        <v>0</v>
      </c>
      <c r="H6" s="178" t="str">
        <f>IF(COUNTBLANK(D6:G6)=4,"",IF(COUNTBLANK(D6:G6)=0, "Weryfikacja wiersza OK", "Należy wypełnić wszystkie pola w bieżącym wierszu"))</f>
        <v>Weryfikacja wiersza OK</v>
      </c>
    </row>
    <row r="7" spans="2:8" x14ac:dyDescent="0.35">
      <c r="B7" s="375" t="s">
        <v>904</v>
      </c>
      <c r="C7" s="353" t="s">
        <v>43</v>
      </c>
      <c r="D7" s="287">
        <v>0</v>
      </c>
      <c r="E7" s="288">
        <v>0</v>
      </c>
      <c r="F7" s="288">
        <v>0</v>
      </c>
      <c r="G7" s="289">
        <v>0</v>
      </c>
      <c r="H7" s="178" t="str">
        <f t="shared" ref="H7:H13" si="0">IF(COUNTBLANK(D7:G7)=4,"",IF(COUNTBLANK(D7:G7)=0, "Weryfikacja wiersza OK", "Należy wypełnić wszystkie pola w bieżącym wierszu"))</f>
        <v>Weryfikacja wiersza OK</v>
      </c>
    </row>
    <row r="8" spans="2:8" x14ac:dyDescent="0.35">
      <c r="B8" s="375" t="s">
        <v>905</v>
      </c>
      <c r="C8" s="353" t="s">
        <v>44</v>
      </c>
      <c r="D8" s="287">
        <v>0</v>
      </c>
      <c r="E8" s="288">
        <v>0</v>
      </c>
      <c r="F8" s="288">
        <v>0</v>
      </c>
      <c r="G8" s="289">
        <v>0</v>
      </c>
      <c r="H8" s="178" t="str">
        <f t="shared" si="0"/>
        <v>Weryfikacja wiersza OK</v>
      </c>
    </row>
    <row r="9" spans="2:8" x14ac:dyDescent="0.35">
      <c r="B9" s="375" t="s">
        <v>906</v>
      </c>
      <c r="C9" s="353" t="s">
        <v>45</v>
      </c>
      <c r="D9" s="287">
        <v>0</v>
      </c>
      <c r="E9" s="288">
        <v>0</v>
      </c>
      <c r="F9" s="288">
        <v>0</v>
      </c>
      <c r="G9" s="289">
        <v>0</v>
      </c>
      <c r="H9" s="178" t="str">
        <f t="shared" si="0"/>
        <v>Weryfikacja wiersza OK</v>
      </c>
    </row>
    <row r="10" spans="2:8" x14ac:dyDescent="0.35">
      <c r="B10" s="375" t="s">
        <v>907</v>
      </c>
      <c r="C10" s="353" t="s">
        <v>46</v>
      </c>
      <c r="D10" s="287">
        <v>0</v>
      </c>
      <c r="E10" s="288">
        <v>0</v>
      </c>
      <c r="F10" s="288">
        <v>0</v>
      </c>
      <c r="G10" s="289">
        <v>0</v>
      </c>
      <c r="H10" s="178" t="str">
        <f t="shared" si="0"/>
        <v>Weryfikacja wiersza OK</v>
      </c>
    </row>
    <row r="11" spans="2:8" x14ac:dyDescent="0.35">
      <c r="B11" s="375" t="s">
        <v>908</v>
      </c>
      <c r="C11" s="353" t="s">
        <v>48</v>
      </c>
      <c r="D11" s="287">
        <v>0</v>
      </c>
      <c r="E11" s="288">
        <v>0</v>
      </c>
      <c r="F11" s="288">
        <v>0</v>
      </c>
      <c r="G11" s="289">
        <v>0</v>
      </c>
      <c r="H11" s="178" t="str">
        <f t="shared" si="0"/>
        <v>Weryfikacja wiersza OK</v>
      </c>
    </row>
    <row r="12" spans="2:8" ht="29" x14ac:dyDescent="0.35">
      <c r="B12" s="375" t="s">
        <v>909</v>
      </c>
      <c r="C12" s="353" t="s">
        <v>47</v>
      </c>
      <c r="D12" s="287">
        <v>0</v>
      </c>
      <c r="E12" s="288">
        <v>0</v>
      </c>
      <c r="F12" s="288">
        <v>0</v>
      </c>
      <c r="G12" s="289">
        <v>0</v>
      </c>
      <c r="H12" s="178" t="str">
        <f t="shared" si="0"/>
        <v>Weryfikacja wiersza OK</v>
      </c>
    </row>
    <row r="13" spans="2:8" ht="15" thickBot="1" x14ac:dyDescent="0.4">
      <c r="B13" s="376" t="s">
        <v>910</v>
      </c>
      <c r="C13" s="623" t="s">
        <v>22</v>
      </c>
      <c r="D13" s="290">
        <v>0</v>
      </c>
      <c r="E13" s="291">
        <v>0</v>
      </c>
      <c r="F13" s="291">
        <v>0</v>
      </c>
      <c r="G13" s="292">
        <v>0</v>
      </c>
      <c r="H13" s="178" t="str">
        <f t="shared" si="0"/>
        <v>Weryfikacja wiersza OK</v>
      </c>
    </row>
    <row r="15" spans="2:8" x14ac:dyDescent="0.35">
      <c r="C15" s="347" t="s">
        <v>1443</v>
      </c>
    </row>
    <row r="16" spans="2:8" x14ac:dyDescent="0.35">
      <c r="C16" s="4" t="s">
        <v>902</v>
      </c>
      <c r="D16" s="6" t="str">
        <f>IF(D6="","",IF(ROUND(SUM(D7:D13),2)=ROUND(D6,2),"OK","Błąd sumy częściowej"))</f>
        <v>OK</v>
      </c>
      <c r="E16" s="6" t="str">
        <f t="shared" ref="E16:G16" si="1">IF(E6="","",IF(ROUND(SUM(E7:E13),2)=ROUND(E6,2),"OK","Błąd sumy częściowej"))</f>
        <v>OK</v>
      </c>
      <c r="F16" s="6" t="str">
        <f t="shared" si="1"/>
        <v>OK</v>
      </c>
      <c r="G16" s="6" t="str">
        <f t="shared" si="1"/>
        <v>OK</v>
      </c>
    </row>
    <row r="18" spans="3:4" x14ac:dyDescent="0.35">
      <c r="C18" s="358" t="s">
        <v>1464</v>
      </c>
      <c r="D18" s="6" t="str">
        <f>IF(COUNTBLANK(H6:H13)=8,"",IF(AND(COUNTIF(H6:H13,"Weryfikacja wiersza OK")=8,COUNTIF(D16:G16,"OK")=4),"Arkusz jest zwalidowany poprawnie","Arkusz jest niepoprawny"))</f>
        <v>Arkusz jest zwalidowany poprawnie</v>
      </c>
    </row>
  </sheetData>
  <sheetProtection algorithmName="SHA-512" hashValue="u/nkQgX09brPkQKGETQD8TdYBja5hjex8cA6pS95grMx+KRPhU1BX6ieudJFajz/FeSu7T3hwBcCv9thMPoxQQ==" saltValue="cJoCRkl0wUlnYpJnglD5Jg==" spinCount="100000" sheet="1" objects="1" scenarios="1"/>
  <mergeCells count="1">
    <mergeCell ref="B4:C5"/>
  </mergeCells>
  <conditionalFormatting sqref="H6:H13">
    <cfRule type="containsText" dxfId="43" priority="3" operator="containsText" text="Weryfikacja wiersza OK">
      <formula>NOT(ISERROR(SEARCH("Weryfikacja wiersza OK",H6)))</formula>
    </cfRule>
  </conditionalFormatting>
  <conditionalFormatting sqref="D16:G16">
    <cfRule type="containsText" dxfId="42" priority="2" operator="containsText" text="OK">
      <formula>NOT(ISERROR(SEARCH("OK",D16)))</formula>
    </cfRule>
  </conditionalFormatting>
  <conditionalFormatting sqref="D18">
    <cfRule type="containsText" dxfId="41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6"/>
  <dimension ref="B1:Y20"/>
  <sheetViews>
    <sheetView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2.7265625" style="4" customWidth="1"/>
    <col min="3" max="3" width="38.54296875" style="4" customWidth="1"/>
    <col min="4" max="16384" width="8.7265625" style="4"/>
  </cols>
  <sheetData>
    <row r="1" spans="2:25" ht="15.5" x14ac:dyDescent="0.35">
      <c r="B1" s="414" t="s">
        <v>0</v>
      </c>
      <c r="C1" s="453"/>
      <c r="D1" s="453"/>
      <c r="E1" s="453"/>
      <c r="F1" s="453"/>
      <c r="G1" s="453"/>
      <c r="H1" s="453"/>
      <c r="I1" s="453"/>
      <c r="J1" s="627" t="s">
        <v>1251</v>
      </c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</row>
    <row r="2" spans="2:25" x14ac:dyDescent="0.35">
      <c r="B2" s="572" t="s">
        <v>922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</row>
    <row r="3" spans="2:25" ht="15" thickBot="1" x14ac:dyDescent="0.4"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</row>
    <row r="4" spans="2:25" ht="15.75" customHeight="1" thickBot="1" x14ac:dyDescent="0.4">
      <c r="B4" s="842"/>
      <c r="C4" s="843"/>
      <c r="D4" s="848" t="s">
        <v>191</v>
      </c>
      <c r="E4" s="849"/>
      <c r="F4" s="849"/>
      <c r="G4" s="849"/>
      <c r="H4" s="849"/>
      <c r="I4" s="849"/>
      <c r="J4" s="849"/>
      <c r="K4" s="849"/>
      <c r="L4" s="850"/>
      <c r="M4" s="848" t="s">
        <v>62</v>
      </c>
      <c r="N4" s="849"/>
      <c r="O4" s="849"/>
      <c r="P4" s="849"/>
      <c r="Q4" s="849"/>
      <c r="R4" s="849"/>
      <c r="S4" s="849"/>
      <c r="T4" s="850"/>
      <c r="U4" s="838" t="s">
        <v>925</v>
      </c>
      <c r="V4" s="782"/>
      <c r="W4" s="782"/>
      <c r="X4" s="779"/>
    </row>
    <row r="5" spans="2:25" ht="87" customHeight="1" x14ac:dyDescent="0.35">
      <c r="B5" s="844"/>
      <c r="C5" s="845"/>
      <c r="D5" s="835" t="s">
        <v>60</v>
      </c>
      <c r="E5" s="836"/>
      <c r="F5" s="837"/>
      <c r="G5" s="835" t="s">
        <v>61</v>
      </c>
      <c r="H5" s="836"/>
      <c r="I5" s="837"/>
      <c r="J5" s="851" t="s">
        <v>912</v>
      </c>
      <c r="K5" s="836"/>
      <c r="L5" s="837"/>
      <c r="M5" s="835" t="s">
        <v>923</v>
      </c>
      <c r="N5" s="836"/>
      <c r="O5" s="836"/>
      <c r="P5" s="852"/>
      <c r="Q5" s="835" t="s">
        <v>924</v>
      </c>
      <c r="R5" s="836"/>
      <c r="S5" s="836"/>
      <c r="T5" s="837"/>
      <c r="U5" s="839"/>
      <c r="V5" s="840"/>
      <c r="W5" s="840"/>
      <c r="X5" s="841"/>
    </row>
    <row r="6" spans="2:25" ht="77.5" x14ac:dyDescent="0.35">
      <c r="B6" s="844"/>
      <c r="C6" s="845"/>
      <c r="D6" s="628" t="s">
        <v>42</v>
      </c>
      <c r="E6" s="629" t="s">
        <v>913</v>
      </c>
      <c r="F6" s="630" t="s">
        <v>10</v>
      </c>
      <c r="G6" s="628" t="s">
        <v>42</v>
      </c>
      <c r="H6" s="629" t="s">
        <v>913</v>
      </c>
      <c r="I6" s="630" t="s">
        <v>10</v>
      </c>
      <c r="J6" s="631" t="s">
        <v>42</v>
      </c>
      <c r="K6" s="629" t="s">
        <v>913</v>
      </c>
      <c r="L6" s="630" t="s">
        <v>10</v>
      </c>
      <c r="M6" s="628" t="s">
        <v>42</v>
      </c>
      <c r="N6" s="629" t="s">
        <v>914</v>
      </c>
      <c r="O6" s="629" t="s">
        <v>913</v>
      </c>
      <c r="P6" s="632" t="s">
        <v>10</v>
      </c>
      <c r="Q6" s="628" t="s">
        <v>42</v>
      </c>
      <c r="R6" s="629" t="s">
        <v>914</v>
      </c>
      <c r="S6" s="629" t="s">
        <v>913</v>
      </c>
      <c r="T6" s="630" t="s">
        <v>10</v>
      </c>
      <c r="U6" s="631" t="s">
        <v>42</v>
      </c>
      <c r="V6" s="629" t="s">
        <v>914</v>
      </c>
      <c r="W6" s="629" t="s">
        <v>913</v>
      </c>
      <c r="X6" s="630" t="s">
        <v>10</v>
      </c>
    </row>
    <row r="7" spans="2:25" ht="15" thickBot="1" x14ac:dyDescent="0.4">
      <c r="B7" s="846"/>
      <c r="C7" s="847"/>
      <c r="D7" s="531" t="s">
        <v>107</v>
      </c>
      <c r="E7" s="511" t="s">
        <v>180</v>
      </c>
      <c r="F7" s="509" t="s">
        <v>108</v>
      </c>
      <c r="G7" s="531" t="s">
        <v>109</v>
      </c>
      <c r="H7" s="511" t="s">
        <v>380</v>
      </c>
      <c r="I7" s="509" t="s">
        <v>110</v>
      </c>
      <c r="J7" s="508" t="s">
        <v>115</v>
      </c>
      <c r="K7" s="511" t="s">
        <v>381</v>
      </c>
      <c r="L7" s="509" t="s">
        <v>111</v>
      </c>
      <c r="M7" s="531" t="s">
        <v>162</v>
      </c>
      <c r="N7" s="511" t="s">
        <v>163</v>
      </c>
      <c r="O7" s="511" t="s">
        <v>164</v>
      </c>
      <c r="P7" s="633" t="s">
        <v>165</v>
      </c>
      <c r="Q7" s="531" t="s">
        <v>166</v>
      </c>
      <c r="R7" s="511" t="s">
        <v>167</v>
      </c>
      <c r="S7" s="511" t="s">
        <v>168</v>
      </c>
      <c r="T7" s="509" t="s">
        <v>169</v>
      </c>
      <c r="U7" s="508" t="s">
        <v>170</v>
      </c>
      <c r="V7" s="511" t="s">
        <v>171</v>
      </c>
      <c r="W7" s="511" t="s">
        <v>192</v>
      </c>
      <c r="X7" s="626" t="s">
        <v>172</v>
      </c>
    </row>
    <row r="8" spans="2:25" x14ac:dyDescent="0.35">
      <c r="B8" s="379" t="s">
        <v>915</v>
      </c>
      <c r="C8" s="634" t="s">
        <v>43</v>
      </c>
      <c r="D8" s="293">
        <v>0</v>
      </c>
      <c r="E8" s="294">
        <v>0</v>
      </c>
      <c r="F8" s="295">
        <v>0</v>
      </c>
      <c r="G8" s="293">
        <v>0</v>
      </c>
      <c r="H8" s="294">
        <v>0</v>
      </c>
      <c r="I8" s="295">
        <v>0</v>
      </c>
      <c r="J8" s="296">
        <v>0</v>
      </c>
      <c r="K8" s="294">
        <v>0</v>
      </c>
      <c r="L8" s="295">
        <v>0</v>
      </c>
      <c r="M8" s="293">
        <v>0</v>
      </c>
      <c r="N8" s="294">
        <v>0</v>
      </c>
      <c r="O8" s="294">
        <v>0</v>
      </c>
      <c r="P8" s="297">
        <v>0</v>
      </c>
      <c r="Q8" s="293">
        <v>0</v>
      </c>
      <c r="R8" s="294">
        <v>0</v>
      </c>
      <c r="S8" s="294">
        <v>0</v>
      </c>
      <c r="T8" s="295">
        <v>0</v>
      </c>
      <c r="U8" s="296">
        <v>0</v>
      </c>
      <c r="V8" s="294">
        <v>0</v>
      </c>
      <c r="W8" s="294">
        <v>0</v>
      </c>
      <c r="X8" s="295">
        <v>0</v>
      </c>
      <c r="Y8" s="178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351" t="s">
        <v>916</v>
      </c>
      <c r="C9" s="380" t="s">
        <v>44</v>
      </c>
      <c r="D9" s="274">
        <v>0</v>
      </c>
      <c r="E9" s="270">
        <v>0</v>
      </c>
      <c r="F9" s="262">
        <v>0</v>
      </c>
      <c r="G9" s="274">
        <v>0</v>
      </c>
      <c r="H9" s="270">
        <v>0</v>
      </c>
      <c r="I9" s="262">
        <v>0</v>
      </c>
      <c r="J9" s="261">
        <v>0</v>
      </c>
      <c r="K9" s="270">
        <v>0</v>
      </c>
      <c r="L9" s="262">
        <v>0</v>
      </c>
      <c r="M9" s="274">
        <v>0</v>
      </c>
      <c r="N9" s="270">
        <v>0</v>
      </c>
      <c r="O9" s="270">
        <v>0</v>
      </c>
      <c r="P9" s="298">
        <v>0</v>
      </c>
      <c r="Q9" s="274">
        <v>0</v>
      </c>
      <c r="R9" s="270">
        <v>0</v>
      </c>
      <c r="S9" s="270">
        <v>0</v>
      </c>
      <c r="T9" s="262">
        <v>0</v>
      </c>
      <c r="U9" s="261">
        <v>0</v>
      </c>
      <c r="V9" s="270">
        <v>0</v>
      </c>
      <c r="W9" s="270">
        <v>0</v>
      </c>
      <c r="X9" s="262">
        <v>0</v>
      </c>
      <c r="Y9" s="178" t="str">
        <f t="shared" ref="Y9:Y15" si="0">IF(COUNTBLANK(D9:X9)=21,"",IF(COUNTBLANK(D9:X9)=0, "Weryfikacja wiersza OK", "Należy wypełnić wszystkie pola w bieżącym wierszu"))</f>
        <v>Weryfikacja wiersza OK</v>
      </c>
    </row>
    <row r="10" spans="2:25" x14ac:dyDescent="0.35">
      <c r="B10" s="351" t="s">
        <v>926</v>
      </c>
      <c r="C10" s="380" t="s">
        <v>45</v>
      </c>
      <c r="D10" s="274">
        <v>0</v>
      </c>
      <c r="E10" s="270">
        <v>0</v>
      </c>
      <c r="F10" s="262">
        <v>0</v>
      </c>
      <c r="G10" s="274">
        <v>0</v>
      </c>
      <c r="H10" s="270">
        <v>0</v>
      </c>
      <c r="I10" s="262">
        <v>0</v>
      </c>
      <c r="J10" s="261">
        <v>0</v>
      </c>
      <c r="K10" s="270">
        <v>0</v>
      </c>
      <c r="L10" s="262">
        <v>0</v>
      </c>
      <c r="M10" s="274">
        <v>0</v>
      </c>
      <c r="N10" s="270">
        <v>0</v>
      </c>
      <c r="O10" s="270">
        <v>0</v>
      </c>
      <c r="P10" s="298">
        <v>0</v>
      </c>
      <c r="Q10" s="274">
        <v>0</v>
      </c>
      <c r="R10" s="270">
        <v>0</v>
      </c>
      <c r="S10" s="270">
        <v>0</v>
      </c>
      <c r="T10" s="262">
        <v>0</v>
      </c>
      <c r="U10" s="261">
        <v>0</v>
      </c>
      <c r="V10" s="270">
        <v>0</v>
      </c>
      <c r="W10" s="270">
        <v>0</v>
      </c>
      <c r="X10" s="262">
        <v>0</v>
      </c>
      <c r="Y10" s="178" t="str">
        <f t="shared" si="0"/>
        <v>Weryfikacja wiersza OK</v>
      </c>
    </row>
    <row r="11" spans="2:25" x14ac:dyDescent="0.35">
      <c r="B11" s="365" t="s">
        <v>917</v>
      </c>
      <c r="C11" s="380" t="s">
        <v>46</v>
      </c>
      <c r="D11" s="274">
        <v>0</v>
      </c>
      <c r="E11" s="270">
        <v>0</v>
      </c>
      <c r="F11" s="262">
        <v>0</v>
      </c>
      <c r="G11" s="274">
        <v>0</v>
      </c>
      <c r="H11" s="270">
        <v>0</v>
      </c>
      <c r="I11" s="262">
        <v>0</v>
      </c>
      <c r="J11" s="261">
        <v>0</v>
      </c>
      <c r="K11" s="270">
        <v>0</v>
      </c>
      <c r="L11" s="262">
        <v>0</v>
      </c>
      <c r="M11" s="274">
        <v>0</v>
      </c>
      <c r="N11" s="270">
        <v>0</v>
      </c>
      <c r="O11" s="270">
        <v>0</v>
      </c>
      <c r="P11" s="298">
        <v>0</v>
      </c>
      <c r="Q11" s="274">
        <v>0</v>
      </c>
      <c r="R11" s="270">
        <v>0</v>
      </c>
      <c r="S11" s="270">
        <v>0</v>
      </c>
      <c r="T11" s="262">
        <v>0</v>
      </c>
      <c r="U11" s="261">
        <v>0</v>
      </c>
      <c r="V11" s="270">
        <v>0</v>
      </c>
      <c r="W11" s="270">
        <v>0</v>
      </c>
      <c r="X11" s="262">
        <v>0</v>
      </c>
      <c r="Y11" s="178" t="str">
        <f t="shared" si="0"/>
        <v>Weryfikacja wiersza OK</v>
      </c>
    </row>
    <row r="12" spans="2:25" x14ac:dyDescent="0.35">
      <c r="B12" s="351" t="s">
        <v>918</v>
      </c>
      <c r="C12" s="380" t="s">
        <v>48</v>
      </c>
      <c r="D12" s="299">
        <v>0</v>
      </c>
      <c r="E12" s="288">
        <v>0</v>
      </c>
      <c r="F12" s="289">
        <v>0</v>
      </c>
      <c r="G12" s="299">
        <v>0</v>
      </c>
      <c r="H12" s="288">
        <v>0</v>
      </c>
      <c r="I12" s="289">
        <v>0</v>
      </c>
      <c r="J12" s="287">
        <v>0</v>
      </c>
      <c r="K12" s="288">
        <v>0</v>
      </c>
      <c r="L12" s="289">
        <v>0</v>
      </c>
      <c r="M12" s="299">
        <v>0</v>
      </c>
      <c r="N12" s="288">
        <v>0</v>
      </c>
      <c r="O12" s="288">
        <v>0</v>
      </c>
      <c r="P12" s="300">
        <v>0</v>
      </c>
      <c r="Q12" s="299">
        <v>0</v>
      </c>
      <c r="R12" s="288">
        <v>0</v>
      </c>
      <c r="S12" s="288">
        <v>0</v>
      </c>
      <c r="T12" s="289">
        <v>0</v>
      </c>
      <c r="U12" s="287">
        <v>0</v>
      </c>
      <c r="V12" s="288">
        <v>0</v>
      </c>
      <c r="W12" s="288">
        <v>0</v>
      </c>
      <c r="X12" s="289">
        <v>0</v>
      </c>
      <c r="Y12" s="178" t="str">
        <f t="shared" si="0"/>
        <v>Weryfikacja wiersza OK</v>
      </c>
    </row>
    <row r="13" spans="2:25" ht="29" x14ac:dyDescent="0.35">
      <c r="B13" s="351" t="s">
        <v>919</v>
      </c>
      <c r="C13" s="380" t="s">
        <v>47</v>
      </c>
      <c r="D13" s="274">
        <v>0</v>
      </c>
      <c r="E13" s="270">
        <v>0</v>
      </c>
      <c r="F13" s="262">
        <v>0</v>
      </c>
      <c r="G13" s="274">
        <v>0</v>
      </c>
      <c r="H13" s="270">
        <v>0</v>
      </c>
      <c r="I13" s="262">
        <v>0</v>
      </c>
      <c r="J13" s="261">
        <v>0</v>
      </c>
      <c r="K13" s="270">
        <v>0</v>
      </c>
      <c r="L13" s="262">
        <v>0</v>
      </c>
      <c r="M13" s="274">
        <v>0</v>
      </c>
      <c r="N13" s="270">
        <v>0</v>
      </c>
      <c r="O13" s="270">
        <v>0</v>
      </c>
      <c r="P13" s="298">
        <v>0</v>
      </c>
      <c r="Q13" s="274">
        <v>0</v>
      </c>
      <c r="R13" s="270">
        <v>0</v>
      </c>
      <c r="S13" s="270">
        <v>0</v>
      </c>
      <c r="T13" s="262">
        <v>0</v>
      </c>
      <c r="U13" s="261">
        <v>0</v>
      </c>
      <c r="V13" s="270">
        <v>0</v>
      </c>
      <c r="W13" s="270">
        <v>0</v>
      </c>
      <c r="X13" s="262">
        <v>0</v>
      </c>
      <c r="Y13" s="178" t="str">
        <f t="shared" si="0"/>
        <v>Weryfikacja wiersza OK</v>
      </c>
    </row>
    <row r="14" spans="2:25" ht="15" thickBot="1" x14ac:dyDescent="0.4">
      <c r="B14" s="512" t="s">
        <v>920</v>
      </c>
      <c r="C14" s="635" t="s">
        <v>22</v>
      </c>
      <c r="D14" s="276">
        <v>0</v>
      </c>
      <c r="E14" s="272">
        <v>0</v>
      </c>
      <c r="F14" s="266">
        <v>0</v>
      </c>
      <c r="G14" s="276">
        <v>0</v>
      </c>
      <c r="H14" s="272">
        <v>0</v>
      </c>
      <c r="I14" s="266">
        <v>0</v>
      </c>
      <c r="J14" s="265">
        <v>0</v>
      </c>
      <c r="K14" s="272">
        <v>0</v>
      </c>
      <c r="L14" s="266">
        <v>0</v>
      </c>
      <c r="M14" s="276">
        <v>0</v>
      </c>
      <c r="N14" s="272">
        <v>0</v>
      </c>
      <c r="O14" s="272">
        <v>0</v>
      </c>
      <c r="P14" s="301">
        <v>0</v>
      </c>
      <c r="Q14" s="276">
        <v>0</v>
      </c>
      <c r="R14" s="272">
        <v>0</v>
      </c>
      <c r="S14" s="272">
        <v>0</v>
      </c>
      <c r="T14" s="266">
        <v>0</v>
      </c>
      <c r="U14" s="265">
        <v>0</v>
      </c>
      <c r="V14" s="272">
        <v>0</v>
      </c>
      <c r="W14" s="272">
        <v>0</v>
      </c>
      <c r="X14" s="266">
        <v>0</v>
      </c>
      <c r="Y14" s="178" t="str">
        <f t="shared" si="0"/>
        <v>Weryfikacja wiersza OK</v>
      </c>
    </row>
    <row r="15" spans="2:25" ht="15" thickBot="1" x14ac:dyDescent="0.4">
      <c r="B15" s="636" t="s">
        <v>921</v>
      </c>
      <c r="C15" s="637" t="s">
        <v>21</v>
      </c>
      <c r="D15" s="302">
        <v>0</v>
      </c>
      <c r="E15" s="303">
        <v>0</v>
      </c>
      <c r="F15" s="304">
        <v>0</v>
      </c>
      <c r="G15" s="302">
        <v>0</v>
      </c>
      <c r="H15" s="303">
        <v>0</v>
      </c>
      <c r="I15" s="304">
        <v>0</v>
      </c>
      <c r="J15" s="305">
        <v>0</v>
      </c>
      <c r="K15" s="303">
        <v>0</v>
      </c>
      <c r="L15" s="304">
        <v>0</v>
      </c>
      <c r="M15" s="302">
        <v>0</v>
      </c>
      <c r="N15" s="303">
        <v>0</v>
      </c>
      <c r="O15" s="303">
        <v>0</v>
      </c>
      <c r="P15" s="306">
        <v>0</v>
      </c>
      <c r="Q15" s="302">
        <v>0</v>
      </c>
      <c r="R15" s="303">
        <v>0</v>
      </c>
      <c r="S15" s="303">
        <v>0</v>
      </c>
      <c r="T15" s="304">
        <v>0</v>
      </c>
      <c r="U15" s="305">
        <v>0</v>
      </c>
      <c r="V15" s="303">
        <v>0</v>
      </c>
      <c r="W15" s="303">
        <v>0</v>
      </c>
      <c r="X15" s="304">
        <v>0</v>
      </c>
      <c r="Y15" s="178" t="str">
        <f t="shared" si="0"/>
        <v>Weryfikacja wiersza OK</v>
      </c>
    </row>
    <row r="17" spans="3:24" x14ac:dyDescent="0.35">
      <c r="C17" s="347" t="s">
        <v>1443</v>
      </c>
    </row>
    <row r="18" spans="3:24" x14ac:dyDescent="0.35">
      <c r="C18" s="4" t="s">
        <v>921</v>
      </c>
      <c r="D18" s="6" t="str">
        <f>IF(D15="","",IF(ROUND(SUM(D8:D14),2)=ROUND(D15,2),"OK","Błąd sumy częściowej"))</f>
        <v>OK</v>
      </c>
      <c r="E18" s="6" t="str">
        <f t="shared" ref="E18:X18" si="1">IF(E15="","",IF(ROUND(SUM(E8:E14),2)=ROUND(E15,2),"OK","Błąd sumy częściowej"))</f>
        <v>OK</v>
      </c>
      <c r="F18" s="6" t="str">
        <f t="shared" si="1"/>
        <v>OK</v>
      </c>
      <c r="G18" s="6" t="str">
        <f t="shared" si="1"/>
        <v>OK</v>
      </c>
      <c r="H18" s="6" t="str">
        <f t="shared" si="1"/>
        <v>OK</v>
      </c>
      <c r="I18" s="6" t="str">
        <f t="shared" si="1"/>
        <v>OK</v>
      </c>
      <c r="J18" s="6" t="str">
        <f t="shared" si="1"/>
        <v>OK</v>
      </c>
      <c r="K18" s="6" t="str">
        <f t="shared" si="1"/>
        <v>OK</v>
      </c>
      <c r="L18" s="6" t="str">
        <f t="shared" si="1"/>
        <v>OK</v>
      </c>
      <c r="M18" s="6" t="str">
        <f t="shared" si="1"/>
        <v>OK</v>
      </c>
      <c r="N18" s="6" t="str">
        <f t="shared" si="1"/>
        <v>OK</v>
      </c>
      <c r="O18" s="6" t="str">
        <f t="shared" si="1"/>
        <v>OK</v>
      </c>
      <c r="P18" s="6" t="str">
        <f t="shared" si="1"/>
        <v>OK</v>
      </c>
      <c r="Q18" s="6" t="str">
        <f t="shared" si="1"/>
        <v>OK</v>
      </c>
      <c r="R18" s="6" t="str">
        <f t="shared" si="1"/>
        <v>OK</v>
      </c>
      <c r="S18" s="6" t="str">
        <f t="shared" si="1"/>
        <v>OK</v>
      </c>
      <c r="T18" s="6" t="str">
        <f t="shared" si="1"/>
        <v>OK</v>
      </c>
      <c r="U18" s="6" t="str">
        <f t="shared" si="1"/>
        <v>OK</v>
      </c>
      <c r="V18" s="6" t="str">
        <f t="shared" si="1"/>
        <v>OK</v>
      </c>
      <c r="W18" s="6" t="str">
        <f t="shared" si="1"/>
        <v>OK</v>
      </c>
      <c r="X18" s="6" t="str">
        <f t="shared" si="1"/>
        <v>OK</v>
      </c>
    </row>
    <row r="20" spans="3:24" x14ac:dyDescent="0.35">
      <c r="C20" s="358" t="s">
        <v>1464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EVYB/CVjt6gnBhh9+1h4esR1x6gzCTYrTDpwtsitAsPI+c1cxPJWxoefEDZGr8OcNKUG1cILdXgl/PeCMJfF2w==" saltValue="mOkGRsXiIepozcdglt/DyQ==" spinCount="100000" sheet="1" objects="1" scenarios="1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40" priority="3" operator="containsText" text="Weryfikacja wiersza OK">
      <formula>NOT(ISERROR(SEARCH("Weryfikacja wiersza OK",Y8)))</formula>
    </cfRule>
  </conditionalFormatting>
  <conditionalFormatting sqref="D20">
    <cfRule type="containsText" dxfId="39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38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7"/>
  <dimension ref="B1:Y20"/>
  <sheetViews>
    <sheetView workbookViewId="0">
      <selection activeCell="D8" sqref="D8:X15"/>
    </sheetView>
  </sheetViews>
  <sheetFormatPr defaultColWidth="8.7265625" defaultRowHeight="14.5" x14ac:dyDescent="0.35"/>
  <cols>
    <col min="1" max="1" width="8.7265625" style="4"/>
    <col min="2" max="2" width="12.81640625" style="4" customWidth="1"/>
    <col min="3" max="3" width="20.453125" style="4" bestFit="1" customWidth="1"/>
    <col min="4" max="24" width="8.7265625" style="4"/>
    <col min="25" max="25" width="17.54296875" style="4" customWidth="1"/>
    <col min="26" max="16384" width="8.7265625" style="4"/>
  </cols>
  <sheetData>
    <row r="1" spans="2:25" ht="15.5" x14ac:dyDescent="0.35">
      <c r="B1" s="3" t="s">
        <v>0</v>
      </c>
      <c r="L1" s="347" t="s">
        <v>1251</v>
      </c>
    </row>
    <row r="2" spans="2:25" x14ac:dyDescent="0.35">
      <c r="B2" s="572" t="s">
        <v>935</v>
      </c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</row>
    <row r="3" spans="2:25" ht="15" thickBot="1" x14ac:dyDescent="0.4"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</row>
    <row r="4" spans="2:25" ht="15.75" customHeight="1" thickBot="1" x14ac:dyDescent="0.4">
      <c r="B4" s="842"/>
      <c r="C4" s="843"/>
      <c r="D4" s="854" t="s">
        <v>191</v>
      </c>
      <c r="E4" s="855"/>
      <c r="F4" s="855"/>
      <c r="G4" s="855"/>
      <c r="H4" s="855"/>
      <c r="I4" s="855"/>
      <c r="J4" s="855"/>
      <c r="K4" s="855"/>
      <c r="L4" s="856"/>
      <c r="M4" s="857" t="s">
        <v>62</v>
      </c>
      <c r="N4" s="855"/>
      <c r="O4" s="855"/>
      <c r="P4" s="855"/>
      <c r="Q4" s="855"/>
      <c r="R4" s="855"/>
      <c r="S4" s="855"/>
      <c r="T4" s="858"/>
      <c r="U4" s="778" t="s">
        <v>925</v>
      </c>
      <c r="V4" s="782"/>
      <c r="W4" s="782"/>
      <c r="X4" s="779"/>
    </row>
    <row r="5" spans="2:25" ht="84.75" customHeight="1" x14ac:dyDescent="0.35">
      <c r="B5" s="844"/>
      <c r="C5" s="845"/>
      <c r="D5" s="778" t="s">
        <v>60</v>
      </c>
      <c r="E5" s="782"/>
      <c r="F5" s="779"/>
      <c r="G5" s="778" t="s">
        <v>61</v>
      </c>
      <c r="H5" s="782"/>
      <c r="I5" s="779"/>
      <c r="J5" s="778" t="s">
        <v>912</v>
      </c>
      <c r="K5" s="782"/>
      <c r="L5" s="779"/>
      <c r="M5" s="778" t="s">
        <v>923</v>
      </c>
      <c r="N5" s="782"/>
      <c r="O5" s="782"/>
      <c r="P5" s="779"/>
      <c r="Q5" s="778" t="s">
        <v>924</v>
      </c>
      <c r="R5" s="782"/>
      <c r="S5" s="782"/>
      <c r="T5" s="784"/>
      <c r="U5" s="853"/>
      <c r="V5" s="840"/>
      <c r="W5" s="840"/>
      <c r="X5" s="841"/>
    </row>
    <row r="6" spans="2:25" ht="77.5" x14ac:dyDescent="0.35">
      <c r="B6" s="844"/>
      <c r="C6" s="845"/>
      <c r="D6" s="628" t="s">
        <v>42</v>
      </c>
      <c r="E6" s="629" t="s">
        <v>913</v>
      </c>
      <c r="F6" s="630" t="s">
        <v>10</v>
      </c>
      <c r="G6" s="628" t="s">
        <v>42</v>
      </c>
      <c r="H6" s="629" t="s">
        <v>913</v>
      </c>
      <c r="I6" s="630" t="s">
        <v>10</v>
      </c>
      <c r="J6" s="628" t="s">
        <v>42</v>
      </c>
      <c r="K6" s="629" t="s">
        <v>913</v>
      </c>
      <c r="L6" s="630" t="s">
        <v>10</v>
      </c>
      <c r="M6" s="628" t="s">
        <v>42</v>
      </c>
      <c r="N6" s="629" t="s">
        <v>914</v>
      </c>
      <c r="O6" s="629" t="s">
        <v>913</v>
      </c>
      <c r="P6" s="630" t="s">
        <v>10</v>
      </c>
      <c r="Q6" s="628" t="s">
        <v>42</v>
      </c>
      <c r="R6" s="629" t="s">
        <v>914</v>
      </c>
      <c r="S6" s="629" t="s">
        <v>913</v>
      </c>
      <c r="T6" s="632" t="s">
        <v>10</v>
      </c>
      <c r="U6" s="628" t="s">
        <v>42</v>
      </c>
      <c r="V6" s="629" t="s">
        <v>914</v>
      </c>
      <c r="W6" s="629" t="s">
        <v>913</v>
      </c>
      <c r="X6" s="630" t="s">
        <v>10</v>
      </c>
    </row>
    <row r="7" spans="2:25" ht="15" thickBot="1" x14ac:dyDescent="0.4">
      <c r="B7" s="846"/>
      <c r="C7" s="847"/>
      <c r="D7" s="531" t="s">
        <v>107</v>
      </c>
      <c r="E7" s="511" t="s">
        <v>180</v>
      </c>
      <c r="F7" s="509" t="s">
        <v>108</v>
      </c>
      <c r="G7" s="531" t="s">
        <v>109</v>
      </c>
      <c r="H7" s="511" t="s">
        <v>380</v>
      </c>
      <c r="I7" s="509" t="s">
        <v>110</v>
      </c>
      <c r="J7" s="531" t="s">
        <v>115</v>
      </c>
      <c r="K7" s="511" t="s">
        <v>381</v>
      </c>
      <c r="L7" s="509" t="s">
        <v>111</v>
      </c>
      <c r="M7" s="531" t="s">
        <v>162</v>
      </c>
      <c r="N7" s="511" t="s">
        <v>163</v>
      </c>
      <c r="O7" s="511" t="s">
        <v>164</v>
      </c>
      <c r="P7" s="509" t="s">
        <v>165</v>
      </c>
      <c r="Q7" s="531" t="s">
        <v>166</v>
      </c>
      <c r="R7" s="511" t="s">
        <v>167</v>
      </c>
      <c r="S7" s="511" t="s">
        <v>168</v>
      </c>
      <c r="T7" s="633" t="s">
        <v>169</v>
      </c>
      <c r="U7" s="531" t="s">
        <v>170</v>
      </c>
      <c r="V7" s="511" t="s">
        <v>171</v>
      </c>
      <c r="W7" s="511" t="s">
        <v>192</v>
      </c>
      <c r="X7" s="626" t="s">
        <v>172</v>
      </c>
    </row>
    <row r="8" spans="2:25" x14ac:dyDescent="0.35">
      <c r="B8" s="500" t="s">
        <v>927</v>
      </c>
      <c r="C8" s="634" t="s">
        <v>49</v>
      </c>
      <c r="D8" s="293">
        <v>0</v>
      </c>
      <c r="E8" s="294">
        <v>0</v>
      </c>
      <c r="F8" s="295">
        <v>0</v>
      </c>
      <c r="G8" s="293">
        <v>0</v>
      </c>
      <c r="H8" s="294">
        <v>0</v>
      </c>
      <c r="I8" s="295">
        <v>0</v>
      </c>
      <c r="J8" s="293">
        <v>0</v>
      </c>
      <c r="K8" s="294">
        <v>0</v>
      </c>
      <c r="L8" s="295">
        <v>0</v>
      </c>
      <c r="M8" s="293">
        <v>0</v>
      </c>
      <c r="N8" s="294">
        <v>0</v>
      </c>
      <c r="O8" s="294">
        <v>0</v>
      </c>
      <c r="P8" s="295">
        <v>0</v>
      </c>
      <c r="Q8" s="293">
        <v>0</v>
      </c>
      <c r="R8" s="294">
        <v>0</v>
      </c>
      <c r="S8" s="294">
        <v>0</v>
      </c>
      <c r="T8" s="297">
        <v>0</v>
      </c>
      <c r="U8" s="293">
        <v>0</v>
      </c>
      <c r="V8" s="294">
        <v>0</v>
      </c>
      <c r="W8" s="294">
        <v>0</v>
      </c>
      <c r="X8" s="295">
        <v>0</v>
      </c>
      <c r="Y8" s="178" t="str">
        <f>IF(COUNTBLANK(D8:X8)=21,"",IF(COUNTBLANK(D8:X8)=0, "Weryfikacja wiersza OK", "Należy wypełnić wszystkie pola w bieżącym wierszu"))</f>
        <v>Weryfikacja wiersza OK</v>
      </c>
    </row>
    <row r="9" spans="2:25" x14ac:dyDescent="0.35">
      <c r="B9" s="501" t="s">
        <v>928</v>
      </c>
      <c r="C9" s="380" t="s">
        <v>50</v>
      </c>
      <c r="D9" s="274">
        <v>0</v>
      </c>
      <c r="E9" s="270">
        <v>0</v>
      </c>
      <c r="F9" s="262">
        <v>0</v>
      </c>
      <c r="G9" s="274">
        <v>0</v>
      </c>
      <c r="H9" s="270">
        <v>0</v>
      </c>
      <c r="I9" s="262">
        <v>0</v>
      </c>
      <c r="J9" s="274">
        <v>0</v>
      </c>
      <c r="K9" s="270">
        <v>0</v>
      </c>
      <c r="L9" s="262">
        <v>0</v>
      </c>
      <c r="M9" s="274">
        <v>0</v>
      </c>
      <c r="N9" s="270">
        <v>0</v>
      </c>
      <c r="O9" s="270">
        <v>0</v>
      </c>
      <c r="P9" s="262">
        <v>0</v>
      </c>
      <c r="Q9" s="274">
        <v>0</v>
      </c>
      <c r="R9" s="270">
        <v>0</v>
      </c>
      <c r="S9" s="270">
        <v>0</v>
      </c>
      <c r="T9" s="298">
        <v>0</v>
      </c>
      <c r="U9" s="274">
        <v>0</v>
      </c>
      <c r="V9" s="270">
        <v>0</v>
      </c>
      <c r="W9" s="270">
        <v>0</v>
      </c>
      <c r="X9" s="262">
        <v>0</v>
      </c>
      <c r="Y9" s="178" t="str">
        <f t="shared" ref="Y9:Y15" si="0">IF(COUNTBLANK(D9:X9)=21,"",IF(COUNTBLANK(D9:X9)=0, "Weryfikacja wiersza OK", "Należy wypełnić wszystkie pola w bieżącym wierszu"))</f>
        <v>Weryfikacja wiersza OK</v>
      </c>
    </row>
    <row r="10" spans="2:25" x14ac:dyDescent="0.35">
      <c r="B10" s="501" t="s">
        <v>929</v>
      </c>
      <c r="C10" s="380" t="s">
        <v>63</v>
      </c>
      <c r="D10" s="274">
        <v>0</v>
      </c>
      <c r="E10" s="270">
        <v>0</v>
      </c>
      <c r="F10" s="262">
        <v>0</v>
      </c>
      <c r="G10" s="274">
        <v>0</v>
      </c>
      <c r="H10" s="270">
        <v>0</v>
      </c>
      <c r="I10" s="262">
        <v>0</v>
      </c>
      <c r="J10" s="274">
        <v>0</v>
      </c>
      <c r="K10" s="270">
        <v>0</v>
      </c>
      <c r="L10" s="262">
        <v>0</v>
      </c>
      <c r="M10" s="274">
        <v>0</v>
      </c>
      <c r="N10" s="270">
        <v>0</v>
      </c>
      <c r="O10" s="270">
        <v>0</v>
      </c>
      <c r="P10" s="262">
        <v>0</v>
      </c>
      <c r="Q10" s="274">
        <v>0</v>
      </c>
      <c r="R10" s="270">
        <v>0</v>
      </c>
      <c r="S10" s="270">
        <v>0</v>
      </c>
      <c r="T10" s="298">
        <v>0</v>
      </c>
      <c r="U10" s="274">
        <v>0</v>
      </c>
      <c r="V10" s="270">
        <v>0</v>
      </c>
      <c r="W10" s="270">
        <v>0</v>
      </c>
      <c r="X10" s="262">
        <v>0</v>
      </c>
      <c r="Y10" s="178" t="str">
        <f t="shared" si="0"/>
        <v>Weryfikacja wiersza OK</v>
      </c>
    </row>
    <row r="11" spans="2:25" x14ac:dyDescent="0.35">
      <c r="B11" s="375" t="s">
        <v>930</v>
      </c>
      <c r="C11" s="366" t="s">
        <v>1056</v>
      </c>
      <c r="D11" s="299">
        <v>0</v>
      </c>
      <c r="E11" s="288">
        <v>0</v>
      </c>
      <c r="F11" s="289">
        <v>0</v>
      </c>
      <c r="G11" s="299">
        <v>0</v>
      </c>
      <c r="H11" s="288">
        <v>0</v>
      </c>
      <c r="I11" s="289">
        <v>0</v>
      </c>
      <c r="J11" s="299">
        <v>0</v>
      </c>
      <c r="K11" s="288">
        <v>0</v>
      </c>
      <c r="L11" s="289">
        <v>0</v>
      </c>
      <c r="M11" s="299">
        <v>0</v>
      </c>
      <c r="N11" s="288">
        <v>0</v>
      </c>
      <c r="O11" s="288">
        <v>0</v>
      </c>
      <c r="P11" s="289">
        <v>0</v>
      </c>
      <c r="Q11" s="299">
        <v>0</v>
      </c>
      <c r="R11" s="288">
        <v>0</v>
      </c>
      <c r="S11" s="288">
        <v>0</v>
      </c>
      <c r="T11" s="300">
        <v>0</v>
      </c>
      <c r="U11" s="299">
        <v>0</v>
      </c>
      <c r="V11" s="288">
        <v>0</v>
      </c>
      <c r="W11" s="288">
        <v>0</v>
      </c>
      <c r="X11" s="289">
        <v>0</v>
      </c>
      <c r="Y11" s="178" t="str">
        <f t="shared" si="0"/>
        <v>Weryfikacja wiersza OK</v>
      </c>
    </row>
    <row r="12" spans="2:25" x14ac:dyDescent="0.35">
      <c r="B12" s="501" t="s">
        <v>931</v>
      </c>
      <c r="C12" s="380" t="s">
        <v>52</v>
      </c>
      <c r="D12" s="274">
        <v>0</v>
      </c>
      <c r="E12" s="270">
        <v>0</v>
      </c>
      <c r="F12" s="262">
        <v>0</v>
      </c>
      <c r="G12" s="274">
        <v>0</v>
      </c>
      <c r="H12" s="270">
        <v>0</v>
      </c>
      <c r="I12" s="262">
        <v>0</v>
      </c>
      <c r="J12" s="274">
        <v>0</v>
      </c>
      <c r="K12" s="270">
        <v>0</v>
      </c>
      <c r="L12" s="262">
        <v>0</v>
      </c>
      <c r="M12" s="274">
        <v>0</v>
      </c>
      <c r="N12" s="270">
        <v>0</v>
      </c>
      <c r="O12" s="270">
        <v>0</v>
      </c>
      <c r="P12" s="262">
        <v>0</v>
      </c>
      <c r="Q12" s="274">
        <v>0</v>
      </c>
      <c r="R12" s="270">
        <v>0</v>
      </c>
      <c r="S12" s="270">
        <v>0</v>
      </c>
      <c r="T12" s="298">
        <v>0</v>
      </c>
      <c r="U12" s="274">
        <v>0</v>
      </c>
      <c r="V12" s="270">
        <v>0</v>
      </c>
      <c r="W12" s="270">
        <v>0</v>
      </c>
      <c r="X12" s="262">
        <v>0</v>
      </c>
      <c r="Y12" s="178" t="str">
        <f t="shared" si="0"/>
        <v>Weryfikacja wiersza OK</v>
      </c>
    </row>
    <row r="13" spans="2:25" x14ac:dyDescent="0.35">
      <c r="B13" s="501" t="s">
        <v>932</v>
      </c>
      <c r="C13" s="380" t="s">
        <v>51</v>
      </c>
      <c r="D13" s="274">
        <v>0</v>
      </c>
      <c r="E13" s="270">
        <v>0</v>
      </c>
      <c r="F13" s="262">
        <v>0</v>
      </c>
      <c r="G13" s="274">
        <v>0</v>
      </c>
      <c r="H13" s="270">
        <v>0</v>
      </c>
      <c r="I13" s="262">
        <v>0</v>
      </c>
      <c r="J13" s="274">
        <v>0</v>
      </c>
      <c r="K13" s="270">
        <v>0</v>
      </c>
      <c r="L13" s="262">
        <v>0</v>
      </c>
      <c r="M13" s="274">
        <v>0</v>
      </c>
      <c r="N13" s="270">
        <v>0</v>
      </c>
      <c r="O13" s="270">
        <v>0</v>
      </c>
      <c r="P13" s="262">
        <v>0</v>
      </c>
      <c r="Q13" s="274">
        <v>0</v>
      </c>
      <c r="R13" s="270">
        <v>0</v>
      </c>
      <c r="S13" s="270">
        <v>0</v>
      </c>
      <c r="T13" s="298">
        <v>0</v>
      </c>
      <c r="U13" s="274">
        <v>0</v>
      </c>
      <c r="V13" s="270">
        <v>0</v>
      </c>
      <c r="W13" s="270">
        <v>0</v>
      </c>
      <c r="X13" s="262">
        <v>0</v>
      </c>
      <c r="Y13" s="178" t="str">
        <f t="shared" si="0"/>
        <v>Weryfikacja wiersza OK</v>
      </c>
    </row>
    <row r="14" spans="2:25" ht="15" thickBot="1" x14ac:dyDescent="0.4">
      <c r="B14" s="502" t="s">
        <v>933</v>
      </c>
      <c r="C14" s="635" t="s">
        <v>22</v>
      </c>
      <c r="D14" s="276">
        <v>0</v>
      </c>
      <c r="E14" s="272">
        <v>0</v>
      </c>
      <c r="F14" s="266">
        <v>0</v>
      </c>
      <c r="G14" s="276">
        <v>0</v>
      </c>
      <c r="H14" s="272">
        <v>0</v>
      </c>
      <c r="I14" s="266">
        <v>0</v>
      </c>
      <c r="J14" s="276">
        <v>0</v>
      </c>
      <c r="K14" s="272">
        <v>0</v>
      </c>
      <c r="L14" s="266">
        <v>0</v>
      </c>
      <c r="M14" s="276">
        <v>0</v>
      </c>
      <c r="N14" s="272">
        <v>0</v>
      </c>
      <c r="O14" s="272">
        <v>0</v>
      </c>
      <c r="P14" s="266">
        <v>0</v>
      </c>
      <c r="Q14" s="276">
        <v>0</v>
      </c>
      <c r="R14" s="272">
        <v>0</v>
      </c>
      <c r="S14" s="272">
        <v>0</v>
      </c>
      <c r="T14" s="301">
        <v>0</v>
      </c>
      <c r="U14" s="276">
        <v>0</v>
      </c>
      <c r="V14" s="272">
        <v>0</v>
      </c>
      <c r="W14" s="272">
        <v>0</v>
      </c>
      <c r="X14" s="266">
        <v>0</v>
      </c>
      <c r="Y14" s="178" t="str">
        <f t="shared" si="0"/>
        <v>Weryfikacja wiersza OK</v>
      </c>
    </row>
    <row r="15" spans="2:25" ht="15" thickBot="1" x14ac:dyDescent="0.4">
      <c r="B15" s="638" t="s">
        <v>934</v>
      </c>
      <c r="C15" s="639" t="s">
        <v>70</v>
      </c>
      <c r="D15" s="307">
        <v>0</v>
      </c>
      <c r="E15" s="308">
        <v>0</v>
      </c>
      <c r="F15" s="309">
        <v>0</v>
      </c>
      <c r="G15" s="307">
        <v>0</v>
      </c>
      <c r="H15" s="308">
        <v>0</v>
      </c>
      <c r="I15" s="309">
        <v>0</v>
      </c>
      <c r="J15" s="307">
        <v>0</v>
      </c>
      <c r="K15" s="308">
        <v>0</v>
      </c>
      <c r="L15" s="309">
        <v>0</v>
      </c>
      <c r="M15" s="307">
        <v>0</v>
      </c>
      <c r="N15" s="308">
        <v>0</v>
      </c>
      <c r="O15" s="308">
        <v>0</v>
      </c>
      <c r="P15" s="309">
        <v>0</v>
      </c>
      <c r="Q15" s="307">
        <v>0</v>
      </c>
      <c r="R15" s="308">
        <v>0</v>
      </c>
      <c r="S15" s="308">
        <v>0</v>
      </c>
      <c r="T15" s="310">
        <v>0</v>
      </c>
      <c r="U15" s="307">
        <v>0</v>
      </c>
      <c r="V15" s="308">
        <v>0</v>
      </c>
      <c r="W15" s="308">
        <v>0</v>
      </c>
      <c r="X15" s="309">
        <v>0</v>
      </c>
      <c r="Y15" s="178" t="str">
        <f t="shared" si="0"/>
        <v>Weryfikacja wiersza OK</v>
      </c>
    </row>
    <row r="17" spans="3:24" x14ac:dyDescent="0.35">
      <c r="C17" s="347" t="s">
        <v>1443</v>
      </c>
    </row>
    <row r="18" spans="3:24" x14ac:dyDescent="0.35">
      <c r="C18" s="4" t="s">
        <v>934</v>
      </c>
      <c r="D18" s="6" t="str">
        <f>IF(D15="","",IF(ROUND(SUM(D8:D14)-D11,2)=ROUND(D15,2),"OK","Błąd sumy częściowej"))</f>
        <v>OK</v>
      </c>
      <c r="E18" s="6" t="str">
        <f t="shared" ref="E18:X18" si="1">IF(E15="","",IF(ROUND(SUM(E8:E14)-E11,2)=ROUND(E15,2),"OK","Błąd sumy częściowej"))</f>
        <v>OK</v>
      </c>
      <c r="F18" s="6" t="str">
        <f t="shared" si="1"/>
        <v>OK</v>
      </c>
      <c r="G18" s="6" t="str">
        <f t="shared" si="1"/>
        <v>OK</v>
      </c>
      <c r="H18" s="6" t="str">
        <f t="shared" si="1"/>
        <v>OK</v>
      </c>
      <c r="I18" s="6" t="str">
        <f t="shared" si="1"/>
        <v>OK</v>
      </c>
      <c r="J18" s="6" t="str">
        <f t="shared" si="1"/>
        <v>OK</v>
      </c>
      <c r="K18" s="6" t="str">
        <f t="shared" si="1"/>
        <v>OK</v>
      </c>
      <c r="L18" s="6" t="str">
        <f t="shared" si="1"/>
        <v>OK</v>
      </c>
      <c r="M18" s="6" t="str">
        <f t="shared" si="1"/>
        <v>OK</v>
      </c>
      <c r="N18" s="6" t="str">
        <f t="shared" si="1"/>
        <v>OK</v>
      </c>
      <c r="O18" s="6" t="str">
        <f t="shared" si="1"/>
        <v>OK</v>
      </c>
      <c r="P18" s="6" t="str">
        <f t="shared" si="1"/>
        <v>OK</v>
      </c>
      <c r="Q18" s="6" t="str">
        <f t="shared" si="1"/>
        <v>OK</v>
      </c>
      <c r="R18" s="6" t="str">
        <f t="shared" si="1"/>
        <v>OK</v>
      </c>
      <c r="S18" s="6" t="str">
        <f t="shared" si="1"/>
        <v>OK</v>
      </c>
      <c r="T18" s="6" t="str">
        <f t="shared" si="1"/>
        <v>OK</v>
      </c>
      <c r="U18" s="6" t="str">
        <f t="shared" si="1"/>
        <v>OK</v>
      </c>
      <c r="V18" s="6" t="str">
        <f t="shared" si="1"/>
        <v>OK</v>
      </c>
      <c r="W18" s="6" t="str">
        <f t="shared" si="1"/>
        <v>OK</v>
      </c>
      <c r="X18" s="6" t="str">
        <f t="shared" si="1"/>
        <v>OK</v>
      </c>
    </row>
    <row r="20" spans="3:24" x14ac:dyDescent="0.35">
      <c r="C20" s="358" t="s">
        <v>1464</v>
      </c>
      <c r="D20" s="6" t="str">
        <f>IF(COUNTBLANK(Y8:Y15)=8,"",IF(AND(COUNTIF(Y8:Y15,"Weryfikacja wiersza OK")=8,COUNTIF(D18:X18,"OK")=21),"Arkusz jest zwalidowany poprawnie","Arkusz jest niepoprawny"))</f>
        <v>Arkusz jest zwalidowany poprawnie</v>
      </c>
    </row>
  </sheetData>
  <sheetProtection algorithmName="SHA-512" hashValue="Ymde8hd7fNXIddYNfM2v1IZ084OtIIAUZgcTXhb3CH98ZZGlFOE94t2WQl4wrldkNyUN7/gXMI7lmuFEjNc3cQ==" saltValue="NEG5Ob24wkH5I3G0zoNFeg==" spinCount="100000" sheet="1" objects="1" scenarios="1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37" priority="3" operator="containsText" text="Weryfikacja wiersza OK">
      <formula>NOT(ISERROR(SEARCH("Weryfikacja wiersza OK",Y8)))</formula>
    </cfRule>
  </conditionalFormatting>
  <conditionalFormatting sqref="D20">
    <cfRule type="containsText" dxfId="36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35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8"/>
  <dimension ref="B1:M19"/>
  <sheetViews>
    <sheetView workbookViewId="0">
      <selection activeCell="D7" sqref="D7:L14"/>
    </sheetView>
  </sheetViews>
  <sheetFormatPr defaultColWidth="8.7265625" defaultRowHeight="14.5" x14ac:dyDescent="0.35"/>
  <cols>
    <col min="1" max="2" width="8.7265625" style="4"/>
    <col min="3" max="3" width="27" style="4" customWidth="1"/>
    <col min="4" max="10" width="12.1796875" style="4" customWidth="1"/>
    <col min="11" max="11" width="13.54296875" style="4" customWidth="1"/>
    <col min="12" max="12" width="8.7265625" style="4"/>
    <col min="13" max="13" width="14.453125" style="4" customWidth="1"/>
    <col min="14" max="16384" width="8.7265625" style="4"/>
  </cols>
  <sheetData>
    <row r="1" spans="2:13" ht="15.5" x14ac:dyDescent="0.35">
      <c r="B1" s="3" t="s">
        <v>0</v>
      </c>
      <c r="C1" s="360"/>
      <c r="D1" s="360"/>
      <c r="E1" s="360"/>
      <c r="F1" s="360"/>
      <c r="G1" s="360"/>
      <c r="H1" s="360"/>
      <c r="I1" s="360"/>
      <c r="J1" s="360"/>
      <c r="K1" s="347" t="s">
        <v>1251</v>
      </c>
    </row>
    <row r="2" spans="2:13" x14ac:dyDescent="0.35">
      <c r="B2" s="572" t="s">
        <v>1285</v>
      </c>
      <c r="C2" s="572"/>
      <c r="D2" s="572"/>
      <c r="E2" s="572"/>
      <c r="F2" s="572"/>
      <c r="G2" s="572"/>
      <c r="H2" s="572"/>
      <c r="I2" s="572"/>
      <c r="J2" s="572"/>
      <c r="K2" s="572"/>
      <c r="L2" s="453"/>
    </row>
    <row r="3" spans="2:13" ht="15" thickBot="1" x14ac:dyDescent="0.4"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453"/>
    </row>
    <row r="4" spans="2:13" x14ac:dyDescent="0.35">
      <c r="B4" s="859"/>
      <c r="C4" s="860"/>
      <c r="D4" s="865" t="s">
        <v>204</v>
      </c>
      <c r="E4" s="867" t="s">
        <v>73</v>
      </c>
      <c r="F4" s="868"/>
      <c r="G4" s="868"/>
      <c r="H4" s="868"/>
      <c r="I4" s="868"/>
      <c r="J4" s="868"/>
      <c r="K4" s="868"/>
      <c r="L4" s="869"/>
    </row>
    <row r="5" spans="2:13" ht="39" x14ac:dyDescent="0.35">
      <c r="B5" s="861"/>
      <c r="C5" s="862"/>
      <c r="D5" s="866"/>
      <c r="E5" s="640" t="s">
        <v>74</v>
      </c>
      <c r="F5" s="640" t="s">
        <v>75</v>
      </c>
      <c r="G5" s="640" t="s">
        <v>101</v>
      </c>
      <c r="H5" s="640" t="s">
        <v>102</v>
      </c>
      <c r="I5" s="640" t="s">
        <v>76</v>
      </c>
      <c r="J5" s="641" t="s">
        <v>1607</v>
      </c>
      <c r="K5" s="641" t="s">
        <v>1608</v>
      </c>
      <c r="L5" s="642" t="s">
        <v>81</v>
      </c>
    </row>
    <row r="6" spans="2:13" ht="15" thickBot="1" x14ac:dyDescent="0.4">
      <c r="B6" s="863"/>
      <c r="C6" s="864"/>
      <c r="D6" s="643" t="s">
        <v>107</v>
      </c>
      <c r="E6" s="644" t="s">
        <v>108</v>
      </c>
      <c r="F6" s="644" t="s">
        <v>109</v>
      </c>
      <c r="G6" s="644" t="s">
        <v>110</v>
      </c>
      <c r="H6" s="644" t="s">
        <v>115</v>
      </c>
      <c r="I6" s="644" t="s">
        <v>111</v>
      </c>
      <c r="J6" s="645" t="s">
        <v>162</v>
      </c>
      <c r="K6" s="645" t="s">
        <v>163</v>
      </c>
      <c r="L6" s="646" t="s">
        <v>164</v>
      </c>
    </row>
    <row r="7" spans="2:13" ht="26" x14ac:dyDescent="0.35">
      <c r="B7" s="647" t="s">
        <v>1488</v>
      </c>
      <c r="C7" s="648" t="s">
        <v>1286</v>
      </c>
      <c r="D7" s="237">
        <v>0</v>
      </c>
      <c r="E7" s="238">
        <v>0</v>
      </c>
      <c r="F7" s="238">
        <v>0</v>
      </c>
      <c r="G7" s="238">
        <v>0</v>
      </c>
      <c r="H7" s="238">
        <v>0</v>
      </c>
      <c r="I7" s="238">
        <v>0</v>
      </c>
      <c r="J7" s="238">
        <v>0</v>
      </c>
      <c r="K7" s="238">
        <v>0</v>
      </c>
      <c r="L7" s="311">
        <v>0</v>
      </c>
      <c r="M7" s="178" t="str">
        <f>IF(COUNTBLANK(D7:L7)=9,"",IF(COUNTBLANK(D7:L7)=0, "Weryfikacja wiersza OK", "Należy wypełnić wszystkie pola w bieżącym wierszu"))</f>
        <v>Weryfikacja wiersza OK</v>
      </c>
    </row>
    <row r="8" spans="2:13" ht="26" x14ac:dyDescent="0.35">
      <c r="B8" s="649" t="s">
        <v>1489</v>
      </c>
      <c r="C8" s="650" t="s">
        <v>1287</v>
      </c>
      <c r="D8" s="239">
        <v>0</v>
      </c>
      <c r="E8" s="240">
        <v>0</v>
      </c>
      <c r="F8" s="240">
        <v>0</v>
      </c>
      <c r="G8" s="240">
        <v>0</v>
      </c>
      <c r="H8" s="240">
        <v>0</v>
      </c>
      <c r="I8" s="240">
        <v>0</v>
      </c>
      <c r="J8" s="240">
        <v>0</v>
      </c>
      <c r="K8" s="240">
        <v>0</v>
      </c>
      <c r="L8" s="312">
        <v>0</v>
      </c>
      <c r="M8" s="178" t="str">
        <f t="shared" ref="M8:M14" si="0">IF(COUNTBLANK(D8:L8)=9,"",IF(COUNTBLANK(D8:L8)=0, "Weryfikacja wiersza OK", "Należy wypełnić wszystkie pola w bieżącym wierszu"))</f>
        <v>Weryfikacja wiersza OK</v>
      </c>
    </row>
    <row r="9" spans="2:13" ht="26" x14ac:dyDescent="0.35">
      <c r="B9" s="649" t="s">
        <v>1490</v>
      </c>
      <c r="C9" s="650" t="s">
        <v>1288</v>
      </c>
      <c r="D9" s="239">
        <v>0</v>
      </c>
      <c r="E9" s="240">
        <v>0</v>
      </c>
      <c r="F9" s="240">
        <v>0</v>
      </c>
      <c r="G9" s="240">
        <v>0</v>
      </c>
      <c r="H9" s="240">
        <v>0</v>
      </c>
      <c r="I9" s="240">
        <v>0</v>
      </c>
      <c r="J9" s="240">
        <v>0</v>
      </c>
      <c r="K9" s="240">
        <v>0</v>
      </c>
      <c r="L9" s="312">
        <v>0</v>
      </c>
      <c r="M9" s="178" t="str">
        <f t="shared" si="0"/>
        <v>Weryfikacja wiersza OK</v>
      </c>
    </row>
    <row r="10" spans="2:13" ht="26" x14ac:dyDescent="0.35">
      <c r="B10" s="649" t="s">
        <v>1491</v>
      </c>
      <c r="C10" s="650" t="s">
        <v>1289</v>
      </c>
      <c r="D10" s="239">
        <v>0</v>
      </c>
      <c r="E10" s="240">
        <v>0</v>
      </c>
      <c r="F10" s="240">
        <v>0</v>
      </c>
      <c r="G10" s="240">
        <v>0</v>
      </c>
      <c r="H10" s="240">
        <v>0</v>
      </c>
      <c r="I10" s="240">
        <v>0</v>
      </c>
      <c r="J10" s="240">
        <v>0</v>
      </c>
      <c r="K10" s="240">
        <v>0</v>
      </c>
      <c r="L10" s="312">
        <v>0</v>
      </c>
      <c r="M10" s="178" t="str">
        <f t="shared" si="0"/>
        <v>Weryfikacja wiersza OK</v>
      </c>
    </row>
    <row r="11" spans="2:13" ht="26" x14ac:dyDescent="0.35">
      <c r="B11" s="649" t="s">
        <v>1492</v>
      </c>
      <c r="C11" s="650" t="s">
        <v>1290</v>
      </c>
      <c r="D11" s="239"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0">
        <v>0</v>
      </c>
      <c r="L11" s="312">
        <v>0</v>
      </c>
      <c r="M11" s="178" t="str">
        <f t="shared" si="0"/>
        <v>Weryfikacja wiersza OK</v>
      </c>
    </row>
    <row r="12" spans="2:13" ht="39" x14ac:dyDescent="0.35">
      <c r="B12" s="649" t="s">
        <v>1493</v>
      </c>
      <c r="C12" s="650" t="s">
        <v>47</v>
      </c>
      <c r="D12" s="239">
        <v>0</v>
      </c>
      <c r="E12" s="240">
        <v>0</v>
      </c>
      <c r="F12" s="240">
        <v>0</v>
      </c>
      <c r="G12" s="240">
        <v>0</v>
      </c>
      <c r="H12" s="240">
        <v>0</v>
      </c>
      <c r="I12" s="240">
        <v>0</v>
      </c>
      <c r="J12" s="240">
        <v>0</v>
      </c>
      <c r="K12" s="240">
        <v>0</v>
      </c>
      <c r="L12" s="312">
        <v>0</v>
      </c>
      <c r="M12" s="178" t="str">
        <f t="shared" si="0"/>
        <v>Weryfikacja wiersza OK</v>
      </c>
    </row>
    <row r="13" spans="2:13" ht="26.5" thickBot="1" x14ac:dyDescent="0.4">
      <c r="B13" s="651" t="s">
        <v>1494</v>
      </c>
      <c r="C13" s="652" t="s">
        <v>22</v>
      </c>
      <c r="D13" s="241">
        <v>0</v>
      </c>
      <c r="E13" s="242">
        <v>0</v>
      </c>
      <c r="F13" s="242">
        <v>0</v>
      </c>
      <c r="G13" s="242">
        <v>0</v>
      </c>
      <c r="H13" s="242">
        <v>0</v>
      </c>
      <c r="I13" s="242">
        <v>0</v>
      </c>
      <c r="J13" s="242">
        <v>0</v>
      </c>
      <c r="K13" s="242">
        <v>0</v>
      </c>
      <c r="L13" s="313">
        <v>0</v>
      </c>
      <c r="M13" s="178" t="str">
        <f t="shared" si="0"/>
        <v>Weryfikacja wiersza OK</v>
      </c>
    </row>
    <row r="14" spans="2:13" ht="26.5" thickBot="1" x14ac:dyDescent="0.4">
      <c r="B14" s="653" t="s">
        <v>1495</v>
      </c>
      <c r="C14" s="654" t="s">
        <v>21</v>
      </c>
      <c r="D14" s="243">
        <v>0</v>
      </c>
      <c r="E14" s="244">
        <v>0</v>
      </c>
      <c r="F14" s="244">
        <v>0</v>
      </c>
      <c r="G14" s="244">
        <v>0</v>
      </c>
      <c r="H14" s="244">
        <v>0</v>
      </c>
      <c r="I14" s="244">
        <v>0</v>
      </c>
      <c r="J14" s="244">
        <v>0</v>
      </c>
      <c r="K14" s="244">
        <v>0</v>
      </c>
      <c r="L14" s="314">
        <v>0</v>
      </c>
      <c r="M14" s="178" t="str">
        <f t="shared" si="0"/>
        <v>Weryfikacja wiersza OK</v>
      </c>
    </row>
    <row r="15" spans="2:13" x14ac:dyDescent="0.35">
      <c r="B15" s="360"/>
      <c r="C15" s="360"/>
      <c r="D15" s="360"/>
      <c r="E15" s="360"/>
      <c r="F15" s="360"/>
      <c r="G15" s="360"/>
      <c r="H15" s="360"/>
      <c r="I15" s="360"/>
      <c r="J15" s="360"/>
      <c r="K15" s="360"/>
    </row>
    <row r="16" spans="2:13" x14ac:dyDescent="0.35">
      <c r="B16" s="360"/>
      <c r="C16" s="347" t="s">
        <v>1443</v>
      </c>
      <c r="D16" s="360"/>
      <c r="E16" s="360"/>
      <c r="F16" s="360"/>
      <c r="G16" s="360"/>
      <c r="H16" s="360"/>
      <c r="I16" s="360"/>
      <c r="J16" s="360"/>
      <c r="K16" s="360"/>
    </row>
    <row r="17" spans="2:12" x14ac:dyDescent="0.35">
      <c r="B17" s="360"/>
      <c r="C17" s="655" t="s">
        <v>205</v>
      </c>
      <c r="D17" s="656" t="str">
        <f>IF(COUNTBLANK(D7:D14)=8,"",IF(D14=SUM(D7:D13),"OK","Błąd"))</f>
        <v>OK</v>
      </c>
      <c r="E17" s="656" t="str">
        <f t="shared" ref="E17:L17" si="1">IF(COUNTBLANK(E7:E14)=8,"",IF(E14=SUM(E7:E13),"OK","Błąd"))</f>
        <v>OK</v>
      </c>
      <c r="F17" s="656" t="str">
        <f t="shared" si="1"/>
        <v>OK</v>
      </c>
      <c r="G17" s="656" t="str">
        <f t="shared" si="1"/>
        <v>OK</v>
      </c>
      <c r="H17" s="656" t="str">
        <f t="shared" si="1"/>
        <v>OK</v>
      </c>
      <c r="I17" s="656" t="str">
        <f t="shared" si="1"/>
        <v>OK</v>
      </c>
      <c r="J17" s="656" t="str">
        <f t="shared" si="1"/>
        <v>OK</v>
      </c>
      <c r="K17" s="656" t="str">
        <f t="shared" si="1"/>
        <v>OK</v>
      </c>
      <c r="L17" s="656" t="str">
        <f t="shared" si="1"/>
        <v>OK</v>
      </c>
    </row>
    <row r="18" spans="2:12" x14ac:dyDescent="0.35">
      <c r="B18" s="360"/>
      <c r="C18" s="656"/>
      <c r="D18" s="657"/>
      <c r="E18" s="657"/>
      <c r="F18" s="657"/>
      <c r="G18" s="657"/>
      <c r="H18" s="657"/>
      <c r="I18" s="657"/>
      <c r="J18" s="657"/>
      <c r="K18" s="360"/>
    </row>
    <row r="19" spans="2:12" x14ac:dyDescent="0.35">
      <c r="C19" s="358" t="s">
        <v>1464</v>
      </c>
      <c r="D19" s="6" t="str">
        <f>IF(COUNTBLANK(M7:M14)=8,"",IF(AND(COUNTIF(M7:M14,"Weryfikacja wiersza OK")=8,COUNTIF(D17:L17,"OK")=9),"Arkusz jest zwalidowany poprawnie","Arkusz jest niepoprawny"))</f>
        <v>Arkusz jest zwalidowany poprawnie</v>
      </c>
    </row>
  </sheetData>
  <sheetProtection algorithmName="SHA-512" hashValue="mcykhpHiYq64zJA+P/+gXmMecD10QikkWHAAgMiatbbfy+DjI8FysB0ShgLeNKdNJxy9TLmGo5p6LJeJ5s2QeA==" saltValue="bqZfR1mQ+HMvKWIX3QZRwQ==" spinCount="100000" sheet="1" objects="1" scenarios="1"/>
  <mergeCells count="3">
    <mergeCell ref="B4:C6"/>
    <mergeCell ref="D4:D5"/>
    <mergeCell ref="E4:L4"/>
  </mergeCells>
  <conditionalFormatting sqref="D17:L17">
    <cfRule type="containsText" dxfId="34" priority="5" operator="containsText" text="OK">
      <formula>NOT(ISERROR(SEARCH("OK",D17)))</formula>
    </cfRule>
  </conditionalFormatting>
  <conditionalFormatting sqref="C18">
    <cfRule type="containsText" dxfId="33" priority="4" operator="containsText" text="Arkusz jest zwalidowany poprawnie">
      <formula>NOT(ISERROR(SEARCH("Arkusz jest zwalidowany poprawnie",C18)))</formula>
    </cfRule>
  </conditionalFormatting>
  <conditionalFormatting sqref="M7:M14">
    <cfRule type="containsText" dxfId="32" priority="2" operator="containsText" text="Weryfikacja wiersza OK">
      <formula>NOT(ISERROR(SEARCH("Weryfikacja wiersza OK",M7)))</formula>
    </cfRule>
  </conditionalFormatting>
  <conditionalFormatting sqref="D19">
    <cfRule type="containsText" dxfId="31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9"/>
  <dimension ref="B1:M19"/>
  <sheetViews>
    <sheetView workbookViewId="0">
      <selection activeCell="D7" sqref="D7:L14"/>
    </sheetView>
  </sheetViews>
  <sheetFormatPr defaultColWidth="8.7265625" defaultRowHeight="14.5" x14ac:dyDescent="0.35"/>
  <cols>
    <col min="1" max="1" width="8.7265625" style="4"/>
    <col min="2" max="2" width="12.26953125" style="4" customWidth="1"/>
    <col min="3" max="3" width="29.453125" style="4" customWidth="1"/>
    <col min="4" max="12" width="13.7265625" style="4" customWidth="1"/>
    <col min="13" max="13" width="12.453125" style="4" customWidth="1"/>
    <col min="14" max="16384" width="8.7265625" style="4"/>
  </cols>
  <sheetData>
    <row r="1" spans="2:13" ht="15.5" x14ac:dyDescent="0.35">
      <c r="B1" s="3" t="s">
        <v>0</v>
      </c>
      <c r="L1" s="347" t="s">
        <v>1251</v>
      </c>
    </row>
    <row r="2" spans="2:13" x14ac:dyDescent="0.35">
      <c r="B2" s="360" t="s">
        <v>936</v>
      </c>
    </row>
    <row r="3" spans="2:13" ht="15" thickBot="1" x14ac:dyDescent="0.4"/>
    <row r="4" spans="2:13" x14ac:dyDescent="0.35">
      <c r="B4" s="818"/>
      <c r="C4" s="819"/>
      <c r="D4" s="827" t="s">
        <v>72</v>
      </c>
      <c r="E4" s="870" t="s">
        <v>945</v>
      </c>
      <c r="F4" s="870"/>
      <c r="G4" s="870"/>
      <c r="H4" s="870"/>
      <c r="I4" s="870"/>
      <c r="J4" s="870"/>
      <c r="K4" s="870"/>
      <c r="L4" s="740"/>
    </row>
    <row r="5" spans="2:13" ht="43.5" x14ac:dyDescent="0.35">
      <c r="B5" s="820"/>
      <c r="C5" s="821"/>
      <c r="D5" s="828"/>
      <c r="E5" s="620" t="s">
        <v>74</v>
      </c>
      <c r="F5" s="620" t="s">
        <v>75</v>
      </c>
      <c r="G5" s="620" t="s">
        <v>823</v>
      </c>
      <c r="H5" s="620" t="s">
        <v>824</v>
      </c>
      <c r="I5" s="620" t="s">
        <v>825</v>
      </c>
      <c r="J5" s="658" t="s">
        <v>960</v>
      </c>
      <c r="K5" s="658" t="s">
        <v>1606</v>
      </c>
      <c r="L5" s="621" t="s">
        <v>81</v>
      </c>
    </row>
    <row r="6" spans="2:13" ht="15" thickBot="1" x14ac:dyDescent="0.4">
      <c r="B6" s="822"/>
      <c r="C6" s="823"/>
      <c r="D6" s="624" t="s">
        <v>107</v>
      </c>
      <c r="E6" s="625" t="s">
        <v>108</v>
      </c>
      <c r="F6" s="625" t="s">
        <v>109</v>
      </c>
      <c r="G6" s="625" t="s">
        <v>110</v>
      </c>
      <c r="H6" s="625" t="s">
        <v>115</v>
      </c>
      <c r="I6" s="625" t="s">
        <v>111</v>
      </c>
      <c r="J6" s="625" t="s">
        <v>162</v>
      </c>
      <c r="K6" s="625" t="s">
        <v>163</v>
      </c>
      <c r="L6" s="626" t="s">
        <v>164</v>
      </c>
    </row>
    <row r="7" spans="2:13" x14ac:dyDescent="0.35">
      <c r="B7" s="500" t="s">
        <v>937</v>
      </c>
      <c r="C7" s="634" t="s">
        <v>43</v>
      </c>
      <c r="D7" s="296">
        <v>0</v>
      </c>
      <c r="E7" s="294">
        <v>0</v>
      </c>
      <c r="F7" s="294">
        <v>0</v>
      </c>
      <c r="G7" s="294">
        <v>0</v>
      </c>
      <c r="H7" s="294">
        <v>0</v>
      </c>
      <c r="I7" s="294">
        <v>0</v>
      </c>
      <c r="J7" s="294">
        <v>0</v>
      </c>
      <c r="K7" s="294">
        <v>0</v>
      </c>
      <c r="L7" s="295">
        <v>0</v>
      </c>
      <c r="M7" s="178" t="str">
        <f>IF(COUNTBLANK(D7:L7)=9,"",IF(COUNTBLANK(D7:L7)=0, "Weryfikacja wiersza OK", "Należy wypełnić wszystkie pola w bieżącym wierszu"))</f>
        <v>Weryfikacja wiersza OK</v>
      </c>
    </row>
    <row r="8" spans="2:13" x14ac:dyDescent="0.35">
      <c r="B8" s="501" t="s">
        <v>938</v>
      </c>
      <c r="C8" s="380" t="s">
        <v>44</v>
      </c>
      <c r="D8" s="261">
        <v>0</v>
      </c>
      <c r="E8" s="270">
        <v>0</v>
      </c>
      <c r="F8" s="270">
        <v>0</v>
      </c>
      <c r="G8" s="270">
        <v>0</v>
      </c>
      <c r="H8" s="270">
        <v>0</v>
      </c>
      <c r="I8" s="270">
        <v>0</v>
      </c>
      <c r="J8" s="270">
        <v>0</v>
      </c>
      <c r="K8" s="270">
        <v>0</v>
      </c>
      <c r="L8" s="262">
        <v>0</v>
      </c>
      <c r="M8" s="178" t="str">
        <f t="shared" ref="M8:M14" si="0">IF(COUNTBLANK(D8:L8)=9,"",IF(COUNTBLANK(D8:L8)=0, "Weryfikacja wiersza OK", "Należy wypełnić wszystkie pola w bieżącym wierszu"))</f>
        <v>Weryfikacja wiersza OK</v>
      </c>
    </row>
    <row r="9" spans="2:13" x14ac:dyDescent="0.35">
      <c r="B9" s="501" t="s">
        <v>939</v>
      </c>
      <c r="C9" s="380" t="s">
        <v>45</v>
      </c>
      <c r="D9" s="261">
        <v>0</v>
      </c>
      <c r="E9" s="270">
        <v>0</v>
      </c>
      <c r="F9" s="270">
        <v>0</v>
      </c>
      <c r="G9" s="270">
        <v>0</v>
      </c>
      <c r="H9" s="270">
        <v>0</v>
      </c>
      <c r="I9" s="270">
        <v>0</v>
      </c>
      <c r="J9" s="270">
        <v>0</v>
      </c>
      <c r="K9" s="270">
        <v>0</v>
      </c>
      <c r="L9" s="262">
        <v>0</v>
      </c>
      <c r="M9" s="178" t="str">
        <f t="shared" si="0"/>
        <v>Weryfikacja wiersza OK</v>
      </c>
    </row>
    <row r="10" spans="2:13" x14ac:dyDescent="0.35">
      <c r="B10" s="501" t="s">
        <v>940</v>
      </c>
      <c r="C10" s="380" t="s">
        <v>46</v>
      </c>
      <c r="D10" s="261">
        <v>0</v>
      </c>
      <c r="E10" s="270">
        <v>0</v>
      </c>
      <c r="F10" s="270">
        <v>0</v>
      </c>
      <c r="G10" s="270">
        <v>0</v>
      </c>
      <c r="H10" s="270">
        <v>0</v>
      </c>
      <c r="I10" s="270">
        <v>0</v>
      </c>
      <c r="J10" s="270">
        <v>0</v>
      </c>
      <c r="K10" s="270">
        <v>0</v>
      </c>
      <c r="L10" s="262">
        <v>0</v>
      </c>
      <c r="M10" s="178" t="str">
        <f t="shared" si="0"/>
        <v>Weryfikacja wiersza OK</v>
      </c>
    </row>
    <row r="11" spans="2:13" x14ac:dyDescent="0.35">
      <c r="B11" s="501" t="s">
        <v>941</v>
      </c>
      <c r="C11" s="380" t="s">
        <v>48</v>
      </c>
      <c r="D11" s="261">
        <v>0</v>
      </c>
      <c r="E11" s="270">
        <v>0</v>
      </c>
      <c r="F11" s="270">
        <v>0</v>
      </c>
      <c r="G11" s="270">
        <v>0</v>
      </c>
      <c r="H11" s="270">
        <v>0</v>
      </c>
      <c r="I11" s="270">
        <v>0</v>
      </c>
      <c r="J11" s="270">
        <v>0</v>
      </c>
      <c r="K11" s="270">
        <v>0</v>
      </c>
      <c r="L11" s="262">
        <v>0</v>
      </c>
      <c r="M11" s="178" t="str">
        <f t="shared" si="0"/>
        <v>Weryfikacja wiersza OK</v>
      </c>
    </row>
    <row r="12" spans="2:13" ht="43.5" x14ac:dyDescent="0.35">
      <c r="B12" s="501" t="s">
        <v>942</v>
      </c>
      <c r="C12" s="380" t="s">
        <v>47</v>
      </c>
      <c r="D12" s="261">
        <v>0</v>
      </c>
      <c r="E12" s="270">
        <v>0</v>
      </c>
      <c r="F12" s="270">
        <v>0</v>
      </c>
      <c r="G12" s="270">
        <v>0</v>
      </c>
      <c r="H12" s="270">
        <v>0</v>
      </c>
      <c r="I12" s="270">
        <v>0</v>
      </c>
      <c r="J12" s="270">
        <v>0</v>
      </c>
      <c r="K12" s="270">
        <v>0</v>
      </c>
      <c r="L12" s="262">
        <v>0</v>
      </c>
      <c r="M12" s="178" t="str">
        <f t="shared" si="0"/>
        <v>Weryfikacja wiersza OK</v>
      </c>
    </row>
    <row r="13" spans="2:13" ht="15" thickBot="1" x14ac:dyDescent="0.4">
      <c r="B13" s="502" t="s">
        <v>943</v>
      </c>
      <c r="C13" s="635" t="s">
        <v>22</v>
      </c>
      <c r="D13" s="265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66">
        <v>0</v>
      </c>
      <c r="M13" s="178" t="str">
        <f t="shared" si="0"/>
        <v>Weryfikacja wiersza OK</v>
      </c>
    </row>
    <row r="14" spans="2:13" ht="15" thickBot="1" x14ac:dyDescent="0.4">
      <c r="B14" s="504" t="s">
        <v>944</v>
      </c>
      <c r="C14" s="659" t="s">
        <v>70</v>
      </c>
      <c r="D14" s="315">
        <v>0</v>
      </c>
      <c r="E14" s="316">
        <v>0</v>
      </c>
      <c r="F14" s="316">
        <v>0</v>
      </c>
      <c r="G14" s="316">
        <v>0</v>
      </c>
      <c r="H14" s="316">
        <v>0</v>
      </c>
      <c r="I14" s="316">
        <v>0</v>
      </c>
      <c r="J14" s="316">
        <v>0</v>
      </c>
      <c r="K14" s="316">
        <v>0</v>
      </c>
      <c r="L14" s="317">
        <v>0</v>
      </c>
      <c r="M14" s="178" t="str">
        <f t="shared" si="0"/>
        <v>Weryfikacja wiersza OK</v>
      </c>
    </row>
    <row r="16" spans="2:13" x14ac:dyDescent="0.35">
      <c r="C16" s="347" t="s">
        <v>1443</v>
      </c>
    </row>
    <row r="17" spans="3:12" x14ac:dyDescent="0.35">
      <c r="C17" s="4" t="s">
        <v>944</v>
      </c>
      <c r="D17" s="6" t="str">
        <f>IF(D14="","",IF(ROUND(SUM(D7:D13),2)=ROUND(D14,2),"OK","Błąd sumy częściowej"))</f>
        <v>OK</v>
      </c>
      <c r="E17" s="6" t="str">
        <f t="shared" ref="E17:L17" si="1">IF(E14="","",IF(ROUND(SUM(E7:E13),2)=ROUND(E14,2),"OK","Błąd sumy częściowej"))</f>
        <v>OK</v>
      </c>
      <c r="F17" s="6" t="str">
        <f t="shared" si="1"/>
        <v>OK</v>
      </c>
      <c r="G17" s="6" t="str">
        <f t="shared" si="1"/>
        <v>OK</v>
      </c>
      <c r="H17" s="6" t="str">
        <f t="shared" si="1"/>
        <v>OK</v>
      </c>
      <c r="I17" s="6" t="str">
        <f t="shared" si="1"/>
        <v>OK</v>
      </c>
      <c r="J17" s="6" t="str">
        <f t="shared" si="1"/>
        <v>OK</v>
      </c>
      <c r="K17" s="6" t="str">
        <f t="shared" si="1"/>
        <v>OK</v>
      </c>
      <c r="L17" s="6" t="str">
        <f t="shared" si="1"/>
        <v>OK</v>
      </c>
    </row>
    <row r="19" spans="3:12" x14ac:dyDescent="0.35">
      <c r="C19" s="358" t="s">
        <v>1464</v>
      </c>
      <c r="D19" s="6" t="str">
        <f>IF(COUNTBLANK(M7:M14)=8,"",IF(AND(COUNTIF(M7:M14,"Weryfikacja wiersza OK")=8,COUNTIF(D17:L17,"OK")=9),"Arkusz jest zwalidowany poprawnie","Arkusz jest niepoprawny"))</f>
        <v>Arkusz jest zwalidowany poprawnie</v>
      </c>
    </row>
  </sheetData>
  <sheetProtection algorithmName="SHA-512" hashValue="nHDRr8OmRlUZcLKIBDw2hQFrH5EIghGMkTF45ZbA7qGHQxUs7N9x0lYBk+SBELqVcEcxmas2C/NaP3WGyGw7jQ==" saltValue="wJ1YOUUBI+ioHsQjjfuqlA==" spinCount="100000" sheet="1" objects="1" scenarios="1"/>
  <mergeCells count="3">
    <mergeCell ref="B4:C6"/>
    <mergeCell ref="D4:D5"/>
    <mergeCell ref="E4:L4"/>
  </mergeCells>
  <conditionalFormatting sqref="M7:M14">
    <cfRule type="containsText" dxfId="30" priority="3" operator="containsText" text="Weryfikacja wiersza OK">
      <formula>NOT(ISERROR(SEARCH("Weryfikacja wiersza OK",M7)))</formula>
    </cfRule>
  </conditionalFormatting>
  <conditionalFormatting sqref="D17:L17">
    <cfRule type="containsText" dxfId="29" priority="2" operator="containsText" text="OK">
      <formula>NOT(ISERROR(SEARCH("OK",D17)))</formula>
    </cfRule>
  </conditionalFormatting>
  <conditionalFormatting sqref="D19">
    <cfRule type="containsText" dxfId="28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4"/>
  <dimension ref="B1:E46"/>
  <sheetViews>
    <sheetView zoomScale="90" zoomScaleNormal="90" workbookViewId="0">
      <selection activeCell="D5" sqref="D5:D44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3" width="71.1796875" style="4" customWidth="1"/>
    <col min="4" max="4" width="13.54296875" style="4" customWidth="1"/>
    <col min="5" max="5" width="25.81640625" style="4" customWidth="1"/>
    <col min="6" max="16384" width="8.7265625" style="4"/>
  </cols>
  <sheetData>
    <row r="1" spans="2:5" ht="15.5" x14ac:dyDescent="0.35">
      <c r="B1" s="3" t="s">
        <v>0</v>
      </c>
      <c r="D1" s="347" t="s">
        <v>1251</v>
      </c>
    </row>
    <row r="2" spans="2:5" ht="15.5" x14ac:dyDescent="0.35">
      <c r="B2" s="93" t="s">
        <v>453</v>
      </c>
    </row>
    <row r="3" spans="2:5" ht="15" thickBot="1" x14ac:dyDescent="0.4"/>
    <row r="4" spans="2:5" ht="15" thickBot="1" x14ac:dyDescent="0.4">
      <c r="B4" s="737"/>
      <c r="C4" s="738"/>
      <c r="D4" s="348" t="s">
        <v>107</v>
      </c>
    </row>
    <row r="5" spans="2:5" x14ac:dyDescent="0.35">
      <c r="B5" s="349" t="s">
        <v>400</v>
      </c>
      <c r="C5" s="350" t="s">
        <v>401</v>
      </c>
      <c r="D5" s="247">
        <v>2958465</v>
      </c>
      <c r="E5" s="178" t="str">
        <f>IF(ISBLANK(D5),"","Weryfikacja wiersza OK")</f>
        <v>Weryfikacja wiersza OK</v>
      </c>
    </row>
    <row r="6" spans="2:5" x14ac:dyDescent="0.35">
      <c r="B6" s="351" t="s">
        <v>402</v>
      </c>
      <c r="C6" s="352" t="s">
        <v>24</v>
      </c>
      <c r="D6" s="248" t="s">
        <v>1614</v>
      </c>
      <c r="E6" s="178" t="str">
        <f>IF(ISBLANK(D6),"",IF(ISTEXT(D6),"Weryfikacja wiersza OK","Wartosc w bieżącym wierszu musi być tekstem"))</f>
        <v>Weryfikacja wiersza OK</v>
      </c>
    </row>
    <row r="7" spans="2:5" x14ac:dyDescent="0.35">
      <c r="B7" s="351" t="s">
        <v>403</v>
      </c>
      <c r="C7" s="352" t="s">
        <v>189</v>
      </c>
      <c r="D7" s="248" t="s">
        <v>1614</v>
      </c>
      <c r="E7" s="178" t="str">
        <f>IF(ISBLANK(D7),"",IF(ISTEXT(D7),"Weryfikacja wiersza OK","Wartosc w bieżącym wierszu musi być tekstem"))</f>
        <v>Weryfikacja wiersza OK</v>
      </c>
    </row>
    <row r="8" spans="2:5" x14ac:dyDescent="0.35">
      <c r="B8" s="351" t="s">
        <v>404</v>
      </c>
      <c r="C8" s="352" t="s">
        <v>405</v>
      </c>
      <c r="D8" s="248" t="s">
        <v>1614</v>
      </c>
      <c r="E8" s="178" t="str">
        <f>IF(ISBLANK(D8),"",IF(ISTEXT(D8),"Weryfikacja wiersza OK","Wartosc w bieżącym wierszu musi być tekstem"))</f>
        <v>Weryfikacja wiersza OK</v>
      </c>
    </row>
    <row r="9" spans="2:5" x14ac:dyDescent="0.35">
      <c r="B9" s="351" t="s">
        <v>406</v>
      </c>
      <c r="C9" s="352" t="s">
        <v>87</v>
      </c>
      <c r="D9" s="248" t="s">
        <v>1614</v>
      </c>
      <c r="E9" s="178" t="str">
        <f>IF(ISBLANK(D9),"",IF(ISTEXT(D9),"Weryfikacja wiersza OK","Wartosc w bieżącym wierszu musi być tekstem"))</f>
        <v>Weryfikacja wiersza OK</v>
      </c>
    </row>
    <row r="10" spans="2:5" x14ac:dyDescent="0.35">
      <c r="B10" s="351" t="s">
        <v>407</v>
      </c>
      <c r="C10" s="352" t="s">
        <v>27</v>
      </c>
      <c r="D10" s="249">
        <v>0</v>
      </c>
      <c r="E10" s="178" t="str">
        <f>IF(ISBLANK(D10),"",IF(ISNUMBER(D10),"Weryfikacja wiersza OK","Wartość w kolumnie a musi być liczbą"))</f>
        <v>Weryfikacja wiersza OK</v>
      </c>
    </row>
    <row r="11" spans="2:5" x14ac:dyDescent="0.35">
      <c r="B11" s="351" t="s">
        <v>408</v>
      </c>
      <c r="C11" s="352" t="s">
        <v>88</v>
      </c>
      <c r="D11" s="250">
        <v>0</v>
      </c>
      <c r="E11" s="178" t="str">
        <f>IF(ISBLANK(D11),"",IF(ISNUMBER(D11),"Weryfikacja wiersza OK","Wartość w kolumnie a musi być liczbą"))</f>
        <v>Weryfikacja wiersza OK</v>
      </c>
    </row>
    <row r="12" spans="2:5" x14ac:dyDescent="0.35">
      <c r="B12" s="351" t="s">
        <v>409</v>
      </c>
      <c r="C12" s="352" t="s">
        <v>26</v>
      </c>
      <c r="D12" s="250">
        <v>0</v>
      </c>
      <c r="E12" s="178" t="str">
        <f>IF(ISBLANK(D12),"",IF(ISNUMBER(D12),"Weryfikacja wiersza OK","Wartość w kolumnie a musi być liczbą"))</f>
        <v>Weryfikacja wiersza OK</v>
      </c>
    </row>
    <row r="13" spans="2:5" x14ac:dyDescent="0.35">
      <c r="B13" s="351" t="s">
        <v>410</v>
      </c>
      <c r="C13" s="352" t="s">
        <v>89</v>
      </c>
      <c r="D13" s="250">
        <v>0</v>
      </c>
      <c r="E13" s="178" t="str">
        <f t="shared" ref="E13:E18" si="0">IF(ISBLANK(D13),"",IF(ISNUMBER(D13),"Weryfikacja wiersza OK","Wartość w kolumnie a musi być liczbą"))</f>
        <v>Weryfikacja wiersza OK</v>
      </c>
    </row>
    <row r="14" spans="2:5" x14ac:dyDescent="0.35">
      <c r="B14" s="351" t="s">
        <v>411</v>
      </c>
      <c r="C14" s="352" t="s">
        <v>193</v>
      </c>
      <c r="D14" s="250">
        <v>0</v>
      </c>
      <c r="E14" s="178" t="str">
        <f t="shared" si="0"/>
        <v>Weryfikacja wiersza OK</v>
      </c>
    </row>
    <row r="15" spans="2:5" x14ac:dyDescent="0.35">
      <c r="B15" s="351" t="s">
        <v>412</v>
      </c>
      <c r="C15" s="353" t="s">
        <v>194</v>
      </c>
      <c r="D15" s="250">
        <v>0</v>
      </c>
      <c r="E15" s="178" t="str">
        <f t="shared" si="0"/>
        <v>Weryfikacja wiersza OK</v>
      </c>
    </row>
    <row r="16" spans="2:5" x14ac:dyDescent="0.35">
      <c r="B16" s="351" t="s">
        <v>413</v>
      </c>
      <c r="C16" s="353" t="s">
        <v>208</v>
      </c>
      <c r="D16" s="250">
        <v>0</v>
      </c>
      <c r="E16" s="178" t="str">
        <f t="shared" si="0"/>
        <v>Weryfikacja wiersza OK</v>
      </c>
    </row>
    <row r="17" spans="2:5" x14ac:dyDescent="0.35">
      <c r="B17" s="351" t="s">
        <v>414</v>
      </c>
      <c r="C17" s="353" t="s">
        <v>415</v>
      </c>
      <c r="D17" s="250">
        <v>0</v>
      </c>
      <c r="E17" s="178" t="str">
        <f>IF(ISBLANK(D17),"",IF(ISNUMBER(D17),"Weryfikacja wiersza OK","Wartość w kolumnie a musi być liczbą"))</f>
        <v>Weryfikacja wiersza OK</v>
      </c>
    </row>
    <row r="18" spans="2:5" x14ac:dyDescent="0.35">
      <c r="B18" s="351" t="s">
        <v>416</v>
      </c>
      <c r="C18" s="353" t="s">
        <v>417</v>
      </c>
      <c r="D18" s="336">
        <v>0</v>
      </c>
      <c r="E18" s="178" t="str">
        <f t="shared" si="0"/>
        <v>Weryfikacja wiersza OK</v>
      </c>
    </row>
    <row r="19" spans="2:5" x14ac:dyDescent="0.35">
      <c r="B19" s="351" t="s">
        <v>418</v>
      </c>
      <c r="C19" s="352" t="s">
        <v>419</v>
      </c>
      <c r="D19" s="250">
        <v>0</v>
      </c>
      <c r="E19" s="178" t="str">
        <f t="shared" ref="E19:E29" si="1">IF(ISBLANK(D19),"",IF(ISNUMBER(D19),"Weryfikacja wiersza OK","Wartosc w bieżącym wierszu musi być liczbą"))</f>
        <v>Weryfikacja wiersza OK</v>
      </c>
    </row>
    <row r="20" spans="2:5" x14ac:dyDescent="0.35">
      <c r="B20" s="351" t="s">
        <v>420</v>
      </c>
      <c r="C20" s="352" t="s">
        <v>195</v>
      </c>
      <c r="D20" s="250">
        <v>0</v>
      </c>
      <c r="E20" s="178" t="str">
        <f t="shared" si="1"/>
        <v>Weryfikacja wiersza OK</v>
      </c>
    </row>
    <row r="21" spans="2:5" x14ac:dyDescent="0.35">
      <c r="B21" s="351" t="s">
        <v>421</v>
      </c>
      <c r="C21" s="353" t="s">
        <v>1503</v>
      </c>
      <c r="D21" s="250">
        <v>0</v>
      </c>
      <c r="E21" s="178" t="str">
        <f t="shared" si="1"/>
        <v>Weryfikacja wiersza OK</v>
      </c>
    </row>
    <row r="22" spans="2:5" x14ac:dyDescent="0.35">
      <c r="B22" s="351" t="s">
        <v>422</v>
      </c>
      <c r="C22" s="352" t="s">
        <v>100</v>
      </c>
      <c r="D22" s="250">
        <v>0</v>
      </c>
      <c r="E22" s="178" t="str">
        <f t="shared" si="1"/>
        <v>Weryfikacja wiersza OK</v>
      </c>
    </row>
    <row r="23" spans="2:5" x14ac:dyDescent="0.35">
      <c r="B23" s="351" t="s">
        <v>423</v>
      </c>
      <c r="C23" s="352" t="s">
        <v>196</v>
      </c>
      <c r="D23" s="250">
        <v>0</v>
      </c>
      <c r="E23" s="178" t="str">
        <f t="shared" si="1"/>
        <v>Weryfikacja wiersza OK</v>
      </c>
    </row>
    <row r="24" spans="2:5" x14ac:dyDescent="0.35">
      <c r="B24" s="351" t="s">
        <v>424</v>
      </c>
      <c r="C24" s="353" t="s">
        <v>197</v>
      </c>
      <c r="D24" s="250">
        <v>0</v>
      </c>
      <c r="E24" s="178" t="str">
        <f t="shared" si="1"/>
        <v>Weryfikacja wiersza OK</v>
      </c>
    </row>
    <row r="25" spans="2:5" x14ac:dyDescent="0.35">
      <c r="B25" s="351" t="s">
        <v>425</v>
      </c>
      <c r="C25" s="353" t="s">
        <v>426</v>
      </c>
      <c r="D25" s="336">
        <v>0</v>
      </c>
      <c r="E25" s="178" t="str">
        <f t="shared" si="1"/>
        <v>Weryfikacja wiersza OK</v>
      </c>
    </row>
    <row r="26" spans="2:5" x14ac:dyDescent="0.35">
      <c r="B26" s="718" t="s">
        <v>1589</v>
      </c>
      <c r="C26" s="719" t="s">
        <v>1590</v>
      </c>
      <c r="D26" s="337">
        <v>0</v>
      </c>
      <c r="E26" s="178" t="str">
        <f t="shared" si="1"/>
        <v>Weryfikacja wiersza OK</v>
      </c>
    </row>
    <row r="27" spans="2:5" x14ac:dyDescent="0.35">
      <c r="B27" s="718" t="s">
        <v>1591</v>
      </c>
      <c r="C27" s="719" t="s">
        <v>1592</v>
      </c>
      <c r="D27" s="337">
        <v>0</v>
      </c>
      <c r="E27" s="178" t="str">
        <f t="shared" si="1"/>
        <v>Weryfikacja wiersza OK</v>
      </c>
    </row>
    <row r="28" spans="2:5" ht="15" thickBot="1" x14ac:dyDescent="0.4">
      <c r="B28" s="718" t="s">
        <v>1593</v>
      </c>
      <c r="C28" s="719" t="s">
        <v>1594</v>
      </c>
      <c r="D28" s="337">
        <v>0</v>
      </c>
      <c r="E28" s="178" t="str">
        <f t="shared" si="1"/>
        <v>Weryfikacja wiersza OK</v>
      </c>
    </row>
    <row r="29" spans="2:5" x14ac:dyDescent="0.35">
      <c r="B29" s="203" t="s">
        <v>427</v>
      </c>
      <c r="C29" s="204" t="s">
        <v>25</v>
      </c>
      <c r="D29" s="359"/>
      <c r="E29" s="178" t="str">
        <f t="shared" si="1"/>
        <v/>
      </c>
    </row>
    <row r="30" spans="2:5" x14ac:dyDescent="0.35">
      <c r="B30" s="205" t="s">
        <v>428</v>
      </c>
      <c r="C30" s="206" t="s">
        <v>429</v>
      </c>
      <c r="D30" s="207" t="s">
        <v>1614</v>
      </c>
      <c r="E30" s="178" t="str">
        <f>IF(ISBLANK(D30),"",IF(ISTEXT(D30),"Weryfikacja wiersza OK","Wartosc w bieżącym wierszu musi być tekstem"))</f>
        <v>Weryfikacja wiersza OK</v>
      </c>
    </row>
    <row r="31" spans="2:5" x14ac:dyDescent="0.35">
      <c r="B31" s="205" t="s">
        <v>430</v>
      </c>
      <c r="C31" s="206" t="s">
        <v>431</v>
      </c>
      <c r="D31" s="207" t="s">
        <v>1614</v>
      </c>
      <c r="E31" s="178" t="str">
        <f>IF(ISBLANK(D31),"",IF(ISTEXT(D31),"Weryfikacja wiersza OK","Wartosc w bieżącym wierszu musi być tekstem"))</f>
        <v>Weryfikacja wiersza OK</v>
      </c>
    </row>
    <row r="32" spans="2:5" x14ac:dyDescent="0.35">
      <c r="B32" s="205" t="s">
        <v>432</v>
      </c>
      <c r="C32" s="206" t="s">
        <v>433</v>
      </c>
      <c r="D32" s="207" t="s">
        <v>1614</v>
      </c>
      <c r="E32" s="178" t="str">
        <f>IF(ISBLANK(D32),"",IF(ISTEXT(D32),"Weryfikacja wiersza OK","Wartosc w bieżącym wierszu musi być tekstem"))</f>
        <v>Weryfikacja wiersza OK</v>
      </c>
    </row>
    <row r="33" spans="2:5" x14ac:dyDescent="0.35">
      <c r="B33" s="205" t="s">
        <v>434</v>
      </c>
      <c r="C33" s="206" t="s">
        <v>435</v>
      </c>
      <c r="D33" s="207" t="s">
        <v>1614</v>
      </c>
      <c r="E33" s="178" t="str">
        <f>IF(ISBLANK(D33),"",IF(ISTEXT(D33),"Weryfikacja wiersza OK","Wartosc w bieżącym wierszu musi być tekstem"))</f>
        <v>Weryfikacja wiersza OK</v>
      </c>
    </row>
    <row r="34" spans="2:5" ht="15" thickBot="1" x14ac:dyDescent="0.4">
      <c r="B34" s="208" t="s">
        <v>436</v>
      </c>
      <c r="C34" s="209" t="s">
        <v>437</v>
      </c>
      <c r="D34" s="210" t="s">
        <v>1614</v>
      </c>
      <c r="E34" s="178" t="str">
        <f>IF(ISBLANK(D34),"",IF(ISTEXT(D34),"Weryfikacja wiersza OK","Wartosc w bieżącym wierszu musi być tekstem"))</f>
        <v>Weryfikacja wiersza OK</v>
      </c>
    </row>
    <row r="35" spans="2:5" x14ac:dyDescent="0.35">
      <c r="B35" s="211" t="s">
        <v>438</v>
      </c>
      <c r="C35" s="204" t="s">
        <v>99</v>
      </c>
      <c r="D35" s="359"/>
      <c r="E35" s="178"/>
    </row>
    <row r="36" spans="2:5" x14ac:dyDescent="0.35">
      <c r="B36" s="205" t="s">
        <v>439</v>
      </c>
      <c r="C36" s="206" t="s">
        <v>440</v>
      </c>
      <c r="D36" s="207" t="s">
        <v>1614</v>
      </c>
      <c r="E36" s="178" t="str">
        <f>IF(ISBLANK(D36),"",IF(ISTEXT(D36),"Weryfikacja wiersza OK","Wartosc w bieżącym wierszu musi być tekstem"))</f>
        <v>Weryfikacja wiersza OK</v>
      </c>
    </row>
    <row r="37" spans="2:5" x14ac:dyDescent="0.35">
      <c r="B37" s="205" t="s">
        <v>441</v>
      </c>
      <c r="C37" s="206" t="s">
        <v>442</v>
      </c>
      <c r="D37" s="207" t="s">
        <v>1614</v>
      </c>
      <c r="E37" s="178" t="str">
        <f>IF(ISBLANK(D37),"",IF(ISTEXT(D37),"Weryfikacja wiersza OK","Wartosc w bieżącym wierszu musi być tekstem"))</f>
        <v>Weryfikacja wiersza OK</v>
      </c>
    </row>
    <row r="38" spans="2:5" ht="15" thickBot="1" x14ac:dyDescent="0.4">
      <c r="B38" s="208" t="s">
        <v>443</v>
      </c>
      <c r="C38" s="209" t="s">
        <v>444</v>
      </c>
      <c r="D38" s="210" t="s">
        <v>1614</v>
      </c>
      <c r="E38" s="178" t="str">
        <f>IF(ISBLANK(D38),"",IF(ISTEXT(D38),"Weryfikacja wiersza OK","Wartosc w bieżącym wierszu musi być tekstem"))</f>
        <v>Weryfikacja wiersza OK</v>
      </c>
    </row>
    <row r="39" spans="2:5" x14ac:dyDescent="0.35">
      <c r="B39" s="212" t="s">
        <v>445</v>
      </c>
      <c r="C39" s="213" t="s">
        <v>114</v>
      </c>
      <c r="D39" s="359"/>
      <c r="E39" s="178"/>
    </row>
    <row r="40" spans="2:5" x14ac:dyDescent="0.35">
      <c r="B40" s="214" t="s">
        <v>446</v>
      </c>
      <c r="C40" s="206" t="s">
        <v>440</v>
      </c>
      <c r="D40" s="207" t="s">
        <v>1614</v>
      </c>
      <c r="E40" s="178" t="str">
        <f>IF(ISBLANK(D40),"",IF(ISTEXT(D40),"Weryfikacja wiersza OK","Wartosc w bieżącym wierszu musi być tekstem"))</f>
        <v>Weryfikacja wiersza OK</v>
      </c>
    </row>
    <row r="41" spans="2:5" x14ac:dyDescent="0.35">
      <c r="B41" s="214" t="s">
        <v>447</v>
      </c>
      <c r="C41" s="206" t="s">
        <v>442</v>
      </c>
      <c r="D41" s="207" t="s">
        <v>1614</v>
      </c>
      <c r="E41" s="178" t="str">
        <f>IF(ISBLANK(D41),"",IF(ISTEXT(D41),"Weryfikacja wiersza OK","Wartosc w bieżącym wierszu musi być tekstem"))</f>
        <v>Weryfikacja wiersza OK</v>
      </c>
    </row>
    <row r="42" spans="2:5" ht="15" thickBot="1" x14ac:dyDescent="0.4">
      <c r="B42" s="215" t="s">
        <v>448</v>
      </c>
      <c r="C42" s="209" t="s">
        <v>444</v>
      </c>
      <c r="D42" s="210" t="s">
        <v>1614</v>
      </c>
      <c r="E42" s="178" t="str">
        <f>IF(ISBLANK(D42),"",IF(ISTEXT(D42),"Weryfikacja wiersza OK","Wartosc w bieżącym wierszu musi być tekstem"))</f>
        <v>Weryfikacja wiersza OK</v>
      </c>
    </row>
    <row r="43" spans="2:5" ht="15" thickBot="1" x14ac:dyDescent="0.4">
      <c r="B43" s="354" t="s">
        <v>449</v>
      </c>
      <c r="C43" s="355" t="s">
        <v>198</v>
      </c>
      <c r="D43" s="245" t="s">
        <v>1614</v>
      </c>
      <c r="E43" s="178" t="str">
        <f>IF(ISBLANK(D43),"",IF(ISTEXT(D43),"Weryfikacja wiersza OK","Wartosc w bieżącym wierszu musi być tekstem"))</f>
        <v>Weryfikacja wiersza OK</v>
      </c>
    </row>
    <row r="44" spans="2:5" ht="15" thickBot="1" x14ac:dyDescent="0.4">
      <c r="B44" s="356" t="s">
        <v>450</v>
      </c>
      <c r="C44" s="357" t="s">
        <v>451</v>
      </c>
      <c r="D44" s="246">
        <v>2958465</v>
      </c>
      <c r="E44" s="178" t="str">
        <f>IF(ISBLANK(D44),"","Weryfikacja wiersza OK")</f>
        <v>Weryfikacja wiersza OK</v>
      </c>
    </row>
    <row r="46" spans="2:5" x14ac:dyDescent="0.35">
      <c r="C46" s="358" t="s">
        <v>1464</v>
      </c>
      <c r="D46" s="6" t="str">
        <f>IF(COUNTBLANK(E5:E44)=40,"",IF(COUNTIFS(E5:E44,"Weryfikacja wiersza OK")=37,"Arkusz jest zwalidowany poprawnie","Arkusz jest niepoprawny"))</f>
        <v>Arkusz jest zwalidowany poprawnie</v>
      </c>
    </row>
  </sheetData>
  <sheetProtection algorithmName="SHA-512" hashValue="QTyUV2Cg5TnBjs+WTRenrfQ5R0szWCumyz28EIY8MjX03+AOCRhIRnVzVsXqEJBxa9QtTfxMwMxCjoLwm2jSyQ==" saltValue="Qj+z3ilgEHXfLL+1dDIhBA==" spinCount="100000" sheet="1" objects="1" scenarios="1"/>
  <mergeCells count="1">
    <mergeCell ref="B4:C4"/>
  </mergeCells>
  <conditionalFormatting sqref="E5">
    <cfRule type="containsText" dxfId="149" priority="4" operator="containsText" text="Weryfikacja wiersza OK">
      <formula>NOT(ISERROR(SEARCH("Weryfikacja wiersza OK",E5)))</formula>
    </cfRule>
  </conditionalFormatting>
  <conditionalFormatting sqref="E6:E44">
    <cfRule type="containsText" dxfId="148" priority="3" operator="containsText" text="Weryfikacja wiersza OK">
      <formula>NOT(ISERROR(SEARCH("Weryfikacja wiersza OK",E6)))</formula>
    </cfRule>
  </conditionalFormatting>
  <conditionalFormatting sqref="D46">
    <cfRule type="containsText" dxfId="147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30">
    <pageSetUpPr fitToPage="1"/>
  </sheetPr>
  <dimension ref="B1:AD21"/>
  <sheetViews>
    <sheetView workbookViewId="0">
      <selection activeCell="D7" sqref="D7:AC16"/>
    </sheetView>
  </sheetViews>
  <sheetFormatPr defaultColWidth="8.7265625" defaultRowHeight="14.5" x14ac:dyDescent="0.35"/>
  <cols>
    <col min="1" max="1" width="8.7265625" style="4"/>
    <col min="2" max="2" width="9.453125" style="4" customWidth="1"/>
    <col min="3" max="3" width="39.1796875" style="4" customWidth="1"/>
    <col min="4" max="6" width="5.81640625" style="4" customWidth="1"/>
    <col min="7" max="7" width="9" style="4" customWidth="1"/>
    <col min="8" max="8" width="5.81640625" style="4" customWidth="1"/>
    <col min="9" max="9" width="6.1796875" style="4" customWidth="1"/>
    <col min="10" max="29" width="5.81640625" style="4" customWidth="1"/>
    <col min="30" max="30" width="47" style="4" customWidth="1"/>
    <col min="31" max="37" width="5.81640625" style="4" customWidth="1"/>
    <col min="38" max="16384" width="8.7265625" style="4"/>
  </cols>
  <sheetData>
    <row r="1" spans="2:30" ht="15.5" x14ac:dyDescent="0.35">
      <c r="B1" s="3" t="s">
        <v>0</v>
      </c>
      <c r="O1" s="347" t="s">
        <v>1251</v>
      </c>
    </row>
    <row r="2" spans="2:30" x14ac:dyDescent="0.35">
      <c r="B2" s="572" t="s">
        <v>1291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</row>
    <row r="3" spans="2:30" ht="15" thickBot="1" x14ac:dyDescent="0.4">
      <c r="B3" s="360"/>
      <c r="C3" s="360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</row>
    <row r="4" spans="2:30" ht="18.75" customHeight="1" thickBot="1" x14ac:dyDescent="0.4">
      <c r="B4" s="871"/>
      <c r="C4" s="872"/>
      <c r="D4" s="747" t="s">
        <v>31</v>
      </c>
      <c r="E4" s="877"/>
      <c r="F4" s="877"/>
      <c r="G4" s="877"/>
      <c r="H4" s="877"/>
      <c r="I4" s="748"/>
      <c r="J4" s="801" t="s">
        <v>32</v>
      </c>
      <c r="K4" s="801"/>
      <c r="L4" s="801"/>
      <c r="M4" s="801"/>
      <c r="N4" s="801"/>
      <c r="O4" s="747" t="s">
        <v>33</v>
      </c>
      <c r="P4" s="877"/>
      <c r="Q4" s="877"/>
      <c r="R4" s="877"/>
      <c r="S4" s="748"/>
      <c r="T4" s="801" t="s">
        <v>34</v>
      </c>
      <c r="U4" s="801"/>
      <c r="V4" s="801"/>
      <c r="W4" s="801"/>
      <c r="X4" s="801"/>
      <c r="Y4" s="800" t="s">
        <v>35</v>
      </c>
      <c r="Z4" s="801"/>
      <c r="AA4" s="801"/>
      <c r="AB4" s="801"/>
      <c r="AC4" s="802"/>
      <c r="AD4" s="360"/>
    </row>
    <row r="5" spans="2:30" ht="131.25" customHeight="1" thickBot="1" x14ac:dyDescent="0.4">
      <c r="B5" s="873"/>
      <c r="C5" s="874"/>
      <c r="D5" s="660" t="s">
        <v>77</v>
      </c>
      <c r="E5" s="661" t="s">
        <v>80</v>
      </c>
      <c r="F5" s="662" t="s">
        <v>83</v>
      </c>
      <c r="G5" s="662" t="s">
        <v>84</v>
      </c>
      <c r="H5" s="661" t="s">
        <v>78</v>
      </c>
      <c r="I5" s="663" t="s">
        <v>85</v>
      </c>
      <c r="J5" s="660" t="s">
        <v>77</v>
      </c>
      <c r="K5" s="661" t="s">
        <v>80</v>
      </c>
      <c r="L5" s="662" t="s">
        <v>83</v>
      </c>
      <c r="M5" s="661" t="s">
        <v>78</v>
      </c>
      <c r="N5" s="663" t="s">
        <v>22</v>
      </c>
      <c r="O5" s="660" t="s">
        <v>77</v>
      </c>
      <c r="P5" s="661" t="s">
        <v>80</v>
      </c>
      <c r="Q5" s="662" t="s">
        <v>83</v>
      </c>
      <c r="R5" s="661" t="s">
        <v>78</v>
      </c>
      <c r="S5" s="663" t="s">
        <v>22</v>
      </c>
      <c r="T5" s="660" t="s">
        <v>77</v>
      </c>
      <c r="U5" s="661" t="s">
        <v>80</v>
      </c>
      <c r="V5" s="662" t="s">
        <v>83</v>
      </c>
      <c r="W5" s="661" t="s">
        <v>78</v>
      </c>
      <c r="X5" s="663" t="s">
        <v>22</v>
      </c>
      <c r="Y5" s="660" t="s">
        <v>77</v>
      </c>
      <c r="Z5" s="661" t="s">
        <v>80</v>
      </c>
      <c r="AA5" s="662" t="s">
        <v>83</v>
      </c>
      <c r="AB5" s="661" t="s">
        <v>78</v>
      </c>
      <c r="AC5" s="663" t="s">
        <v>22</v>
      </c>
      <c r="AD5" s="360"/>
    </row>
    <row r="6" spans="2:30" ht="18" customHeight="1" thickBot="1" x14ac:dyDescent="0.4">
      <c r="B6" s="875"/>
      <c r="C6" s="876"/>
      <c r="D6" s="664" t="s">
        <v>107</v>
      </c>
      <c r="E6" s="665" t="s">
        <v>108</v>
      </c>
      <c r="F6" s="665" t="s">
        <v>109</v>
      </c>
      <c r="G6" s="665" t="s">
        <v>110</v>
      </c>
      <c r="H6" s="665" t="s">
        <v>115</v>
      </c>
      <c r="I6" s="666" t="s">
        <v>111</v>
      </c>
      <c r="J6" s="664" t="s">
        <v>162</v>
      </c>
      <c r="K6" s="667" t="s">
        <v>163</v>
      </c>
      <c r="L6" s="665" t="s">
        <v>164</v>
      </c>
      <c r="M6" s="665" t="s">
        <v>165</v>
      </c>
      <c r="N6" s="666" t="s">
        <v>166</v>
      </c>
      <c r="O6" s="664" t="s">
        <v>167</v>
      </c>
      <c r="P6" s="667" t="s">
        <v>168</v>
      </c>
      <c r="Q6" s="665" t="s">
        <v>169</v>
      </c>
      <c r="R6" s="665" t="s">
        <v>170</v>
      </c>
      <c r="S6" s="666" t="s">
        <v>171</v>
      </c>
      <c r="T6" s="664" t="s">
        <v>172</v>
      </c>
      <c r="U6" s="667" t="s">
        <v>173</v>
      </c>
      <c r="V6" s="665" t="s">
        <v>174</v>
      </c>
      <c r="W6" s="665" t="s">
        <v>175</v>
      </c>
      <c r="X6" s="666" t="s">
        <v>176</v>
      </c>
      <c r="Y6" s="664" t="s">
        <v>177</v>
      </c>
      <c r="Z6" s="667" t="s">
        <v>178</v>
      </c>
      <c r="AA6" s="665" t="s">
        <v>179</v>
      </c>
      <c r="AB6" s="665" t="s">
        <v>116</v>
      </c>
      <c r="AC6" s="557" t="s">
        <v>180</v>
      </c>
      <c r="AD6" s="360"/>
    </row>
    <row r="7" spans="2:30" ht="21.75" customHeight="1" x14ac:dyDescent="0.35">
      <c r="B7" s="668" t="s">
        <v>152</v>
      </c>
      <c r="C7" s="669" t="s">
        <v>43</v>
      </c>
      <c r="D7" s="30">
        <v>0</v>
      </c>
      <c r="E7" s="31">
        <v>0</v>
      </c>
      <c r="F7" s="31">
        <v>0</v>
      </c>
      <c r="G7" s="35">
        <v>0</v>
      </c>
      <c r="H7" s="31">
        <v>0</v>
      </c>
      <c r="I7" s="27">
        <v>0</v>
      </c>
      <c r="J7" s="30">
        <v>0</v>
      </c>
      <c r="K7" s="31">
        <v>0</v>
      </c>
      <c r="L7" s="31">
        <v>0</v>
      </c>
      <c r="M7" s="35">
        <v>0</v>
      </c>
      <c r="N7" s="31">
        <v>0</v>
      </c>
      <c r="O7" s="30">
        <v>0</v>
      </c>
      <c r="P7" s="31">
        <v>0</v>
      </c>
      <c r="Q7" s="31">
        <v>0</v>
      </c>
      <c r="R7" s="35">
        <v>0</v>
      </c>
      <c r="S7" s="31">
        <v>0</v>
      </c>
      <c r="T7" s="30">
        <v>0</v>
      </c>
      <c r="U7" s="31">
        <v>0</v>
      </c>
      <c r="V7" s="31">
        <v>0</v>
      </c>
      <c r="W7" s="35">
        <v>0</v>
      </c>
      <c r="X7" s="31">
        <v>0</v>
      </c>
      <c r="Y7" s="30">
        <v>0</v>
      </c>
      <c r="Z7" s="31">
        <v>0</v>
      </c>
      <c r="AA7" s="31">
        <v>0</v>
      </c>
      <c r="AB7" s="35">
        <v>0</v>
      </c>
      <c r="AC7" s="32">
        <v>0</v>
      </c>
      <c r="AD7" s="178" t="str">
        <f>IF(COUNTBLANK(D7:AC7)=26,"",IF(COUNTBLANK(D7:AC7)=0, "Weryfikacja wiersza OK", "Należy wypełnić wszystkie pola w bieżącym wierszu"))</f>
        <v>Weryfikacja wiersza OK</v>
      </c>
    </row>
    <row r="8" spans="2:30" ht="17.25" customHeight="1" x14ac:dyDescent="0.35">
      <c r="B8" s="668" t="s">
        <v>153</v>
      </c>
      <c r="C8" s="670" t="s">
        <v>44</v>
      </c>
      <c r="D8" s="24">
        <v>0</v>
      </c>
      <c r="E8" s="25">
        <v>0</v>
      </c>
      <c r="F8" s="25">
        <v>0</v>
      </c>
      <c r="G8" s="26">
        <v>0</v>
      </c>
      <c r="H8" s="25">
        <v>0</v>
      </c>
      <c r="I8" s="27">
        <v>0</v>
      </c>
      <c r="J8" s="24">
        <v>0</v>
      </c>
      <c r="K8" s="25">
        <v>0</v>
      </c>
      <c r="L8" s="25">
        <v>0</v>
      </c>
      <c r="M8" s="26">
        <v>0</v>
      </c>
      <c r="N8" s="25">
        <v>0</v>
      </c>
      <c r="O8" s="24">
        <v>0</v>
      </c>
      <c r="P8" s="25">
        <v>0</v>
      </c>
      <c r="Q8" s="25">
        <v>0</v>
      </c>
      <c r="R8" s="26">
        <v>0</v>
      </c>
      <c r="S8" s="25">
        <v>0</v>
      </c>
      <c r="T8" s="24">
        <v>0</v>
      </c>
      <c r="U8" s="25">
        <v>0</v>
      </c>
      <c r="V8" s="25">
        <v>0</v>
      </c>
      <c r="W8" s="26">
        <v>0</v>
      </c>
      <c r="X8" s="25">
        <v>0</v>
      </c>
      <c r="Y8" s="24">
        <v>0</v>
      </c>
      <c r="Z8" s="25">
        <v>0</v>
      </c>
      <c r="AA8" s="25">
        <v>0</v>
      </c>
      <c r="AB8" s="26">
        <v>0</v>
      </c>
      <c r="AC8" s="33">
        <v>0</v>
      </c>
      <c r="AD8" s="178" t="str">
        <f t="shared" ref="AD8:AD16" si="0">IF(COUNTBLANK(D8:AC8)=26,"",IF(COUNTBLANK(D8:AC8)=0, "Weryfikacja wiersza OK", "Należy wypełnić wszystkie pola w bieżącym wierszu"))</f>
        <v>Weryfikacja wiersza OK</v>
      </c>
    </row>
    <row r="9" spans="2:30" ht="21.75" customHeight="1" x14ac:dyDescent="0.35">
      <c r="B9" s="668" t="s">
        <v>154</v>
      </c>
      <c r="C9" s="670" t="s">
        <v>45</v>
      </c>
      <c r="D9" s="24">
        <v>0</v>
      </c>
      <c r="E9" s="25">
        <v>0</v>
      </c>
      <c r="F9" s="25">
        <v>0</v>
      </c>
      <c r="G9" s="26">
        <v>0</v>
      </c>
      <c r="H9" s="25">
        <v>0</v>
      </c>
      <c r="I9" s="27">
        <v>0</v>
      </c>
      <c r="J9" s="24">
        <v>0</v>
      </c>
      <c r="K9" s="25">
        <v>0</v>
      </c>
      <c r="L9" s="25">
        <v>0</v>
      </c>
      <c r="M9" s="26">
        <v>0</v>
      </c>
      <c r="N9" s="25">
        <v>0</v>
      </c>
      <c r="O9" s="24">
        <v>0</v>
      </c>
      <c r="P9" s="25">
        <v>0</v>
      </c>
      <c r="Q9" s="25">
        <v>0</v>
      </c>
      <c r="R9" s="26">
        <v>0</v>
      </c>
      <c r="S9" s="25">
        <v>0</v>
      </c>
      <c r="T9" s="24">
        <v>0</v>
      </c>
      <c r="U9" s="25">
        <v>0</v>
      </c>
      <c r="V9" s="25">
        <v>0</v>
      </c>
      <c r="W9" s="26">
        <v>0</v>
      </c>
      <c r="X9" s="25">
        <v>0</v>
      </c>
      <c r="Y9" s="24">
        <v>0</v>
      </c>
      <c r="Z9" s="25">
        <v>0</v>
      </c>
      <c r="AA9" s="25">
        <v>0</v>
      </c>
      <c r="AB9" s="26">
        <v>0</v>
      </c>
      <c r="AC9" s="33">
        <v>0</v>
      </c>
      <c r="AD9" s="178" t="str">
        <f t="shared" si="0"/>
        <v>Weryfikacja wiersza OK</v>
      </c>
    </row>
    <row r="10" spans="2:30" ht="21.75" customHeight="1" x14ac:dyDescent="0.35">
      <c r="B10" s="668" t="s">
        <v>155</v>
      </c>
      <c r="C10" s="670" t="s">
        <v>46</v>
      </c>
      <c r="D10" s="24">
        <v>0</v>
      </c>
      <c r="E10" s="25">
        <v>0</v>
      </c>
      <c r="F10" s="25">
        <v>0</v>
      </c>
      <c r="G10" s="26">
        <v>0</v>
      </c>
      <c r="H10" s="25">
        <v>0</v>
      </c>
      <c r="I10" s="27">
        <v>0</v>
      </c>
      <c r="J10" s="24">
        <v>0</v>
      </c>
      <c r="K10" s="25">
        <v>0</v>
      </c>
      <c r="L10" s="25">
        <v>0</v>
      </c>
      <c r="M10" s="26">
        <v>0</v>
      </c>
      <c r="N10" s="25">
        <v>0</v>
      </c>
      <c r="O10" s="24">
        <v>0</v>
      </c>
      <c r="P10" s="25">
        <v>0</v>
      </c>
      <c r="Q10" s="25">
        <v>0</v>
      </c>
      <c r="R10" s="26">
        <v>0</v>
      </c>
      <c r="S10" s="25">
        <v>0</v>
      </c>
      <c r="T10" s="24">
        <v>0</v>
      </c>
      <c r="U10" s="25">
        <v>0</v>
      </c>
      <c r="V10" s="25">
        <v>0</v>
      </c>
      <c r="W10" s="26">
        <v>0</v>
      </c>
      <c r="X10" s="25">
        <v>0</v>
      </c>
      <c r="Y10" s="24">
        <v>0</v>
      </c>
      <c r="Z10" s="25">
        <v>0</v>
      </c>
      <c r="AA10" s="25">
        <v>0</v>
      </c>
      <c r="AB10" s="26">
        <v>0</v>
      </c>
      <c r="AC10" s="33">
        <v>0</v>
      </c>
      <c r="AD10" s="178" t="str">
        <f t="shared" si="0"/>
        <v>Weryfikacja wiersza OK</v>
      </c>
    </row>
    <row r="11" spans="2:30" ht="21.75" customHeight="1" x14ac:dyDescent="0.35">
      <c r="B11" s="668" t="s">
        <v>156</v>
      </c>
      <c r="C11" s="670" t="s">
        <v>48</v>
      </c>
      <c r="D11" s="24">
        <v>0</v>
      </c>
      <c r="E11" s="25">
        <v>0</v>
      </c>
      <c r="F11" s="25">
        <v>0</v>
      </c>
      <c r="G11" s="26">
        <v>0</v>
      </c>
      <c r="H11" s="25">
        <v>0</v>
      </c>
      <c r="I11" s="27">
        <v>0</v>
      </c>
      <c r="J11" s="24">
        <v>0</v>
      </c>
      <c r="K11" s="25">
        <v>0</v>
      </c>
      <c r="L11" s="25">
        <v>0</v>
      </c>
      <c r="M11" s="26">
        <v>0</v>
      </c>
      <c r="N11" s="25">
        <v>0</v>
      </c>
      <c r="O11" s="24">
        <v>0</v>
      </c>
      <c r="P11" s="25">
        <v>0</v>
      </c>
      <c r="Q11" s="25">
        <v>0</v>
      </c>
      <c r="R11" s="26">
        <v>0</v>
      </c>
      <c r="S11" s="25">
        <v>0</v>
      </c>
      <c r="T11" s="24">
        <v>0</v>
      </c>
      <c r="U11" s="25">
        <v>0</v>
      </c>
      <c r="V11" s="25">
        <v>0</v>
      </c>
      <c r="W11" s="26">
        <v>0</v>
      </c>
      <c r="X11" s="25">
        <v>0</v>
      </c>
      <c r="Y11" s="24">
        <v>0</v>
      </c>
      <c r="Z11" s="25">
        <v>0</v>
      </c>
      <c r="AA11" s="25">
        <v>0</v>
      </c>
      <c r="AB11" s="26">
        <v>0</v>
      </c>
      <c r="AC11" s="33">
        <v>0</v>
      </c>
      <c r="AD11" s="178" t="str">
        <f t="shared" si="0"/>
        <v>Weryfikacja wiersza OK</v>
      </c>
    </row>
    <row r="12" spans="2:30" ht="31.5" customHeight="1" x14ac:dyDescent="0.35">
      <c r="B12" s="668" t="s">
        <v>157</v>
      </c>
      <c r="C12" s="670" t="s">
        <v>47</v>
      </c>
      <c r="D12" s="24">
        <v>0</v>
      </c>
      <c r="E12" s="25">
        <v>0</v>
      </c>
      <c r="F12" s="25">
        <v>0</v>
      </c>
      <c r="G12" s="26">
        <v>0</v>
      </c>
      <c r="H12" s="25">
        <v>0</v>
      </c>
      <c r="I12" s="27">
        <v>0</v>
      </c>
      <c r="J12" s="24">
        <v>0</v>
      </c>
      <c r="K12" s="25">
        <v>0</v>
      </c>
      <c r="L12" s="25">
        <v>0</v>
      </c>
      <c r="M12" s="26">
        <v>0</v>
      </c>
      <c r="N12" s="25">
        <v>0</v>
      </c>
      <c r="O12" s="24">
        <v>0</v>
      </c>
      <c r="P12" s="25">
        <v>0</v>
      </c>
      <c r="Q12" s="25">
        <v>0</v>
      </c>
      <c r="R12" s="26">
        <v>0</v>
      </c>
      <c r="S12" s="25">
        <v>0</v>
      </c>
      <c r="T12" s="24">
        <v>0</v>
      </c>
      <c r="U12" s="25">
        <v>0</v>
      </c>
      <c r="V12" s="25">
        <v>0</v>
      </c>
      <c r="W12" s="26">
        <v>0</v>
      </c>
      <c r="X12" s="25">
        <v>0</v>
      </c>
      <c r="Y12" s="24">
        <v>0</v>
      </c>
      <c r="Z12" s="25">
        <v>0</v>
      </c>
      <c r="AA12" s="25">
        <v>0</v>
      </c>
      <c r="AB12" s="26">
        <v>0</v>
      </c>
      <c r="AC12" s="33">
        <v>0</v>
      </c>
      <c r="AD12" s="178" t="str">
        <f t="shared" si="0"/>
        <v>Weryfikacja wiersza OK</v>
      </c>
    </row>
    <row r="13" spans="2:30" ht="27" customHeight="1" x14ac:dyDescent="0.35">
      <c r="B13" s="668" t="s">
        <v>158</v>
      </c>
      <c r="C13" s="670" t="s">
        <v>36</v>
      </c>
      <c r="D13" s="24">
        <v>0</v>
      </c>
      <c r="E13" s="25">
        <v>0</v>
      </c>
      <c r="F13" s="25">
        <v>0</v>
      </c>
      <c r="G13" s="26">
        <v>0</v>
      </c>
      <c r="H13" s="25">
        <v>0</v>
      </c>
      <c r="I13" s="27">
        <v>0</v>
      </c>
      <c r="J13" s="24">
        <v>0</v>
      </c>
      <c r="K13" s="25">
        <v>0</v>
      </c>
      <c r="L13" s="25">
        <v>0</v>
      </c>
      <c r="M13" s="26">
        <v>0</v>
      </c>
      <c r="N13" s="25">
        <v>0</v>
      </c>
      <c r="O13" s="24">
        <v>0</v>
      </c>
      <c r="P13" s="25">
        <v>0</v>
      </c>
      <c r="Q13" s="25">
        <v>0</v>
      </c>
      <c r="R13" s="26">
        <v>0</v>
      </c>
      <c r="S13" s="25">
        <v>0</v>
      </c>
      <c r="T13" s="24">
        <v>0</v>
      </c>
      <c r="U13" s="25">
        <v>0</v>
      </c>
      <c r="V13" s="25">
        <v>0</v>
      </c>
      <c r="W13" s="26">
        <v>0</v>
      </c>
      <c r="X13" s="25">
        <v>0</v>
      </c>
      <c r="Y13" s="24">
        <v>0</v>
      </c>
      <c r="Z13" s="25">
        <v>0</v>
      </c>
      <c r="AA13" s="25">
        <v>0</v>
      </c>
      <c r="AB13" s="26">
        <v>0</v>
      </c>
      <c r="AC13" s="33">
        <v>0</v>
      </c>
      <c r="AD13" s="178" t="str">
        <f t="shared" si="0"/>
        <v>Weryfikacja wiersza OK</v>
      </c>
    </row>
    <row r="14" spans="2:30" ht="27" customHeight="1" x14ac:dyDescent="0.35">
      <c r="B14" s="668" t="s">
        <v>159</v>
      </c>
      <c r="C14" s="670" t="s">
        <v>202</v>
      </c>
      <c r="D14" s="24">
        <v>0</v>
      </c>
      <c r="E14" s="25">
        <v>0</v>
      </c>
      <c r="F14" s="25">
        <v>0</v>
      </c>
      <c r="G14" s="26">
        <v>0</v>
      </c>
      <c r="H14" s="25">
        <v>0</v>
      </c>
      <c r="I14" s="27">
        <v>0</v>
      </c>
      <c r="J14" s="24">
        <v>0</v>
      </c>
      <c r="K14" s="25">
        <v>0</v>
      </c>
      <c r="L14" s="25">
        <v>0</v>
      </c>
      <c r="M14" s="26">
        <v>0</v>
      </c>
      <c r="N14" s="25">
        <v>0</v>
      </c>
      <c r="O14" s="24">
        <v>0</v>
      </c>
      <c r="P14" s="25">
        <v>0</v>
      </c>
      <c r="Q14" s="25">
        <v>0</v>
      </c>
      <c r="R14" s="26">
        <v>0</v>
      </c>
      <c r="S14" s="25">
        <v>0</v>
      </c>
      <c r="T14" s="24">
        <v>0</v>
      </c>
      <c r="U14" s="25">
        <v>0</v>
      </c>
      <c r="V14" s="25">
        <v>0</v>
      </c>
      <c r="W14" s="26">
        <v>0</v>
      </c>
      <c r="X14" s="25">
        <v>0</v>
      </c>
      <c r="Y14" s="24">
        <v>0</v>
      </c>
      <c r="Z14" s="25">
        <v>0</v>
      </c>
      <c r="AA14" s="25">
        <v>0</v>
      </c>
      <c r="AB14" s="26">
        <v>0</v>
      </c>
      <c r="AC14" s="33">
        <v>0</v>
      </c>
      <c r="AD14" s="178" t="str">
        <f t="shared" si="0"/>
        <v>Weryfikacja wiersza OK</v>
      </c>
    </row>
    <row r="15" spans="2:30" ht="21.75" customHeight="1" thickBot="1" x14ac:dyDescent="0.4">
      <c r="B15" s="668" t="s">
        <v>160</v>
      </c>
      <c r="C15" s="671" t="s">
        <v>22</v>
      </c>
      <c r="D15" s="24">
        <v>0</v>
      </c>
      <c r="E15" s="25">
        <v>0</v>
      </c>
      <c r="F15" s="25">
        <v>0</v>
      </c>
      <c r="G15" s="26">
        <v>0</v>
      </c>
      <c r="H15" s="25">
        <v>0</v>
      </c>
      <c r="I15" s="27">
        <v>0</v>
      </c>
      <c r="J15" s="24">
        <v>0</v>
      </c>
      <c r="K15" s="25">
        <v>0</v>
      </c>
      <c r="L15" s="25">
        <v>0</v>
      </c>
      <c r="M15" s="26">
        <v>0</v>
      </c>
      <c r="N15" s="25">
        <v>0</v>
      </c>
      <c r="O15" s="24">
        <v>0</v>
      </c>
      <c r="P15" s="25">
        <v>0</v>
      </c>
      <c r="Q15" s="25">
        <v>0</v>
      </c>
      <c r="R15" s="26">
        <v>0</v>
      </c>
      <c r="S15" s="25">
        <v>0</v>
      </c>
      <c r="T15" s="24">
        <v>0</v>
      </c>
      <c r="U15" s="25">
        <v>0</v>
      </c>
      <c r="V15" s="25">
        <v>0</v>
      </c>
      <c r="W15" s="26">
        <v>0</v>
      </c>
      <c r="X15" s="25">
        <v>0</v>
      </c>
      <c r="Y15" s="24">
        <v>0</v>
      </c>
      <c r="Z15" s="25">
        <v>0</v>
      </c>
      <c r="AA15" s="25">
        <v>0</v>
      </c>
      <c r="AB15" s="26">
        <v>0</v>
      </c>
      <c r="AC15" s="33">
        <v>0</v>
      </c>
      <c r="AD15" s="178" t="str">
        <f t="shared" si="0"/>
        <v>Weryfikacja wiersza OK</v>
      </c>
    </row>
    <row r="16" spans="2:30" ht="21.75" customHeight="1" thickBot="1" x14ac:dyDescent="0.4">
      <c r="B16" s="672" t="s">
        <v>161</v>
      </c>
      <c r="C16" s="671" t="s">
        <v>21</v>
      </c>
      <c r="D16" s="18">
        <v>0</v>
      </c>
      <c r="E16" s="20">
        <v>0</v>
      </c>
      <c r="F16" s="20">
        <v>0</v>
      </c>
      <c r="G16" s="19">
        <v>0</v>
      </c>
      <c r="H16" s="20">
        <v>0</v>
      </c>
      <c r="I16" s="21">
        <v>0</v>
      </c>
      <c r="J16" s="18">
        <v>0</v>
      </c>
      <c r="K16" s="20">
        <v>0</v>
      </c>
      <c r="L16" s="20">
        <v>0</v>
      </c>
      <c r="M16" s="19">
        <v>0</v>
      </c>
      <c r="N16" s="20">
        <v>0</v>
      </c>
      <c r="O16" s="18">
        <v>0</v>
      </c>
      <c r="P16" s="20">
        <v>0</v>
      </c>
      <c r="Q16" s="20">
        <v>0</v>
      </c>
      <c r="R16" s="19">
        <v>0</v>
      </c>
      <c r="S16" s="20">
        <v>0</v>
      </c>
      <c r="T16" s="18">
        <v>0</v>
      </c>
      <c r="U16" s="20">
        <v>0</v>
      </c>
      <c r="V16" s="20">
        <v>0</v>
      </c>
      <c r="W16" s="19">
        <v>0</v>
      </c>
      <c r="X16" s="20">
        <v>0</v>
      </c>
      <c r="Y16" s="18">
        <v>0</v>
      </c>
      <c r="Z16" s="20">
        <v>0</v>
      </c>
      <c r="AA16" s="20">
        <v>0</v>
      </c>
      <c r="AB16" s="19">
        <v>0</v>
      </c>
      <c r="AC16" s="21">
        <v>0</v>
      </c>
      <c r="AD16" s="178" t="str">
        <f t="shared" si="0"/>
        <v>Weryfikacja wiersza OK</v>
      </c>
    </row>
    <row r="17" spans="2:29" ht="42.75" customHeight="1" x14ac:dyDescent="0.35">
      <c r="B17" s="553"/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3"/>
    </row>
    <row r="18" spans="2:29" ht="42.75" customHeight="1" x14ac:dyDescent="0.35">
      <c r="B18" s="553"/>
      <c r="C18" s="347" t="s">
        <v>1443</v>
      </c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3"/>
      <c r="S18" s="553"/>
      <c r="T18" s="553"/>
      <c r="U18" s="553"/>
      <c r="V18" s="553"/>
    </row>
    <row r="19" spans="2:29" ht="42.75" customHeight="1" x14ac:dyDescent="0.35">
      <c r="C19" s="673" t="s">
        <v>211</v>
      </c>
      <c r="D19" s="178" t="str">
        <f>IF(COUNTBLANK(D7:D16)=10,"",IF(D16=SUM(D7:D15),"OK","Błąd"))</f>
        <v>OK</v>
      </c>
      <c r="E19" s="178" t="str">
        <f t="shared" ref="E19:AC19" si="1">IF(COUNTBLANK(E7:E16)=10,"",IF(E16=SUM(E7:E15),"OK","Błąd"))</f>
        <v>OK</v>
      </c>
      <c r="F19" s="178" t="str">
        <f t="shared" si="1"/>
        <v>OK</v>
      </c>
      <c r="G19" s="178" t="str">
        <f t="shared" si="1"/>
        <v>OK</v>
      </c>
      <c r="H19" s="178" t="str">
        <f t="shared" si="1"/>
        <v>OK</v>
      </c>
      <c r="I19" s="178" t="str">
        <f t="shared" si="1"/>
        <v>OK</v>
      </c>
      <c r="J19" s="178" t="str">
        <f t="shared" si="1"/>
        <v>OK</v>
      </c>
      <c r="K19" s="178" t="str">
        <f t="shared" si="1"/>
        <v>OK</v>
      </c>
      <c r="L19" s="178" t="str">
        <f t="shared" si="1"/>
        <v>OK</v>
      </c>
      <c r="M19" s="178" t="str">
        <f t="shared" si="1"/>
        <v>OK</v>
      </c>
      <c r="N19" s="178" t="str">
        <f t="shared" si="1"/>
        <v>OK</v>
      </c>
      <c r="O19" s="178" t="str">
        <f t="shared" si="1"/>
        <v>OK</v>
      </c>
      <c r="P19" s="178" t="str">
        <f t="shared" si="1"/>
        <v>OK</v>
      </c>
      <c r="Q19" s="178" t="str">
        <f t="shared" si="1"/>
        <v>OK</v>
      </c>
      <c r="R19" s="178" t="str">
        <f t="shared" si="1"/>
        <v>OK</v>
      </c>
      <c r="S19" s="178" t="str">
        <f t="shared" si="1"/>
        <v>OK</v>
      </c>
      <c r="T19" s="178" t="str">
        <f t="shared" si="1"/>
        <v>OK</v>
      </c>
      <c r="U19" s="178" t="str">
        <f t="shared" si="1"/>
        <v>OK</v>
      </c>
      <c r="V19" s="178" t="str">
        <f t="shared" si="1"/>
        <v>OK</v>
      </c>
      <c r="W19" s="178" t="str">
        <f t="shared" si="1"/>
        <v>OK</v>
      </c>
      <c r="X19" s="178" t="str">
        <f t="shared" si="1"/>
        <v>OK</v>
      </c>
      <c r="Y19" s="178" t="str">
        <f t="shared" si="1"/>
        <v>OK</v>
      </c>
      <c r="Z19" s="178" t="str">
        <f t="shared" si="1"/>
        <v>OK</v>
      </c>
      <c r="AA19" s="178" t="str">
        <f t="shared" si="1"/>
        <v>OK</v>
      </c>
      <c r="AB19" s="178" t="str">
        <f t="shared" si="1"/>
        <v>OK</v>
      </c>
      <c r="AC19" s="178" t="str">
        <f t="shared" si="1"/>
        <v>OK</v>
      </c>
    </row>
    <row r="20" spans="2:29" x14ac:dyDescent="0.35">
      <c r="C20" s="178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2:29" x14ac:dyDescent="0.35">
      <c r="C21" s="358" t="s">
        <v>1464</v>
      </c>
      <c r="D21" s="6" t="str">
        <f>IF(COUNTBLANK(AD7:AD16)=10,"",IF(AND(COUNTIF(AD7:AD16,"Weryfikacja wiersza OK")=10,COUNTIF(D19:AC19,"OK")=26),"Arkusz jest zwalidowany poprawnie","Arkusz jest niepoprawny"))</f>
        <v>Arkusz jest zwalidowany poprawnie</v>
      </c>
    </row>
  </sheetData>
  <sheetProtection algorithmName="SHA-512" hashValue="I5ng40pvMUZ1EYKkbhov+5KhEMCWdDw6wNX3vavd/RV4yK47KNCKC8Oz18gjuAach2he8+kb1uSTTQ2b6bi7ag==" saltValue="SNlbkqKph3OcS8aUUriM7Q==" spinCount="100000" sheet="1" objects="1" scenarios="1"/>
  <mergeCells count="6">
    <mergeCell ref="Y4:AC4"/>
    <mergeCell ref="B4:C6"/>
    <mergeCell ref="D4:I4"/>
    <mergeCell ref="J4:N4"/>
    <mergeCell ref="O4:S4"/>
    <mergeCell ref="T4:X4"/>
  </mergeCells>
  <conditionalFormatting sqref="AD7:AD16">
    <cfRule type="containsText" dxfId="27" priority="6" operator="containsText" text="Weryfikacja wiersza OK">
      <formula>NOT(ISERROR(SEARCH("Weryfikacja wiersza OK",AD7)))</formula>
    </cfRule>
  </conditionalFormatting>
  <conditionalFormatting sqref="D19:AC19">
    <cfRule type="containsText" dxfId="26" priority="2" operator="containsText" text="NOK">
      <formula>NOT(ISERROR(SEARCH("NOK",D19)))</formula>
    </cfRule>
    <cfRule type="containsText" dxfId="25" priority="5" operator="containsText" text="OK">
      <formula>NOT(ISERROR(SEARCH("OK",D19)))</formula>
    </cfRule>
  </conditionalFormatting>
  <conditionalFormatting sqref="C20">
    <cfRule type="containsText" dxfId="24" priority="3" operator="containsText" text="Arkusz jest zwalidowany poprawnie">
      <formula>NOT(ISERROR(SEARCH("Arkusz jest zwalidowany poprawnie",C20)))</formula>
    </cfRule>
    <cfRule type="containsText" dxfId="23" priority="4" operator="containsText" text="Arkusz zwalidowany poprawnie">
      <formula>NOT(ISERROR(SEARCH("Arkusz zwalidowany poprawnie",C20)))</formula>
    </cfRule>
  </conditionalFormatting>
  <conditionalFormatting sqref="D21">
    <cfRule type="containsText" dxfId="22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scale="6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31"/>
  <dimension ref="B1:L57"/>
  <sheetViews>
    <sheetView zoomScale="80" zoomScaleNormal="80" workbookViewId="0">
      <selection activeCell="D7" sqref="D7:K48"/>
    </sheetView>
  </sheetViews>
  <sheetFormatPr defaultColWidth="8.7265625" defaultRowHeight="14.5" x14ac:dyDescent="0.35"/>
  <cols>
    <col min="1" max="1" width="8.7265625" style="4"/>
    <col min="2" max="2" width="13.54296875" style="4" customWidth="1"/>
    <col min="3" max="3" width="51.26953125" style="4" customWidth="1"/>
    <col min="4" max="11" width="13.54296875" style="4" customWidth="1"/>
    <col min="12" max="16384" width="8.7265625" style="4"/>
  </cols>
  <sheetData>
    <row r="1" spans="2:12" ht="15.5" x14ac:dyDescent="0.35">
      <c r="B1" s="3" t="s">
        <v>0</v>
      </c>
      <c r="J1" s="347" t="s">
        <v>1251</v>
      </c>
    </row>
    <row r="2" spans="2:12" x14ac:dyDescent="0.35">
      <c r="B2" s="453" t="s">
        <v>959</v>
      </c>
      <c r="C2" s="453"/>
      <c r="D2" s="453"/>
      <c r="E2" s="453"/>
      <c r="F2" s="453"/>
      <c r="G2" s="453"/>
      <c r="H2" s="453"/>
      <c r="I2" s="453"/>
      <c r="J2" s="453"/>
      <c r="K2" s="453"/>
    </row>
    <row r="3" spans="2:12" ht="15" thickBot="1" x14ac:dyDescent="0.4"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2:12" x14ac:dyDescent="0.35">
      <c r="B4" s="818"/>
      <c r="C4" s="819"/>
      <c r="D4" s="838" t="s">
        <v>72</v>
      </c>
      <c r="E4" s="782" t="s">
        <v>945</v>
      </c>
      <c r="F4" s="782"/>
      <c r="G4" s="782"/>
      <c r="H4" s="782"/>
      <c r="I4" s="782"/>
      <c r="J4" s="782"/>
      <c r="K4" s="779"/>
    </row>
    <row r="5" spans="2:12" ht="43.5" x14ac:dyDescent="0.35">
      <c r="B5" s="820"/>
      <c r="C5" s="821"/>
      <c r="D5" s="839"/>
      <c r="E5" s="620" t="s">
        <v>74</v>
      </c>
      <c r="F5" s="620" t="s">
        <v>75</v>
      </c>
      <c r="G5" s="620" t="s">
        <v>823</v>
      </c>
      <c r="H5" s="620" t="s">
        <v>824</v>
      </c>
      <c r="I5" s="620" t="s">
        <v>825</v>
      </c>
      <c r="J5" s="620" t="s">
        <v>960</v>
      </c>
      <c r="K5" s="621" t="s">
        <v>951</v>
      </c>
    </row>
    <row r="6" spans="2:12" ht="15" thickBot="1" x14ac:dyDescent="0.4">
      <c r="B6" s="822"/>
      <c r="C6" s="823"/>
      <c r="D6" s="624" t="s">
        <v>107</v>
      </c>
      <c r="E6" s="511" t="s">
        <v>108</v>
      </c>
      <c r="F6" s="625" t="s">
        <v>109</v>
      </c>
      <c r="G6" s="625" t="s">
        <v>110</v>
      </c>
      <c r="H6" s="625" t="s">
        <v>115</v>
      </c>
      <c r="I6" s="625" t="s">
        <v>111</v>
      </c>
      <c r="J6" s="625" t="s">
        <v>162</v>
      </c>
      <c r="K6" s="626" t="s">
        <v>163</v>
      </c>
    </row>
    <row r="7" spans="2:12" x14ac:dyDescent="0.35">
      <c r="B7" s="379" t="s">
        <v>961</v>
      </c>
      <c r="C7" s="374" t="s">
        <v>77</v>
      </c>
      <c r="D7" s="674">
        <v>0</v>
      </c>
      <c r="E7" s="675">
        <v>0</v>
      </c>
      <c r="F7" s="675">
        <v>0</v>
      </c>
      <c r="G7" s="675">
        <v>0</v>
      </c>
      <c r="H7" s="675">
        <v>0</v>
      </c>
      <c r="I7" s="675">
        <v>0</v>
      </c>
      <c r="J7" s="675">
        <v>0</v>
      </c>
      <c r="K7" s="676">
        <v>0</v>
      </c>
      <c r="L7" s="178" t="str">
        <f>IF(COUNTBLANK(D7:K7)=8,"",IF(COUNTBLANK(D7:K7)=0, "Weryfikacja wiersza OK", "Należy wypełnić wszystkie pola w bieżącym wierszu"))</f>
        <v>Weryfikacja wiersza OK</v>
      </c>
    </row>
    <row r="8" spans="2:12" x14ac:dyDescent="0.35">
      <c r="B8" s="351" t="s">
        <v>962</v>
      </c>
      <c r="C8" s="353" t="s">
        <v>43</v>
      </c>
      <c r="D8" s="274">
        <v>0</v>
      </c>
      <c r="E8" s="261">
        <v>0</v>
      </c>
      <c r="F8" s="261">
        <v>0</v>
      </c>
      <c r="G8" s="261">
        <v>0</v>
      </c>
      <c r="H8" s="261">
        <v>0</v>
      </c>
      <c r="I8" s="261">
        <v>0</v>
      </c>
      <c r="J8" s="261">
        <v>0</v>
      </c>
      <c r="K8" s="331">
        <v>0</v>
      </c>
      <c r="L8" s="178" t="str">
        <f t="shared" ref="L8:L48" si="0">IF(COUNTBLANK(D8:K8)=8,"",IF(COUNTBLANK(D8:K8)=0, "Weryfikacja wiersza OK", "Należy wypełnić wszystkie pola w bieżącym wierszu"))</f>
        <v>Weryfikacja wiersza OK</v>
      </c>
    </row>
    <row r="9" spans="2:12" x14ac:dyDescent="0.35">
      <c r="B9" s="351" t="s">
        <v>963</v>
      </c>
      <c r="C9" s="353" t="s">
        <v>44</v>
      </c>
      <c r="D9" s="274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1">
        <v>0</v>
      </c>
      <c r="K9" s="331">
        <v>0</v>
      </c>
      <c r="L9" s="178" t="str">
        <f t="shared" si="0"/>
        <v>Weryfikacja wiersza OK</v>
      </c>
    </row>
    <row r="10" spans="2:12" x14ac:dyDescent="0.35">
      <c r="B10" s="351" t="s">
        <v>964</v>
      </c>
      <c r="C10" s="353" t="s">
        <v>45</v>
      </c>
      <c r="D10" s="274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331">
        <v>0</v>
      </c>
      <c r="L10" s="178" t="str">
        <f t="shared" si="0"/>
        <v>Weryfikacja wiersza OK</v>
      </c>
    </row>
    <row r="11" spans="2:12" x14ac:dyDescent="0.35">
      <c r="B11" s="351" t="s">
        <v>965</v>
      </c>
      <c r="C11" s="353" t="s">
        <v>46</v>
      </c>
      <c r="D11" s="274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1">
        <v>0</v>
      </c>
      <c r="K11" s="331">
        <v>0</v>
      </c>
      <c r="L11" s="178" t="str">
        <f t="shared" si="0"/>
        <v>Weryfikacja wiersza OK</v>
      </c>
    </row>
    <row r="12" spans="2:12" x14ac:dyDescent="0.35">
      <c r="B12" s="351" t="s">
        <v>966</v>
      </c>
      <c r="C12" s="353" t="s">
        <v>48</v>
      </c>
      <c r="D12" s="274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  <c r="K12" s="331">
        <v>0</v>
      </c>
      <c r="L12" s="178" t="str">
        <f t="shared" si="0"/>
        <v>Weryfikacja wiersza OK</v>
      </c>
    </row>
    <row r="13" spans="2:12" ht="29" x14ac:dyDescent="0.35">
      <c r="B13" s="351" t="s">
        <v>967</v>
      </c>
      <c r="C13" s="353" t="s">
        <v>47</v>
      </c>
      <c r="D13" s="274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331">
        <v>0</v>
      </c>
      <c r="L13" s="178" t="str">
        <f t="shared" si="0"/>
        <v>Weryfikacja wiersza OK</v>
      </c>
    </row>
    <row r="14" spans="2:12" x14ac:dyDescent="0.35">
      <c r="B14" s="351" t="s">
        <v>968</v>
      </c>
      <c r="C14" s="353" t="s">
        <v>36</v>
      </c>
      <c r="D14" s="274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1">
        <v>0</v>
      </c>
      <c r="K14" s="331">
        <v>0</v>
      </c>
      <c r="L14" s="178" t="str">
        <f t="shared" si="0"/>
        <v>Weryfikacja wiersza OK</v>
      </c>
    </row>
    <row r="15" spans="2:12" x14ac:dyDescent="0.35">
      <c r="B15" s="512" t="s">
        <v>969</v>
      </c>
      <c r="C15" s="503" t="s">
        <v>22</v>
      </c>
      <c r="D15" s="276">
        <v>0</v>
      </c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5">
        <v>0</v>
      </c>
      <c r="K15" s="332">
        <v>0</v>
      </c>
      <c r="L15" s="178" t="str">
        <f t="shared" si="0"/>
        <v>Weryfikacja wiersza OK</v>
      </c>
    </row>
    <row r="16" spans="2:12" x14ac:dyDescent="0.35">
      <c r="B16" s="679" t="s">
        <v>970</v>
      </c>
      <c r="C16" s="680" t="s">
        <v>778</v>
      </c>
      <c r="D16" s="677">
        <v>0</v>
      </c>
      <c r="E16" s="318">
        <v>0</v>
      </c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678">
        <v>0</v>
      </c>
      <c r="L16" s="178" t="str">
        <f t="shared" si="0"/>
        <v>Weryfikacja wiersza OK</v>
      </c>
    </row>
    <row r="17" spans="2:12" x14ac:dyDescent="0.35">
      <c r="B17" s="351" t="s">
        <v>971</v>
      </c>
      <c r="C17" s="353" t="s">
        <v>43</v>
      </c>
      <c r="D17" s="274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331">
        <v>0</v>
      </c>
      <c r="L17" s="178" t="str">
        <f t="shared" si="0"/>
        <v>Weryfikacja wiersza OK</v>
      </c>
    </row>
    <row r="18" spans="2:12" x14ac:dyDescent="0.35">
      <c r="B18" s="351" t="s">
        <v>972</v>
      </c>
      <c r="C18" s="353" t="s">
        <v>44</v>
      </c>
      <c r="D18" s="274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1">
        <v>0</v>
      </c>
      <c r="K18" s="331">
        <v>0</v>
      </c>
      <c r="L18" s="178" t="str">
        <f t="shared" si="0"/>
        <v>Weryfikacja wiersza OK</v>
      </c>
    </row>
    <row r="19" spans="2:12" x14ac:dyDescent="0.35">
      <c r="B19" s="351" t="s">
        <v>973</v>
      </c>
      <c r="C19" s="353" t="s">
        <v>45</v>
      </c>
      <c r="D19" s="274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331">
        <v>0</v>
      </c>
      <c r="L19" s="178" t="str">
        <f t="shared" si="0"/>
        <v>Weryfikacja wiersza OK</v>
      </c>
    </row>
    <row r="20" spans="2:12" x14ac:dyDescent="0.35">
      <c r="B20" s="351" t="s">
        <v>974</v>
      </c>
      <c r="C20" s="353" t="s">
        <v>46</v>
      </c>
      <c r="D20" s="274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1">
        <v>0</v>
      </c>
      <c r="K20" s="331">
        <v>0</v>
      </c>
      <c r="L20" s="178" t="str">
        <f t="shared" si="0"/>
        <v>Weryfikacja wiersza OK</v>
      </c>
    </row>
    <row r="21" spans="2:12" x14ac:dyDescent="0.35">
      <c r="B21" s="351" t="s">
        <v>975</v>
      </c>
      <c r="C21" s="353" t="s">
        <v>48</v>
      </c>
      <c r="D21" s="274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331">
        <v>0</v>
      </c>
      <c r="L21" s="178" t="str">
        <f t="shared" si="0"/>
        <v>Weryfikacja wiersza OK</v>
      </c>
    </row>
    <row r="22" spans="2:12" ht="29" x14ac:dyDescent="0.35">
      <c r="B22" s="351" t="s">
        <v>976</v>
      </c>
      <c r="C22" s="353" t="s">
        <v>47</v>
      </c>
      <c r="D22" s="274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331">
        <v>0</v>
      </c>
      <c r="L22" s="178" t="str">
        <f t="shared" si="0"/>
        <v>Weryfikacja wiersza OK</v>
      </c>
    </row>
    <row r="23" spans="2:12" x14ac:dyDescent="0.35">
      <c r="B23" s="351" t="s">
        <v>977</v>
      </c>
      <c r="C23" s="353" t="s">
        <v>64</v>
      </c>
      <c r="D23" s="274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1">
        <v>0</v>
      </c>
      <c r="K23" s="331">
        <v>0</v>
      </c>
      <c r="L23" s="178" t="str">
        <f t="shared" si="0"/>
        <v>Weryfikacja wiersza OK</v>
      </c>
    </row>
    <row r="24" spans="2:12" x14ac:dyDescent="0.35">
      <c r="B24" s="351" t="s">
        <v>978</v>
      </c>
      <c r="C24" s="681" t="s">
        <v>787</v>
      </c>
      <c r="D24" s="274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331">
        <v>0</v>
      </c>
      <c r="L24" s="178" t="str">
        <f t="shared" si="0"/>
        <v>Weryfikacja wiersza OK</v>
      </c>
    </row>
    <row r="25" spans="2:12" x14ac:dyDescent="0.35">
      <c r="B25" s="351" t="s">
        <v>979</v>
      </c>
      <c r="C25" s="681" t="s">
        <v>789</v>
      </c>
      <c r="D25" s="274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1">
        <v>0</v>
      </c>
      <c r="K25" s="331">
        <v>0</v>
      </c>
      <c r="L25" s="178" t="str">
        <f t="shared" si="0"/>
        <v>Weryfikacja wiersza OK</v>
      </c>
    </row>
    <row r="26" spans="2:12" x14ac:dyDescent="0.35">
      <c r="B26" s="351" t="s">
        <v>980</v>
      </c>
      <c r="C26" s="353" t="s">
        <v>202</v>
      </c>
      <c r="D26" s="274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0</v>
      </c>
      <c r="K26" s="331">
        <v>0</v>
      </c>
      <c r="L26" s="178" t="str">
        <f t="shared" si="0"/>
        <v>Weryfikacja wiersza OK</v>
      </c>
    </row>
    <row r="27" spans="2:12" x14ac:dyDescent="0.35">
      <c r="B27" s="512" t="s">
        <v>981</v>
      </c>
      <c r="C27" s="503" t="s">
        <v>22</v>
      </c>
      <c r="D27" s="276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332">
        <v>0</v>
      </c>
      <c r="L27" s="178" t="str">
        <f t="shared" si="0"/>
        <v>Weryfikacja wiersza OK</v>
      </c>
    </row>
    <row r="28" spans="2:12" x14ac:dyDescent="0.35">
      <c r="B28" s="679" t="s">
        <v>982</v>
      </c>
      <c r="C28" s="680" t="s">
        <v>91</v>
      </c>
      <c r="D28" s="677">
        <v>0</v>
      </c>
      <c r="E28" s="318">
        <v>0</v>
      </c>
      <c r="F28" s="318">
        <v>0</v>
      </c>
      <c r="G28" s="318">
        <v>0</v>
      </c>
      <c r="H28" s="318">
        <v>0</v>
      </c>
      <c r="I28" s="318">
        <v>0</v>
      </c>
      <c r="J28" s="318">
        <v>0</v>
      </c>
      <c r="K28" s="678">
        <v>0</v>
      </c>
      <c r="L28" s="178" t="str">
        <f t="shared" si="0"/>
        <v>Weryfikacja wiersza OK</v>
      </c>
    </row>
    <row r="29" spans="2:12" x14ac:dyDescent="0.35">
      <c r="B29" s="351" t="s">
        <v>983</v>
      </c>
      <c r="C29" s="353" t="s">
        <v>68</v>
      </c>
      <c r="D29" s="299">
        <v>0</v>
      </c>
      <c r="E29" s="287">
        <v>0</v>
      </c>
      <c r="F29" s="287">
        <v>0</v>
      </c>
      <c r="G29" s="287">
        <v>0</v>
      </c>
      <c r="H29" s="287">
        <v>0</v>
      </c>
      <c r="I29" s="287">
        <v>0</v>
      </c>
      <c r="J29" s="287">
        <v>0</v>
      </c>
      <c r="K29" s="252">
        <v>0</v>
      </c>
      <c r="L29" s="178" t="str">
        <f t="shared" si="0"/>
        <v>Weryfikacja wiersza OK</v>
      </c>
    </row>
    <row r="30" spans="2:12" x14ac:dyDescent="0.35">
      <c r="B30" s="351" t="s">
        <v>984</v>
      </c>
      <c r="C30" s="353" t="s">
        <v>202</v>
      </c>
      <c r="D30" s="274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1">
        <v>0</v>
      </c>
      <c r="K30" s="331">
        <v>0</v>
      </c>
      <c r="L30" s="178" t="str">
        <f t="shared" si="0"/>
        <v>Weryfikacja wiersza OK</v>
      </c>
    </row>
    <row r="31" spans="2:12" x14ac:dyDescent="0.35">
      <c r="B31" s="351" t="s">
        <v>985</v>
      </c>
      <c r="C31" s="353" t="s">
        <v>64</v>
      </c>
      <c r="D31" s="274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331">
        <v>0</v>
      </c>
      <c r="L31" s="178" t="str">
        <f t="shared" si="0"/>
        <v>Weryfikacja wiersza OK</v>
      </c>
    </row>
    <row r="32" spans="2:12" x14ac:dyDescent="0.35">
      <c r="B32" s="351" t="s">
        <v>986</v>
      </c>
      <c r="C32" s="681" t="s">
        <v>787</v>
      </c>
      <c r="D32" s="274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331">
        <v>0</v>
      </c>
      <c r="L32" s="178" t="str">
        <f t="shared" si="0"/>
        <v>Weryfikacja wiersza OK</v>
      </c>
    </row>
    <row r="33" spans="2:12" x14ac:dyDescent="0.35">
      <c r="B33" s="351" t="s">
        <v>987</v>
      </c>
      <c r="C33" s="681" t="s">
        <v>789</v>
      </c>
      <c r="D33" s="274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331">
        <v>0</v>
      </c>
      <c r="L33" s="178" t="str">
        <f t="shared" si="0"/>
        <v>Weryfikacja wiersza OK</v>
      </c>
    </row>
    <row r="34" spans="2:12" ht="29" x14ac:dyDescent="0.35">
      <c r="B34" s="351" t="s">
        <v>988</v>
      </c>
      <c r="C34" s="682" t="s">
        <v>989</v>
      </c>
      <c r="D34" s="274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331">
        <v>0</v>
      </c>
      <c r="L34" s="178" t="str">
        <f t="shared" si="0"/>
        <v>Weryfikacja wiersza OK</v>
      </c>
    </row>
    <row r="35" spans="2:12" ht="29" x14ac:dyDescent="0.35">
      <c r="B35" s="351" t="s">
        <v>990</v>
      </c>
      <c r="C35" s="682" t="s">
        <v>991</v>
      </c>
      <c r="D35" s="274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331">
        <v>0</v>
      </c>
      <c r="L35" s="178" t="str">
        <f t="shared" si="0"/>
        <v>Weryfikacja wiersza OK</v>
      </c>
    </row>
    <row r="36" spans="2:12" x14ac:dyDescent="0.35">
      <c r="B36" s="512" t="s">
        <v>1004</v>
      </c>
      <c r="C36" s="503" t="s">
        <v>22</v>
      </c>
      <c r="D36" s="276">
        <v>0</v>
      </c>
      <c r="E36" s="265">
        <v>0</v>
      </c>
      <c r="F36" s="265">
        <v>0</v>
      </c>
      <c r="G36" s="265">
        <v>0</v>
      </c>
      <c r="H36" s="265">
        <v>0</v>
      </c>
      <c r="I36" s="265">
        <v>0</v>
      </c>
      <c r="J36" s="265">
        <v>0</v>
      </c>
      <c r="K36" s="332">
        <v>0</v>
      </c>
      <c r="L36" s="178" t="str">
        <f t="shared" si="0"/>
        <v>Weryfikacja wiersza OK</v>
      </c>
    </row>
    <row r="37" spans="2:12" x14ac:dyDescent="0.35">
      <c r="B37" s="679" t="s">
        <v>992</v>
      </c>
      <c r="C37" s="680" t="s">
        <v>512</v>
      </c>
      <c r="D37" s="677">
        <v>0</v>
      </c>
      <c r="E37" s="319">
        <v>0</v>
      </c>
      <c r="F37" s="319">
        <v>0</v>
      </c>
      <c r="G37" s="319">
        <v>0</v>
      </c>
      <c r="H37" s="319">
        <v>0</v>
      </c>
      <c r="I37" s="319">
        <v>0</v>
      </c>
      <c r="J37" s="319">
        <v>0</v>
      </c>
      <c r="K37" s="320">
        <v>0</v>
      </c>
      <c r="L37" s="178" t="str">
        <f t="shared" si="0"/>
        <v>Weryfikacja wiersza OK</v>
      </c>
    </row>
    <row r="38" spans="2:12" x14ac:dyDescent="0.35">
      <c r="B38" s="351" t="s">
        <v>993</v>
      </c>
      <c r="C38" s="353" t="s">
        <v>43</v>
      </c>
      <c r="D38" s="274">
        <v>0</v>
      </c>
      <c r="E38" s="321">
        <v>0</v>
      </c>
      <c r="F38" s="321">
        <v>0</v>
      </c>
      <c r="G38" s="321">
        <v>0</v>
      </c>
      <c r="H38" s="321">
        <v>0</v>
      </c>
      <c r="I38" s="321">
        <v>0</v>
      </c>
      <c r="J38" s="321">
        <v>0</v>
      </c>
      <c r="K38" s="322">
        <v>0</v>
      </c>
      <c r="L38" s="178" t="str">
        <f t="shared" si="0"/>
        <v>Weryfikacja wiersza OK</v>
      </c>
    </row>
    <row r="39" spans="2:12" x14ac:dyDescent="0.35">
      <c r="B39" s="351" t="s">
        <v>994</v>
      </c>
      <c r="C39" s="353" t="s">
        <v>44</v>
      </c>
      <c r="D39" s="274">
        <v>0</v>
      </c>
      <c r="E39" s="321">
        <v>0</v>
      </c>
      <c r="F39" s="321">
        <v>0</v>
      </c>
      <c r="G39" s="321">
        <v>0</v>
      </c>
      <c r="H39" s="321">
        <v>0</v>
      </c>
      <c r="I39" s="321">
        <v>0</v>
      </c>
      <c r="J39" s="321">
        <v>0</v>
      </c>
      <c r="K39" s="322">
        <v>0</v>
      </c>
      <c r="L39" s="178" t="str">
        <f t="shared" si="0"/>
        <v>Weryfikacja wiersza OK</v>
      </c>
    </row>
    <row r="40" spans="2:12" x14ac:dyDescent="0.35">
      <c r="B40" s="351" t="s">
        <v>995</v>
      </c>
      <c r="C40" s="353" t="s">
        <v>45</v>
      </c>
      <c r="D40" s="274">
        <v>0</v>
      </c>
      <c r="E40" s="321">
        <v>0</v>
      </c>
      <c r="F40" s="321">
        <v>0</v>
      </c>
      <c r="G40" s="321">
        <v>0</v>
      </c>
      <c r="H40" s="321">
        <v>0</v>
      </c>
      <c r="I40" s="321">
        <v>0</v>
      </c>
      <c r="J40" s="321">
        <v>0</v>
      </c>
      <c r="K40" s="322">
        <v>0</v>
      </c>
      <c r="L40" s="178" t="str">
        <f t="shared" si="0"/>
        <v>Weryfikacja wiersza OK</v>
      </c>
    </row>
    <row r="41" spans="2:12" x14ac:dyDescent="0.35">
      <c r="B41" s="351" t="s">
        <v>996</v>
      </c>
      <c r="C41" s="353" t="s">
        <v>46</v>
      </c>
      <c r="D41" s="274">
        <v>0</v>
      </c>
      <c r="E41" s="321">
        <v>0</v>
      </c>
      <c r="F41" s="321">
        <v>0</v>
      </c>
      <c r="G41" s="321">
        <v>0</v>
      </c>
      <c r="H41" s="321">
        <v>0</v>
      </c>
      <c r="I41" s="321">
        <v>0</v>
      </c>
      <c r="J41" s="321">
        <v>0</v>
      </c>
      <c r="K41" s="322">
        <v>0</v>
      </c>
      <c r="L41" s="178" t="str">
        <f t="shared" si="0"/>
        <v>Weryfikacja wiersza OK</v>
      </c>
    </row>
    <row r="42" spans="2:12" x14ac:dyDescent="0.35">
      <c r="B42" s="351" t="s">
        <v>997</v>
      </c>
      <c r="C42" s="353" t="s">
        <v>48</v>
      </c>
      <c r="D42" s="274">
        <v>0</v>
      </c>
      <c r="E42" s="321">
        <v>0</v>
      </c>
      <c r="F42" s="321">
        <v>0</v>
      </c>
      <c r="G42" s="321">
        <v>0</v>
      </c>
      <c r="H42" s="321">
        <v>0</v>
      </c>
      <c r="I42" s="321">
        <v>0</v>
      </c>
      <c r="J42" s="321">
        <v>0</v>
      </c>
      <c r="K42" s="322">
        <v>0</v>
      </c>
      <c r="L42" s="178" t="str">
        <f t="shared" si="0"/>
        <v>Weryfikacja wiersza OK</v>
      </c>
    </row>
    <row r="43" spans="2:12" ht="29" x14ac:dyDescent="0.35">
      <c r="B43" s="351" t="s">
        <v>998</v>
      </c>
      <c r="C43" s="353" t="s">
        <v>47</v>
      </c>
      <c r="D43" s="274">
        <v>0</v>
      </c>
      <c r="E43" s="321">
        <v>0</v>
      </c>
      <c r="F43" s="321">
        <v>0</v>
      </c>
      <c r="G43" s="321">
        <v>0</v>
      </c>
      <c r="H43" s="321">
        <v>0</v>
      </c>
      <c r="I43" s="321">
        <v>0</v>
      </c>
      <c r="J43" s="321">
        <v>0</v>
      </c>
      <c r="K43" s="322">
        <v>0</v>
      </c>
      <c r="L43" s="178" t="str">
        <f t="shared" si="0"/>
        <v>Weryfikacja wiersza OK</v>
      </c>
    </row>
    <row r="44" spans="2:12" x14ac:dyDescent="0.35">
      <c r="B44" s="351" t="s">
        <v>999</v>
      </c>
      <c r="C44" s="353" t="s">
        <v>68</v>
      </c>
      <c r="D44" s="274">
        <v>0</v>
      </c>
      <c r="E44" s="321">
        <v>0</v>
      </c>
      <c r="F44" s="321">
        <v>0</v>
      </c>
      <c r="G44" s="321">
        <v>0</v>
      </c>
      <c r="H44" s="321">
        <v>0</v>
      </c>
      <c r="I44" s="321">
        <v>0</v>
      </c>
      <c r="J44" s="321">
        <v>0</v>
      </c>
      <c r="K44" s="322">
        <v>0</v>
      </c>
      <c r="L44" s="178" t="str">
        <f t="shared" si="0"/>
        <v>Weryfikacja wiersza OK</v>
      </c>
    </row>
    <row r="45" spans="2:12" x14ac:dyDescent="0.35">
      <c r="B45" s="351" t="s">
        <v>1000</v>
      </c>
      <c r="C45" s="353" t="s">
        <v>202</v>
      </c>
      <c r="D45" s="274">
        <v>0</v>
      </c>
      <c r="E45" s="321">
        <v>0</v>
      </c>
      <c r="F45" s="321">
        <v>0</v>
      </c>
      <c r="G45" s="321">
        <v>0</v>
      </c>
      <c r="H45" s="321">
        <v>0</v>
      </c>
      <c r="I45" s="321">
        <v>0</v>
      </c>
      <c r="J45" s="321">
        <v>0</v>
      </c>
      <c r="K45" s="322">
        <v>0</v>
      </c>
      <c r="L45" s="178" t="str">
        <f t="shared" si="0"/>
        <v>Weryfikacja wiersza OK</v>
      </c>
    </row>
    <row r="46" spans="2:12" x14ac:dyDescent="0.35">
      <c r="B46" s="351" t="s">
        <v>1001</v>
      </c>
      <c r="C46" s="353" t="s">
        <v>64</v>
      </c>
      <c r="D46" s="274">
        <v>0</v>
      </c>
      <c r="E46" s="321">
        <v>0</v>
      </c>
      <c r="F46" s="321">
        <v>0</v>
      </c>
      <c r="G46" s="321">
        <v>0</v>
      </c>
      <c r="H46" s="321">
        <v>0</v>
      </c>
      <c r="I46" s="321">
        <v>0</v>
      </c>
      <c r="J46" s="321">
        <v>0</v>
      </c>
      <c r="K46" s="322">
        <v>0</v>
      </c>
      <c r="L46" s="178" t="str">
        <f t="shared" si="0"/>
        <v>Weryfikacja wiersza OK</v>
      </c>
    </row>
    <row r="47" spans="2:12" ht="15" thickBot="1" x14ac:dyDescent="0.4">
      <c r="B47" s="512" t="s">
        <v>1002</v>
      </c>
      <c r="C47" s="503" t="s">
        <v>22</v>
      </c>
      <c r="D47" s="276">
        <v>0</v>
      </c>
      <c r="E47" s="323">
        <v>0</v>
      </c>
      <c r="F47" s="323">
        <v>0</v>
      </c>
      <c r="G47" s="323">
        <v>0</v>
      </c>
      <c r="H47" s="323">
        <v>0</v>
      </c>
      <c r="I47" s="323">
        <v>0</v>
      </c>
      <c r="J47" s="323">
        <v>0</v>
      </c>
      <c r="K47" s="324">
        <v>0</v>
      </c>
      <c r="L47" s="178" t="str">
        <f t="shared" si="0"/>
        <v>Weryfikacja wiersza OK</v>
      </c>
    </row>
    <row r="48" spans="2:12" ht="15" thickBot="1" x14ac:dyDescent="0.4">
      <c r="B48" s="636" t="s">
        <v>1003</v>
      </c>
      <c r="C48" s="639" t="s">
        <v>70</v>
      </c>
      <c r="D48" s="307">
        <v>0</v>
      </c>
      <c r="E48" s="326">
        <v>0</v>
      </c>
      <c r="F48" s="326">
        <v>0</v>
      </c>
      <c r="G48" s="326">
        <v>0</v>
      </c>
      <c r="H48" s="326">
        <v>0</v>
      </c>
      <c r="I48" s="326">
        <v>0</v>
      </c>
      <c r="J48" s="326">
        <v>0</v>
      </c>
      <c r="K48" s="327">
        <v>0</v>
      </c>
      <c r="L48" s="178" t="str">
        <f t="shared" si="0"/>
        <v>Weryfikacja wiersza OK</v>
      </c>
    </row>
    <row r="50" spans="3:11" x14ac:dyDescent="0.35">
      <c r="C50" s="347" t="s">
        <v>1443</v>
      </c>
    </row>
    <row r="51" spans="3:11" x14ac:dyDescent="0.35">
      <c r="C51" s="4" t="s">
        <v>961</v>
      </c>
      <c r="D51" s="6" t="str">
        <f>IF(D7="","",IF(ROUND(SUM(D8:D15),2)=ROUND(D7,2),"OK","Błąd sumy częściowej"))</f>
        <v>OK</v>
      </c>
      <c r="E51" s="6" t="str">
        <f t="shared" ref="E51:K51" si="1">IF(E7="","",IF(ROUND(SUM(E8:E15),2)=ROUND(E7,2),"OK","Błąd sumy częściowej"))</f>
        <v>OK</v>
      </c>
      <c r="F51" s="6" t="str">
        <f t="shared" si="1"/>
        <v>OK</v>
      </c>
      <c r="G51" s="6" t="str">
        <f t="shared" si="1"/>
        <v>OK</v>
      </c>
      <c r="H51" s="6" t="str">
        <f t="shared" si="1"/>
        <v>OK</v>
      </c>
      <c r="I51" s="6" t="str">
        <f t="shared" si="1"/>
        <v>OK</v>
      </c>
      <c r="J51" s="6" t="str">
        <f t="shared" si="1"/>
        <v>OK</v>
      </c>
      <c r="K51" s="6" t="str">
        <f t="shared" si="1"/>
        <v>OK</v>
      </c>
    </row>
    <row r="52" spans="3:11" x14ac:dyDescent="0.35">
      <c r="C52" s="4" t="s">
        <v>970</v>
      </c>
      <c r="D52" s="6" t="str">
        <f>IF(D16="","",IF(ROUND(SUM(D17,D18,D19,D20,D21,D22,D23,D26,D27),2)=ROUND(D16,2),"OK","Błąd sumy częściowej"))</f>
        <v>OK</v>
      </c>
      <c r="E52" s="6" t="str">
        <f t="shared" ref="E52:K52" si="2">IF(E16="","",IF(ROUND(SUM(E17,E18,E19,E20,E21,E22,E23,E26,E27),2)=ROUND(E16,2),"OK","Błąd sumy częściowej"))</f>
        <v>OK</v>
      </c>
      <c r="F52" s="6" t="str">
        <f t="shared" si="2"/>
        <v>OK</v>
      </c>
      <c r="G52" s="6" t="str">
        <f t="shared" si="2"/>
        <v>OK</v>
      </c>
      <c r="H52" s="6" t="str">
        <f t="shared" si="2"/>
        <v>OK</v>
      </c>
      <c r="I52" s="6" t="str">
        <f t="shared" si="2"/>
        <v>OK</v>
      </c>
      <c r="J52" s="6" t="str">
        <f t="shared" si="2"/>
        <v>OK</v>
      </c>
      <c r="K52" s="6" t="str">
        <f t="shared" si="2"/>
        <v>OK</v>
      </c>
    </row>
    <row r="53" spans="3:11" x14ac:dyDescent="0.35">
      <c r="C53" s="4" t="s">
        <v>982</v>
      </c>
      <c r="D53" s="6" t="str">
        <f>IF(D28="","",IF(ROUND(SUM(D29,D30,D31,D36),2)=ROUND(D28,2),"OK","Błąd sumy częściowej"))</f>
        <v>OK</v>
      </c>
      <c r="E53" s="6" t="str">
        <f t="shared" ref="E53:K53" si="3">IF(E28="","",IF(ROUND(SUM(E29,E30,E31,E36),2)=ROUND(E28,2),"OK","Błąd sumy częściowej"))</f>
        <v>OK</v>
      </c>
      <c r="F53" s="6" t="str">
        <f t="shared" si="3"/>
        <v>OK</v>
      </c>
      <c r="G53" s="6" t="str">
        <f t="shared" si="3"/>
        <v>OK</v>
      </c>
      <c r="H53" s="6" t="str">
        <f t="shared" si="3"/>
        <v>OK</v>
      </c>
      <c r="I53" s="6" t="str">
        <f t="shared" si="3"/>
        <v>OK</v>
      </c>
      <c r="J53" s="6" t="str">
        <f t="shared" si="3"/>
        <v>OK</v>
      </c>
      <c r="K53" s="6" t="str">
        <f t="shared" si="3"/>
        <v>OK</v>
      </c>
    </row>
    <row r="54" spans="3:11" x14ac:dyDescent="0.35">
      <c r="C54" s="4" t="s">
        <v>992</v>
      </c>
      <c r="D54" s="6" t="str">
        <f>IF(D37="","",IF(ROUND(SUM(D38:D47),2)=ROUND(D37,2),"OK","Błąd sumy częściowej"))</f>
        <v>OK</v>
      </c>
      <c r="E54" s="6" t="str">
        <f t="shared" ref="E54:K54" si="4">IF(E37="","",IF(ROUND(SUM(E38:E47),2)=ROUND(E37,2),"OK","Błąd sumy częściowej"))</f>
        <v>OK</v>
      </c>
      <c r="F54" s="6" t="str">
        <f t="shared" si="4"/>
        <v>OK</v>
      </c>
      <c r="G54" s="6" t="str">
        <f t="shared" si="4"/>
        <v>OK</v>
      </c>
      <c r="H54" s="6" t="str">
        <f t="shared" si="4"/>
        <v>OK</v>
      </c>
      <c r="I54" s="6" t="str">
        <f t="shared" si="4"/>
        <v>OK</v>
      </c>
      <c r="J54" s="6" t="str">
        <f t="shared" si="4"/>
        <v>OK</v>
      </c>
      <c r="K54" s="6" t="str">
        <f t="shared" si="4"/>
        <v>OK</v>
      </c>
    </row>
    <row r="55" spans="3:11" x14ac:dyDescent="0.35">
      <c r="C55" s="4" t="s">
        <v>1003</v>
      </c>
      <c r="D55" s="6" t="str">
        <f>IF(D48="","",IF(ROUND(SUM(D7,D16,D28,D37),2)=ROUND(D48,2),"OK","Błąd sumy częściowej"))</f>
        <v>OK</v>
      </c>
      <c r="E55" s="6" t="str">
        <f t="shared" ref="E55:K55" si="5">IF(E48="","",IF(ROUND(SUM(E7,E16,E28,E37),2)=ROUND(E48,2),"OK","Błąd sumy częściowej"))</f>
        <v>OK</v>
      </c>
      <c r="F55" s="6" t="str">
        <f t="shared" si="5"/>
        <v>OK</v>
      </c>
      <c r="G55" s="6" t="str">
        <f t="shared" si="5"/>
        <v>OK</v>
      </c>
      <c r="H55" s="6" t="str">
        <f t="shared" si="5"/>
        <v>OK</v>
      </c>
      <c r="I55" s="6" t="str">
        <f t="shared" si="5"/>
        <v>OK</v>
      </c>
      <c r="J55" s="6" t="str">
        <f t="shared" si="5"/>
        <v>OK</v>
      </c>
      <c r="K55" s="6" t="str">
        <f t="shared" si="5"/>
        <v>OK</v>
      </c>
    </row>
    <row r="57" spans="3:11" x14ac:dyDescent="0.35">
      <c r="C57" s="358" t="s">
        <v>1464</v>
      </c>
      <c r="D57" s="6" t="str">
        <f>IF(COUNTBLANK(L7:L48)=42,"",IF(AND(COUNTIF(L7:L48,"Weryfikacja wiersza OK")=42,COUNTIF(D51:K55,"OK")=40),"Arkusz jest zwalidowany poprawnie","Arkusz jest niepoprawny"))</f>
        <v>Arkusz jest zwalidowany poprawnie</v>
      </c>
    </row>
  </sheetData>
  <sheetProtection algorithmName="SHA-512" hashValue="8kdbRqUmOBGa8dqd1jvTIeuenSNA5mRJF4oKNGWxl59A4Qr6wDzXV/v839ZLnHWyS2YpsTx+kQ20ogCeVAyfNw==" saltValue="3VCyAQBc6d2SwVEcIBKqUA==" spinCount="100000" sheet="1" objects="1" scenarios="1"/>
  <mergeCells count="3">
    <mergeCell ref="B4:C6"/>
    <mergeCell ref="D4:D5"/>
    <mergeCell ref="E4:K4"/>
  </mergeCells>
  <conditionalFormatting sqref="L7:L48">
    <cfRule type="containsText" dxfId="21" priority="4" operator="containsText" text="Weryfikacja wiersza OK">
      <formula>NOT(ISERROR(SEARCH("Weryfikacja wiersza OK",L7)))</formula>
    </cfRule>
  </conditionalFormatting>
  <conditionalFormatting sqref="D51:K55">
    <cfRule type="containsText" dxfId="20" priority="3" operator="containsText" text="OK">
      <formula>NOT(ISERROR(SEARCH("OK",D51)))</formula>
    </cfRule>
  </conditionalFormatting>
  <conditionalFormatting sqref="D57">
    <cfRule type="containsText" dxfId="19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2"/>
  <dimension ref="B1:L57"/>
  <sheetViews>
    <sheetView zoomScale="80" zoomScaleNormal="80" workbookViewId="0">
      <selection activeCell="D7" sqref="D7:K48"/>
    </sheetView>
  </sheetViews>
  <sheetFormatPr defaultColWidth="8.7265625" defaultRowHeight="14.5" x14ac:dyDescent="0.35"/>
  <cols>
    <col min="1" max="1" width="8.7265625" style="4"/>
    <col min="2" max="2" width="11.81640625" style="4" bestFit="1" customWidth="1"/>
    <col min="3" max="3" width="55" style="4" customWidth="1"/>
    <col min="4" max="11" width="13.54296875" style="4" customWidth="1"/>
    <col min="12" max="16384" width="8.7265625" style="4"/>
  </cols>
  <sheetData>
    <row r="1" spans="2:12" ht="15.5" x14ac:dyDescent="0.35">
      <c r="B1" s="3" t="s">
        <v>0</v>
      </c>
      <c r="I1" s="347" t="s">
        <v>1251</v>
      </c>
    </row>
    <row r="2" spans="2:12" x14ac:dyDescent="0.35">
      <c r="B2" s="453" t="s">
        <v>1047</v>
      </c>
      <c r="C2" s="453"/>
      <c r="D2" s="453"/>
      <c r="E2" s="453"/>
      <c r="F2" s="453"/>
      <c r="G2" s="453"/>
      <c r="H2" s="453"/>
      <c r="I2" s="453"/>
      <c r="J2" s="453"/>
      <c r="K2" s="453"/>
    </row>
    <row r="3" spans="2:12" ht="15" thickBot="1" x14ac:dyDescent="0.4">
      <c r="B3" s="453"/>
      <c r="C3" s="453"/>
      <c r="D3" s="453"/>
      <c r="E3" s="453"/>
      <c r="F3" s="453"/>
      <c r="G3" s="453"/>
      <c r="H3" s="453"/>
      <c r="I3" s="453"/>
      <c r="J3" s="453"/>
      <c r="K3" s="453"/>
    </row>
    <row r="4" spans="2:12" x14ac:dyDescent="0.35">
      <c r="B4" s="818"/>
      <c r="C4" s="819"/>
      <c r="D4" s="838" t="s">
        <v>72</v>
      </c>
      <c r="E4" s="782" t="s">
        <v>1005</v>
      </c>
      <c r="F4" s="782"/>
      <c r="G4" s="782"/>
      <c r="H4" s="782"/>
      <c r="I4" s="782"/>
      <c r="J4" s="782"/>
      <c r="K4" s="779"/>
    </row>
    <row r="5" spans="2:12" ht="43.5" x14ac:dyDescent="0.35">
      <c r="B5" s="820"/>
      <c r="C5" s="821"/>
      <c r="D5" s="839"/>
      <c r="E5" s="620" t="s">
        <v>74</v>
      </c>
      <c r="F5" s="620" t="s">
        <v>75</v>
      </c>
      <c r="G5" s="620" t="s">
        <v>823</v>
      </c>
      <c r="H5" s="620" t="s">
        <v>824</v>
      </c>
      <c r="I5" s="620" t="s">
        <v>825</v>
      </c>
      <c r="J5" s="620" t="s">
        <v>960</v>
      </c>
      <c r="K5" s="621" t="s">
        <v>951</v>
      </c>
    </row>
    <row r="6" spans="2:12" ht="15" thickBot="1" x14ac:dyDescent="0.4">
      <c r="B6" s="822"/>
      <c r="C6" s="823"/>
      <c r="D6" s="624" t="s">
        <v>107</v>
      </c>
      <c r="E6" s="511" t="s">
        <v>108</v>
      </c>
      <c r="F6" s="625" t="s">
        <v>109</v>
      </c>
      <c r="G6" s="625" t="s">
        <v>110</v>
      </c>
      <c r="H6" s="625" t="s">
        <v>115</v>
      </c>
      <c r="I6" s="625" t="s">
        <v>111</v>
      </c>
      <c r="J6" s="625" t="s">
        <v>162</v>
      </c>
      <c r="K6" s="626" t="s">
        <v>163</v>
      </c>
    </row>
    <row r="7" spans="2:12" x14ac:dyDescent="0.35">
      <c r="B7" s="379" t="s">
        <v>1006</v>
      </c>
      <c r="C7" s="374" t="s">
        <v>77</v>
      </c>
      <c r="D7" s="674">
        <v>0</v>
      </c>
      <c r="E7" s="675">
        <v>0</v>
      </c>
      <c r="F7" s="675">
        <v>0</v>
      </c>
      <c r="G7" s="675">
        <v>0</v>
      </c>
      <c r="H7" s="675">
        <v>0</v>
      </c>
      <c r="I7" s="675">
        <v>0</v>
      </c>
      <c r="J7" s="675">
        <v>0</v>
      </c>
      <c r="K7" s="676">
        <v>0</v>
      </c>
      <c r="L7" s="178" t="str">
        <f>IF(COUNTBLANK(D7:K7)=8,"",IF(COUNTBLANK(D7:K7)=0, "Weryfikacja wiersza OK", "Należy wypełnić wszystkie pola w bieżącym wierszu"))</f>
        <v>Weryfikacja wiersza OK</v>
      </c>
    </row>
    <row r="8" spans="2:12" x14ac:dyDescent="0.35">
      <c r="B8" s="351" t="s">
        <v>1007</v>
      </c>
      <c r="C8" s="353" t="s">
        <v>43</v>
      </c>
      <c r="D8" s="274">
        <v>0</v>
      </c>
      <c r="E8" s="261">
        <v>0</v>
      </c>
      <c r="F8" s="261">
        <v>0</v>
      </c>
      <c r="G8" s="261">
        <v>0</v>
      </c>
      <c r="H8" s="261">
        <v>0</v>
      </c>
      <c r="I8" s="261">
        <v>0</v>
      </c>
      <c r="J8" s="261">
        <v>0</v>
      </c>
      <c r="K8" s="331">
        <v>0</v>
      </c>
      <c r="L8" s="178" t="str">
        <f t="shared" ref="L8:L48" si="0">IF(COUNTBLANK(D8:K8)=8,"",IF(COUNTBLANK(D8:K8)=0, "Weryfikacja wiersza OK", "Należy wypełnić wszystkie pola w bieżącym wierszu"))</f>
        <v>Weryfikacja wiersza OK</v>
      </c>
    </row>
    <row r="9" spans="2:12" x14ac:dyDescent="0.35">
      <c r="B9" s="351" t="s">
        <v>1008</v>
      </c>
      <c r="C9" s="353" t="s">
        <v>44</v>
      </c>
      <c r="D9" s="274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1">
        <v>0</v>
      </c>
      <c r="K9" s="331">
        <v>0</v>
      </c>
      <c r="L9" s="178" t="str">
        <f t="shared" si="0"/>
        <v>Weryfikacja wiersza OK</v>
      </c>
    </row>
    <row r="10" spans="2:12" x14ac:dyDescent="0.35">
      <c r="B10" s="351" t="s">
        <v>1009</v>
      </c>
      <c r="C10" s="353" t="s">
        <v>45</v>
      </c>
      <c r="D10" s="274">
        <v>0</v>
      </c>
      <c r="E10" s="261">
        <v>0</v>
      </c>
      <c r="F10" s="261">
        <v>0</v>
      </c>
      <c r="G10" s="261">
        <v>0</v>
      </c>
      <c r="H10" s="261">
        <v>0</v>
      </c>
      <c r="I10" s="261">
        <v>0</v>
      </c>
      <c r="J10" s="261">
        <v>0</v>
      </c>
      <c r="K10" s="331">
        <v>0</v>
      </c>
      <c r="L10" s="178" t="str">
        <f t="shared" si="0"/>
        <v>Weryfikacja wiersza OK</v>
      </c>
    </row>
    <row r="11" spans="2:12" x14ac:dyDescent="0.35">
      <c r="B11" s="351" t="s">
        <v>1010</v>
      </c>
      <c r="C11" s="353" t="s">
        <v>46</v>
      </c>
      <c r="D11" s="274">
        <v>0</v>
      </c>
      <c r="E11" s="261">
        <v>0</v>
      </c>
      <c r="F11" s="261">
        <v>0</v>
      </c>
      <c r="G11" s="261">
        <v>0</v>
      </c>
      <c r="H11" s="261">
        <v>0</v>
      </c>
      <c r="I11" s="261">
        <v>0</v>
      </c>
      <c r="J11" s="261">
        <v>0</v>
      </c>
      <c r="K11" s="331">
        <v>0</v>
      </c>
      <c r="L11" s="178" t="str">
        <f t="shared" si="0"/>
        <v>Weryfikacja wiersza OK</v>
      </c>
    </row>
    <row r="12" spans="2:12" x14ac:dyDescent="0.35">
      <c r="B12" s="351" t="s">
        <v>1011</v>
      </c>
      <c r="C12" s="353" t="s">
        <v>48</v>
      </c>
      <c r="D12" s="274">
        <v>0</v>
      </c>
      <c r="E12" s="261">
        <v>0</v>
      </c>
      <c r="F12" s="261">
        <v>0</v>
      </c>
      <c r="G12" s="261">
        <v>0</v>
      </c>
      <c r="H12" s="261">
        <v>0</v>
      </c>
      <c r="I12" s="261">
        <v>0</v>
      </c>
      <c r="J12" s="261">
        <v>0</v>
      </c>
      <c r="K12" s="331">
        <v>0</v>
      </c>
      <c r="L12" s="178" t="str">
        <f t="shared" si="0"/>
        <v>Weryfikacja wiersza OK</v>
      </c>
    </row>
    <row r="13" spans="2:12" ht="29" x14ac:dyDescent="0.35">
      <c r="B13" s="351" t="s">
        <v>1012</v>
      </c>
      <c r="C13" s="353" t="s">
        <v>47</v>
      </c>
      <c r="D13" s="274">
        <v>0</v>
      </c>
      <c r="E13" s="261">
        <v>0</v>
      </c>
      <c r="F13" s="261">
        <v>0</v>
      </c>
      <c r="G13" s="261">
        <v>0</v>
      </c>
      <c r="H13" s="261">
        <v>0</v>
      </c>
      <c r="I13" s="261">
        <v>0</v>
      </c>
      <c r="J13" s="261">
        <v>0</v>
      </c>
      <c r="K13" s="331">
        <v>0</v>
      </c>
      <c r="L13" s="178" t="str">
        <f t="shared" si="0"/>
        <v>Weryfikacja wiersza OK</v>
      </c>
    </row>
    <row r="14" spans="2:12" x14ac:dyDescent="0.35">
      <c r="B14" s="351" t="s">
        <v>1013</v>
      </c>
      <c r="C14" s="353" t="s">
        <v>36</v>
      </c>
      <c r="D14" s="274">
        <v>0</v>
      </c>
      <c r="E14" s="261">
        <v>0</v>
      </c>
      <c r="F14" s="261">
        <v>0</v>
      </c>
      <c r="G14" s="261">
        <v>0</v>
      </c>
      <c r="H14" s="261">
        <v>0</v>
      </c>
      <c r="I14" s="261">
        <v>0</v>
      </c>
      <c r="J14" s="261">
        <v>0</v>
      </c>
      <c r="K14" s="331">
        <v>0</v>
      </c>
      <c r="L14" s="178" t="str">
        <f t="shared" si="0"/>
        <v>Weryfikacja wiersza OK</v>
      </c>
    </row>
    <row r="15" spans="2:12" x14ac:dyDescent="0.35">
      <c r="B15" s="512" t="s">
        <v>1014</v>
      </c>
      <c r="C15" s="503" t="s">
        <v>22</v>
      </c>
      <c r="D15" s="276">
        <v>0</v>
      </c>
      <c r="E15" s="265">
        <v>0</v>
      </c>
      <c r="F15" s="265">
        <v>0</v>
      </c>
      <c r="G15" s="265">
        <v>0</v>
      </c>
      <c r="H15" s="265">
        <v>0</v>
      </c>
      <c r="I15" s="265">
        <v>0</v>
      </c>
      <c r="J15" s="265">
        <v>0</v>
      </c>
      <c r="K15" s="332">
        <v>0</v>
      </c>
      <c r="L15" s="178" t="str">
        <f t="shared" si="0"/>
        <v>Weryfikacja wiersza OK</v>
      </c>
    </row>
    <row r="16" spans="2:12" x14ac:dyDescent="0.35">
      <c r="B16" s="679" t="s">
        <v>1015</v>
      </c>
      <c r="C16" s="680" t="s">
        <v>778</v>
      </c>
      <c r="D16" s="677">
        <v>0</v>
      </c>
      <c r="E16" s="318">
        <v>0</v>
      </c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678">
        <v>0</v>
      </c>
      <c r="L16" s="178" t="str">
        <f t="shared" si="0"/>
        <v>Weryfikacja wiersza OK</v>
      </c>
    </row>
    <row r="17" spans="2:12" x14ac:dyDescent="0.35">
      <c r="B17" s="351" t="s">
        <v>1016</v>
      </c>
      <c r="C17" s="353" t="s">
        <v>43</v>
      </c>
      <c r="D17" s="274">
        <v>0</v>
      </c>
      <c r="E17" s="261">
        <v>0</v>
      </c>
      <c r="F17" s="261">
        <v>0</v>
      </c>
      <c r="G17" s="261">
        <v>0</v>
      </c>
      <c r="H17" s="261">
        <v>0</v>
      </c>
      <c r="I17" s="261">
        <v>0</v>
      </c>
      <c r="J17" s="261">
        <v>0</v>
      </c>
      <c r="K17" s="331">
        <v>0</v>
      </c>
      <c r="L17" s="178" t="str">
        <f t="shared" si="0"/>
        <v>Weryfikacja wiersza OK</v>
      </c>
    </row>
    <row r="18" spans="2:12" x14ac:dyDescent="0.35">
      <c r="B18" s="351" t="s">
        <v>1017</v>
      </c>
      <c r="C18" s="353" t="s">
        <v>44</v>
      </c>
      <c r="D18" s="274">
        <v>0</v>
      </c>
      <c r="E18" s="261">
        <v>0</v>
      </c>
      <c r="F18" s="261">
        <v>0</v>
      </c>
      <c r="G18" s="261">
        <v>0</v>
      </c>
      <c r="H18" s="261">
        <v>0</v>
      </c>
      <c r="I18" s="261">
        <v>0</v>
      </c>
      <c r="J18" s="261">
        <v>0</v>
      </c>
      <c r="K18" s="331">
        <v>0</v>
      </c>
      <c r="L18" s="178" t="str">
        <f t="shared" si="0"/>
        <v>Weryfikacja wiersza OK</v>
      </c>
    </row>
    <row r="19" spans="2:12" x14ac:dyDescent="0.35">
      <c r="B19" s="351" t="s">
        <v>1018</v>
      </c>
      <c r="C19" s="353" t="s">
        <v>45</v>
      </c>
      <c r="D19" s="274">
        <v>0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331">
        <v>0</v>
      </c>
      <c r="L19" s="178" t="str">
        <f t="shared" si="0"/>
        <v>Weryfikacja wiersza OK</v>
      </c>
    </row>
    <row r="20" spans="2:12" x14ac:dyDescent="0.35">
      <c r="B20" s="351" t="s">
        <v>1019</v>
      </c>
      <c r="C20" s="353" t="s">
        <v>46</v>
      </c>
      <c r="D20" s="274">
        <v>0</v>
      </c>
      <c r="E20" s="261">
        <v>0</v>
      </c>
      <c r="F20" s="261">
        <v>0</v>
      </c>
      <c r="G20" s="261">
        <v>0</v>
      </c>
      <c r="H20" s="261">
        <v>0</v>
      </c>
      <c r="I20" s="261">
        <v>0</v>
      </c>
      <c r="J20" s="261">
        <v>0</v>
      </c>
      <c r="K20" s="331">
        <v>0</v>
      </c>
      <c r="L20" s="178" t="str">
        <f t="shared" si="0"/>
        <v>Weryfikacja wiersza OK</v>
      </c>
    </row>
    <row r="21" spans="2:12" x14ac:dyDescent="0.35">
      <c r="B21" s="351" t="s">
        <v>1020</v>
      </c>
      <c r="C21" s="353" t="s">
        <v>48</v>
      </c>
      <c r="D21" s="274">
        <v>0</v>
      </c>
      <c r="E21" s="261">
        <v>0</v>
      </c>
      <c r="F21" s="261">
        <v>0</v>
      </c>
      <c r="G21" s="261">
        <v>0</v>
      </c>
      <c r="H21" s="261">
        <v>0</v>
      </c>
      <c r="I21" s="261">
        <v>0</v>
      </c>
      <c r="J21" s="261">
        <v>0</v>
      </c>
      <c r="K21" s="331">
        <v>0</v>
      </c>
      <c r="L21" s="178" t="str">
        <f t="shared" si="0"/>
        <v>Weryfikacja wiersza OK</v>
      </c>
    </row>
    <row r="22" spans="2:12" ht="29" x14ac:dyDescent="0.35">
      <c r="B22" s="351" t="s">
        <v>1021</v>
      </c>
      <c r="C22" s="353" t="s">
        <v>47</v>
      </c>
      <c r="D22" s="274">
        <v>0</v>
      </c>
      <c r="E22" s="261">
        <v>0</v>
      </c>
      <c r="F22" s="261">
        <v>0</v>
      </c>
      <c r="G22" s="261">
        <v>0</v>
      </c>
      <c r="H22" s="261">
        <v>0</v>
      </c>
      <c r="I22" s="261">
        <v>0</v>
      </c>
      <c r="J22" s="261">
        <v>0</v>
      </c>
      <c r="K22" s="331">
        <v>0</v>
      </c>
      <c r="L22" s="178" t="str">
        <f t="shared" si="0"/>
        <v>Weryfikacja wiersza OK</v>
      </c>
    </row>
    <row r="23" spans="2:12" x14ac:dyDescent="0.35">
      <c r="B23" s="351" t="s">
        <v>1022</v>
      </c>
      <c r="C23" s="353" t="s">
        <v>64</v>
      </c>
      <c r="D23" s="274">
        <v>0</v>
      </c>
      <c r="E23" s="261">
        <v>0</v>
      </c>
      <c r="F23" s="261">
        <v>0</v>
      </c>
      <c r="G23" s="261">
        <v>0</v>
      </c>
      <c r="H23" s="261">
        <v>0</v>
      </c>
      <c r="I23" s="261">
        <v>0</v>
      </c>
      <c r="J23" s="261">
        <v>0</v>
      </c>
      <c r="K23" s="331">
        <v>0</v>
      </c>
      <c r="L23" s="178" t="str">
        <f t="shared" si="0"/>
        <v>Weryfikacja wiersza OK</v>
      </c>
    </row>
    <row r="24" spans="2:12" x14ac:dyDescent="0.35">
      <c r="B24" s="351" t="s">
        <v>1023</v>
      </c>
      <c r="C24" s="681" t="s">
        <v>787</v>
      </c>
      <c r="D24" s="274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331">
        <v>0</v>
      </c>
      <c r="L24" s="178" t="str">
        <f t="shared" si="0"/>
        <v>Weryfikacja wiersza OK</v>
      </c>
    </row>
    <row r="25" spans="2:12" x14ac:dyDescent="0.35">
      <c r="B25" s="351" t="s">
        <v>1024</v>
      </c>
      <c r="C25" s="681" t="s">
        <v>789</v>
      </c>
      <c r="D25" s="274">
        <v>0</v>
      </c>
      <c r="E25" s="261">
        <v>0</v>
      </c>
      <c r="F25" s="261">
        <v>0</v>
      </c>
      <c r="G25" s="261">
        <v>0</v>
      </c>
      <c r="H25" s="261">
        <v>0</v>
      </c>
      <c r="I25" s="261">
        <v>0</v>
      </c>
      <c r="J25" s="261">
        <v>0</v>
      </c>
      <c r="K25" s="331">
        <v>0</v>
      </c>
      <c r="L25" s="178" t="str">
        <f t="shared" si="0"/>
        <v>Weryfikacja wiersza OK</v>
      </c>
    </row>
    <row r="26" spans="2:12" x14ac:dyDescent="0.35">
      <c r="B26" s="351" t="s">
        <v>1025</v>
      </c>
      <c r="C26" s="353" t="s">
        <v>203</v>
      </c>
      <c r="D26" s="274">
        <v>0</v>
      </c>
      <c r="E26" s="261">
        <v>0</v>
      </c>
      <c r="F26" s="261">
        <v>0</v>
      </c>
      <c r="G26" s="261">
        <v>0</v>
      </c>
      <c r="H26" s="261">
        <v>0</v>
      </c>
      <c r="I26" s="261">
        <v>0</v>
      </c>
      <c r="J26" s="261">
        <v>0</v>
      </c>
      <c r="K26" s="331">
        <v>0</v>
      </c>
      <c r="L26" s="178" t="str">
        <f t="shared" si="0"/>
        <v>Weryfikacja wiersza OK</v>
      </c>
    </row>
    <row r="27" spans="2:12" x14ac:dyDescent="0.35">
      <c r="B27" s="512" t="s">
        <v>1026</v>
      </c>
      <c r="C27" s="503" t="s">
        <v>22</v>
      </c>
      <c r="D27" s="276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332">
        <v>0</v>
      </c>
      <c r="L27" s="178" t="str">
        <f t="shared" si="0"/>
        <v>Weryfikacja wiersza OK</v>
      </c>
    </row>
    <row r="28" spans="2:12" x14ac:dyDescent="0.35">
      <c r="B28" s="679" t="s">
        <v>1027</v>
      </c>
      <c r="C28" s="680" t="s">
        <v>91</v>
      </c>
      <c r="D28" s="677">
        <v>0</v>
      </c>
      <c r="E28" s="318">
        <v>0</v>
      </c>
      <c r="F28" s="318">
        <v>0</v>
      </c>
      <c r="G28" s="318">
        <v>0</v>
      </c>
      <c r="H28" s="318">
        <v>0</v>
      </c>
      <c r="I28" s="318">
        <v>0</v>
      </c>
      <c r="J28" s="318">
        <v>0</v>
      </c>
      <c r="K28" s="678">
        <v>0</v>
      </c>
      <c r="L28" s="178" t="str">
        <f t="shared" si="0"/>
        <v>Weryfikacja wiersza OK</v>
      </c>
    </row>
    <row r="29" spans="2:12" x14ac:dyDescent="0.35">
      <c r="B29" s="351" t="s">
        <v>1028</v>
      </c>
      <c r="C29" s="353" t="s">
        <v>68</v>
      </c>
      <c r="D29" s="299">
        <v>0</v>
      </c>
      <c r="E29" s="287">
        <v>0</v>
      </c>
      <c r="F29" s="287">
        <v>0</v>
      </c>
      <c r="G29" s="287">
        <v>0</v>
      </c>
      <c r="H29" s="287">
        <v>0</v>
      </c>
      <c r="I29" s="287">
        <v>0</v>
      </c>
      <c r="J29" s="287">
        <v>0</v>
      </c>
      <c r="K29" s="252">
        <v>0</v>
      </c>
      <c r="L29" s="178" t="str">
        <f t="shared" si="0"/>
        <v>Weryfikacja wiersza OK</v>
      </c>
    </row>
    <row r="30" spans="2:12" x14ac:dyDescent="0.35">
      <c r="B30" s="351" t="s">
        <v>1029</v>
      </c>
      <c r="C30" s="353" t="s">
        <v>202</v>
      </c>
      <c r="D30" s="274">
        <v>0</v>
      </c>
      <c r="E30" s="261">
        <v>0</v>
      </c>
      <c r="F30" s="261">
        <v>0</v>
      </c>
      <c r="G30" s="261">
        <v>0</v>
      </c>
      <c r="H30" s="261">
        <v>0</v>
      </c>
      <c r="I30" s="261">
        <v>0</v>
      </c>
      <c r="J30" s="261">
        <v>0</v>
      </c>
      <c r="K30" s="331">
        <v>0</v>
      </c>
      <c r="L30" s="178" t="str">
        <f t="shared" si="0"/>
        <v>Weryfikacja wiersza OK</v>
      </c>
    </row>
    <row r="31" spans="2:12" x14ac:dyDescent="0.35">
      <c r="B31" s="351" t="s">
        <v>1030</v>
      </c>
      <c r="C31" s="353" t="s">
        <v>64</v>
      </c>
      <c r="D31" s="274">
        <v>0</v>
      </c>
      <c r="E31" s="261">
        <v>0</v>
      </c>
      <c r="F31" s="261">
        <v>0</v>
      </c>
      <c r="G31" s="261">
        <v>0</v>
      </c>
      <c r="H31" s="261">
        <v>0</v>
      </c>
      <c r="I31" s="261">
        <v>0</v>
      </c>
      <c r="J31" s="261">
        <v>0</v>
      </c>
      <c r="K31" s="331">
        <v>0</v>
      </c>
      <c r="L31" s="178" t="str">
        <f t="shared" si="0"/>
        <v>Weryfikacja wiersza OK</v>
      </c>
    </row>
    <row r="32" spans="2:12" x14ac:dyDescent="0.35">
      <c r="B32" s="351" t="s">
        <v>1031</v>
      </c>
      <c r="C32" s="681" t="s">
        <v>787</v>
      </c>
      <c r="D32" s="274">
        <v>0</v>
      </c>
      <c r="E32" s="261">
        <v>0</v>
      </c>
      <c r="F32" s="261">
        <v>0</v>
      </c>
      <c r="G32" s="261">
        <v>0</v>
      </c>
      <c r="H32" s="261">
        <v>0</v>
      </c>
      <c r="I32" s="261">
        <v>0</v>
      </c>
      <c r="J32" s="261">
        <v>0</v>
      </c>
      <c r="K32" s="331">
        <v>0</v>
      </c>
      <c r="L32" s="178" t="str">
        <f t="shared" si="0"/>
        <v>Weryfikacja wiersza OK</v>
      </c>
    </row>
    <row r="33" spans="2:12" x14ac:dyDescent="0.35">
      <c r="B33" s="351" t="s">
        <v>1032</v>
      </c>
      <c r="C33" s="681" t="s">
        <v>789</v>
      </c>
      <c r="D33" s="274">
        <v>0</v>
      </c>
      <c r="E33" s="261">
        <v>0</v>
      </c>
      <c r="F33" s="261">
        <v>0</v>
      </c>
      <c r="G33" s="261">
        <v>0</v>
      </c>
      <c r="H33" s="261">
        <v>0</v>
      </c>
      <c r="I33" s="261">
        <v>0</v>
      </c>
      <c r="J33" s="261">
        <v>0</v>
      </c>
      <c r="K33" s="331">
        <v>0</v>
      </c>
      <c r="L33" s="178" t="str">
        <f t="shared" si="0"/>
        <v>Weryfikacja wiersza OK</v>
      </c>
    </row>
    <row r="34" spans="2:12" ht="29" x14ac:dyDescent="0.35">
      <c r="B34" s="351" t="s">
        <v>1033</v>
      </c>
      <c r="C34" s="682" t="s">
        <v>989</v>
      </c>
      <c r="D34" s="274">
        <v>0</v>
      </c>
      <c r="E34" s="261">
        <v>0</v>
      </c>
      <c r="F34" s="261">
        <v>0</v>
      </c>
      <c r="G34" s="261">
        <v>0</v>
      </c>
      <c r="H34" s="261">
        <v>0</v>
      </c>
      <c r="I34" s="261">
        <v>0</v>
      </c>
      <c r="J34" s="261">
        <v>0</v>
      </c>
      <c r="K34" s="331">
        <v>0</v>
      </c>
      <c r="L34" s="178" t="str">
        <f t="shared" si="0"/>
        <v>Weryfikacja wiersza OK</v>
      </c>
    </row>
    <row r="35" spans="2:12" ht="29" x14ac:dyDescent="0.35">
      <c r="B35" s="351" t="s">
        <v>1034</v>
      </c>
      <c r="C35" s="682" t="s">
        <v>991</v>
      </c>
      <c r="D35" s="274">
        <v>0</v>
      </c>
      <c r="E35" s="261">
        <v>0</v>
      </c>
      <c r="F35" s="261">
        <v>0</v>
      </c>
      <c r="G35" s="261">
        <v>0</v>
      </c>
      <c r="H35" s="261">
        <v>0</v>
      </c>
      <c r="I35" s="261">
        <v>0</v>
      </c>
      <c r="J35" s="261">
        <v>0</v>
      </c>
      <c r="K35" s="331">
        <v>0</v>
      </c>
      <c r="L35" s="178" t="str">
        <f t="shared" si="0"/>
        <v>Weryfikacja wiersza OK</v>
      </c>
    </row>
    <row r="36" spans="2:12" x14ac:dyDescent="0.35">
      <c r="B36" s="512" t="s">
        <v>1048</v>
      </c>
      <c r="C36" s="503" t="s">
        <v>22</v>
      </c>
      <c r="D36" s="276">
        <v>0</v>
      </c>
      <c r="E36" s="265">
        <v>0</v>
      </c>
      <c r="F36" s="265">
        <v>0</v>
      </c>
      <c r="G36" s="265">
        <v>0</v>
      </c>
      <c r="H36" s="265">
        <v>0</v>
      </c>
      <c r="I36" s="265">
        <v>0</v>
      </c>
      <c r="J36" s="265">
        <v>0</v>
      </c>
      <c r="K36" s="332">
        <v>0</v>
      </c>
      <c r="L36" s="178" t="str">
        <f t="shared" si="0"/>
        <v>Weryfikacja wiersza OK</v>
      </c>
    </row>
    <row r="37" spans="2:12" x14ac:dyDescent="0.35">
      <c r="B37" s="679" t="s">
        <v>1035</v>
      </c>
      <c r="C37" s="680" t="s">
        <v>512</v>
      </c>
      <c r="D37" s="677">
        <v>0</v>
      </c>
      <c r="E37" s="318">
        <v>0</v>
      </c>
      <c r="F37" s="318">
        <v>0</v>
      </c>
      <c r="G37" s="318">
        <v>0</v>
      </c>
      <c r="H37" s="318">
        <v>0</v>
      </c>
      <c r="I37" s="318">
        <v>0</v>
      </c>
      <c r="J37" s="318">
        <v>0</v>
      </c>
      <c r="K37" s="678">
        <v>0</v>
      </c>
      <c r="L37" s="178" t="str">
        <f t="shared" si="0"/>
        <v>Weryfikacja wiersza OK</v>
      </c>
    </row>
    <row r="38" spans="2:12" x14ac:dyDescent="0.35">
      <c r="B38" s="351" t="s">
        <v>1036</v>
      </c>
      <c r="C38" s="353" t="s">
        <v>43</v>
      </c>
      <c r="D38" s="274">
        <v>0</v>
      </c>
      <c r="E38" s="261">
        <v>0</v>
      </c>
      <c r="F38" s="261">
        <v>0</v>
      </c>
      <c r="G38" s="261">
        <v>0</v>
      </c>
      <c r="H38" s="261">
        <v>0</v>
      </c>
      <c r="I38" s="261">
        <v>0</v>
      </c>
      <c r="J38" s="261">
        <v>0</v>
      </c>
      <c r="K38" s="331">
        <v>0</v>
      </c>
      <c r="L38" s="178" t="str">
        <f t="shared" si="0"/>
        <v>Weryfikacja wiersza OK</v>
      </c>
    </row>
    <row r="39" spans="2:12" x14ac:dyDescent="0.35">
      <c r="B39" s="351" t="s">
        <v>1037</v>
      </c>
      <c r="C39" s="353" t="s">
        <v>44</v>
      </c>
      <c r="D39" s="274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331">
        <v>0</v>
      </c>
      <c r="L39" s="178" t="str">
        <f t="shared" si="0"/>
        <v>Weryfikacja wiersza OK</v>
      </c>
    </row>
    <row r="40" spans="2:12" x14ac:dyDescent="0.35">
      <c r="B40" s="351" t="s">
        <v>1038</v>
      </c>
      <c r="C40" s="353" t="s">
        <v>45</v>
      </c>
      <c r="D40" s="274">
        <v>0</v>
      </c>
      <c r="E40" s="261">
        <v>0</v>
      </c>
      <c r="F40" s="261">
        <v>0</v>
      </c>
      <c r="G40" s="261">
        <v>0</v>
      </c>
      <c r="H40" s="261">
        <v>0</v>
      </c>
      <c r="I40" s="261">
        <v>0</v>
      </c>
      <c r="J40" s="261">
        <v>0</v>
      </c>
      <c r="K40" s="331">
        <v>0</v>
      </c>
      <c r="L40" s="178" t="str">
        <f t="shared" si="0"/>
        <v>Weryfikacja wiersza OK</v>
      </c>
    </row>
    <row r="41" spans="2:12" x14ac:dyDescent="0.35">
      <c r="B41" s="351" t="s">
        <v>1039</v>
      </c>
      <c r="C41" s="353" t="s">
        <v>46</v>
      </c>
      <c r="D41" s="274">
        <v>0</v>
      </c>
      <c r="E41" s="261">
        <v>0</v>
      </c>
      <c r="F41" s="261">
        <v>0</v>
      </c>
      <c r="G41" s="261">
        <v>0</v>
      </c>
      <c r="H41" s="261">
        <v>0</v>
      </c>
      <c r="I41" s="261">
        <v>0</v>
      </c>
      <c r="J41" s="261">
        <v>0</v>
      </c>
      <c r="K41" s="331">
        <v>0</v>
      </c>
      <c r="L41" s="178" t="str">
        <f t="shared" si="0"/>
        <v>Weryfikacja wiersza OK</v>
      </c>
    </row>
    <row r="42" spans="2:12" x14ac:dyDescent="0.35">
      <c r="B42" s="351" t="s">
        <v>1040</v>
      </c>
      <c r="C42" s="353" t="s">
        <v>48</v>
      </c>
      <c r="D42" s="274">
        <v>0</v>
      </c>
      <c r="E42" s="261">
        <v>0</v>
      </c>
      <c r="F42" s="261">
        <v>0</v>
      </c>
      <c r="G42" s="261">
        <v>0</v>
      </c>
      <c r="H42" s="261">
        <v>0</v>
      </c>
      <c r="I42" s="261">
        <v>0</v>
      </c>
      <c r="J42" s="261">
        <v>0</v>
      </c>
      <c r="K42" s="331">
        <v>0</v>
      </c>
      <c r="L42" s="178" t="str">
        <f t="shared" si="0"/>
        <v>Weryfikacja wiersza OK</v>
      </c>
    </row>
    <row r="43" spans="2:12" ht="29" x14ac:dyDescent="0.35">
      <c r="B43" s="351" t="s">
        <v>1041</v>
      </c>
      <c r="C43" s="353" t="s">
        <v>47</v>
      </c>
      <c r="D43" s="274">
        <v>0</v>
      </c>
      <c r="E43" s="261">
        <v>0</v>
      </c>
      <c r="F43" s="261">
        <v>0</v>
      </c>
      <c r="G43" s="261">
        <v>0</v>
      </c>
      <c r="H43" s="261">
        <v>0</v>
      </c>
      <c r="I43" s="261">
        <v>0</v>
      </c>
      <c r="J43" s="261">
        <v>0</v>
      </c>
      <c r="K43" s="331">
        <v>0</v>
      </c>
      <c r="L43" s="178" t="str">
        <f t="shared" si="0"/>
        <v>Weryfikacja wiersza OK</v>
      </c>
    </row>
    <row r="44" spans="2:12" x14ac:dyDescent="0.35">
      <c r="B44" s="351" t="s">
        <v>1042</v>
      </c>
      <c r="C44" s="353" t="s">
        <v>68</v>
      </c>
      <c r="D44" s="274">
        <v>0</v>
      </c>
      <c r="E44" s="261">
        <v>0</v>
      </c>
      <c r="F44" s="261">
        <v>0</v>
      </c>
      <c r="G44" s="261">
        <v>0</v>
      </c>
      <c r="H44" s="261">
        <v>0</v>
      </c>
      <c r="I44" s="261">
        <v>0</v>
      </c>
      <c r="J44" s="261">
        <v>0</v>
      </c>
      <c r="K44" s="331">
        <v>0</v>
      </c>
      <c r="L44" s="178" t="str">
        <f t="shared" si="0"/>
        <v>Weryfikacja wiersza OK</v>
      </c>
    </row>
    <row r="45" spans="2:12" x14ac:dyDescent="0.35">
      <c r="B45" s="351" t="s">
        <v>1043</v>
      </c>
      <c r="C45" s="353" t="s">
        <v>202</v>
      </c>
      <c r="D45" s="274">
        <v>0</v>
      </c>
      <c r="E45" s="261">
        <v>0</v>
      </c>
      <c r="F45" s="261">
        <v>0</v>
      </c>
      <c r="G45" s="261">
        <v>0</v>
      </c>
      <c r="H45" s="261">
        <v>0</v>
      </c>
      <c r="I45" s="261">
        <v>0</v>
      </c>
      <c r="J45" s="261">
        <v>0</v>
      </c>
      <c r="K45" s="331">
        <v>0</v>
      </c>
      <c r="L45" s="178" t="str">
        <f t="shared" si="0"/>
        <v>Weryfikacja wiersza OK</v>
      </c>
    </row>
    <row r="46" spans="2:12" x14ac:dyDescent="0.35">
      <c r="B46" s="351" t="s">
        <v>1044</v>
      </c>
      <c r="C46" s="353" t="s">
        <v>64</v>
      </c>
      <c r="D46" s="274">
        <v>0</v>
      </c>
      <c r="E46" s="261">
        <v>0</v>
      </c>
      <c r="F46" s="261">
        <v>0</v>
      </c>
      <c r="G46" s="261">
        <v>0</v>
      </c>
      <c r="H46" s="261">
        <v>0</v>
      </c>
      <c r="I46" s="261">
        <v>0</v>
      </c>
      <c r="J46" s="261">
        <v>0</v>
      </c>
      <c r="K46" s="331">
        <v>0</v>
      </c>
      <c r="L46" s="178" t="str">
        <f t="shared" si="0"/>
        <v>Weryfikacja wiersza OK</v>
      </c>
    </row>
    <row r="47" spans="2:12" ht="15" thickBot="1" x14ac:dyDescent="0.4">
      <c r="B47" s="512" t="s">
        <v>1045</v>
      </c>
      <c r="C47" s="503" t="s">
        <v>22</v>
      </c>
      <c r="D47" s="276">
        <v>0</v>
      </c>
      <c r="E47" s="265">
        <v>0</v>
      </c>
      <c r="F47" s="265">
        <v>0</v>
      </c>
      <c r="G47" s="265">
        <v>0</v>
      </c>
      <c r="H47" s="265">
        <v>0</v>
      </c>
      <c r="I47" s="265">
        <v>0</v>
      </c>
      <c r="J47" s="265">
        <v>0</v>
      </c>
      <c r="K47" s="332">
        <v>0</v>
      </c>
      <c r="L47" s="178" t="str">
        <f t="shared" si="0"/>
        <v>Weryfikacja wiersza OK</v>
      </c>
    </row>
    <row r="48" spans="2:12" ht="15" thickBot="1" x14ac:dyDescent="0.4">
      <c r="B48" s="683" t="s">
        <v>1046</v>
      </c>
      <c r="C48" s="639" t="s">
        <v>70</v>
      </c>
      <c r="D48" s="307">
        <v>0</v>
      </c>
      <c r="E48" s="325">
        <v>0</v>
      </c>
      <c r="F48" s="325">
        <v>0</v>
      </c>
      <c r="G48" s="325">
        <v>0</v>
      </c>
      <c r="H48" s="325">
        <v>0</v>
      </c>
      <c r="I48" s="325">
        <v>0</v>
      </c>
      <c r="J48" s="325">
        <v>0</v>
      </c>
      <c r="K48" s="333">
        <v>0</v>
      </c>
      <c r="L48" s="178" t="str">
        <f t="shared" si="0"/>
        <v>Weryfikacja wiersza OK</v>
      </c>
    </row>
    <row r="50" spans="3:11" x14ac:dyDescent="0.35">
      <c r="C50" s="347" t="s">
        <v>1443</v>
      </c>
    </row>
    <row r="51" spans="3:11" x14ac:dyDescent="0.35">
      <c r="C51" s="4" t="s">
        <v>1006</v>
      </c>
      <c r="D51" s="6" t="str">
        <f>IF(D7="","",IF(ROUND(SUM(D8:D15),2)=ROUND(D7,2),"OK","Błąd sumy częściowej"))</f>
        <v>OK</v>
      </c>
      <c r="E51" s="6" t="str">
        <f t="shared" ref="E51:K51" si="1">IF(E7="","",IF(ROUND(SUM(E8:E15),2)=ROUND(E7,2),"OK","Błąd sumy częściowej"))</f>
        <v>OK</v>
      </c>
      <c r="F51" s="6" t="str">
        <f t="shared" si="1"/>
        <v>OK</v>
      </c>
      <c r="G51" s="6" t="str">
        <f t="shared" si="1"/>
        <v>OK</v>
      </c>
      <c r="H51" s="6" t="str">
        <f t="shared" si="1"/>
        <v>OK</v>
      </c>
      <c r="I51" s="6" t="str">
        <f t="shared" si="1"/>
        <v>OK</v>
      </c>
      <c r="J51" s="6" t="str">
        <f t="shared" si="1"/>
        <v>OK</v>
      </c>
      <c r="K51" s="6" t="str">
        <f t="shared" si="1"/>
        <v>OK</v>
      </c>
    </row>
    <row r="52" spans="3:11" x14ac:dyDescent="0.35">
      <c r="C52" s="4" t="s">
        <v>1015</v>
      </c>
      <c r="D52" s="6" t="str">
        <f>IF(D16="","",IF(ROUND(SUM(D17,D18,D19,D20,D21,D22,D23,D26,D27),2)=ROUND(D16,2),"OK","Błąd sumy częściowej"))</f>
        <v>OK</v>
      </c>
      <c r="E52" s="6" t="str">
        <f t="shared" ref="E52:K52" si="2">IF(E16="","",IF(ROUND(SUM(E17,E18,E19,E20,E21,E22,E23,E26,E27),2)=ROUND(E16,2),"OK","Błąd sumy częściowej"))</f>
        <v>OK</v>
      </c>
      <c r="F52" s="6" t="str">
        <f t="shared" si="2"/>
        <v>OK</v>
      </c>
      <c r="G52" s="6" t="str">
        <f t="shared" si="2"/>
        <v>OK</v>
      </c>
      <c r="H52" s="6" t="str">
        <f t="shared" si="2"/>
        <v>OK</v>
      </c>
      <c r="I52" s="6" t="str">
        <f t="shared" si="2"/>
        <v>OK</v>
      </c>
      <c r="J52" s="6" t="str">
        <f t="shared" si="2"/>
        <v>OK</v>
      </c>
      <c r="K52" s="6" t="str">
        <f t="shared" si="2"/>
        <v>OK</v>
      </c>
    </row>
    <row r="53" spans="3:11" x14ac:dyDescent="0.35">
      <c r="C53" s="4" t="s">
        <v>1027</v>
      </c>
      <c r="D53" s="6" t="str">
        <f>IF(D28="","",IF(ROUND(SUM(D29,D30,D31,D36),2)=ROUND(D28,2),"OK","Błąd sumy częściowej"))</f>
        <v>OK</v>
      </c>
      <c r="E53" s="6" t="str">
        <f t="shared" ref="E53:K53" si="3">IF(E28="","",IF(ROUND(SUM(E29,E30,E31,E36),2)=ROUND(E28,2),"OK","Błąd sumy częściowej"))</f>
        <v>OK</v>
      </c>
      <c r="F53" s="6" t="str">
        <f t="shared" si="3"/>
        <v>OK</v>
      </c>
      <c r="G53" s="6" t="str">
        <f t="shared" si="3"/>
        <v>OK</v>
      </c>
      <c r="H53" s="6" t="str">
        <f t="shared" si="3"/>
        <v>OK</v>
      </c>
      <c r="I53" s="6" t="str">
        <f t="shared" si="3"/>
        <v>OK</v>
      </c>
      <c r="J53" s="6" t="str">
        <f t="shared" si="3"/>
        <v>OK</v>
      </c>
      <c r="K53" s="6" t="str">
        <f t="shared" si="3"/>
        <v>OK</v>
      </c>
    </row>
    <row r="54" spans="3:11" x14ac:dyDescent="0.35">
      <c r="C54" s="4" t="s">
        <v>1035</v>
      </c>
      <c r="D54" s="6" t="str">
        <f>IF(D37="","",IF(ROUND(SUM(D38:D47),2)=ROUND(D37,2),"OK","Błąd sumy częściowej"))</f>
        <v>OK</v>
      </c>
      <c r="E54" s="6" t="str">
        <f t="shared" ref="E54:K54" si="4">IF(E37="","",IF(ROUND(SUM(E38:E47),2)=ROUND(E37,2),"OK","Błąd sumy częściowej"))</f>
        <v>OK</v>
      </c>
      <c r="F54" s="6" t="str">
        <f t="shared" si="4"/>
        <v>OK</v>
      </c>
      <c r="G54" s="6" t="str">
        <f t="shared" si="4"/>
        <v>OK</v>
      </c>
      <c r="H54" s="6" t="str">
        <f t="shared" si="4"/>
        <v>OK</v>
      </c>
      <c r="I54" s="6" t="str">
        <f t="shared" si="4"/>
        <v>OK</v>
      </c>
      <c r="J54" s="6" t="str">
        <f t="shared" si="4"/>
        <v>OK</v>
      </c>
      <c r="K54" s="6" t="str">
        <f t="shared" si="4"/>
        <v>OK</v>
      </c>
    </row>
    <row r="55" spans="3:11" x14ac:dyDescent="0.35">
      <c r="C55" s="4" t="s">
        <v>1046</v>
      </c>
      <c r="D55" s="6" t="str">
        <f>IF(D48="","",IF(ROUND(SUM(D7,D16,D28,D37),2)=ROUND(D48,2),"OK","Błąd sumy częściowej"))</f>
        <v>OK</v>
      </c>
      <c r="E55" s="6" t="str">
        <f t="shared" ref="E55:K55" si="5">IF(E48="","",IF(ROUND(SUM(E7,E16,E28,E37),2)=ROUND(E48,2),"OK","Błąd sumy częściowej"))</f>
        <v>OK</v>
      </c>
      <c r="F55" s="6" t="str">
        <f t="shared" si="5"/>
        <v>OK</v>
      </c>
      <c r="G55" s="6" t="str">
        <f t="shared" si="5"/>
        <v>OK</v>
      </c>
      <c r="H55" s="6" t="str">
        <f t="shared" si="5"/>
        <v>OK</v>
      </c>
      <c r="I55" s="6" t="str">
        <f t="shared" si="5"/>
        <v>OK</v>
      </c>
      <c r="J55" s="6" t="str">
        <f t="shared" si="5"/>
        <v>OK</v>
      </c>
      <c r="K55" s="6" t="str">
        <f t="shared" si="5"/>
        <v>OK</v>
      </c>
    </row>
    <row r="57" spans="3:11" x14ac:dyDescent="0.35">
      <c r="C57" s="358" t="s">
        <v>1464</v>
      </c>
      <c r="D57" s="6" t="str">
        <f>IF(COUNTBLANK(L7:L48)=42,"",IF(AND(COUNTIF(L7:L48,"Weryfikacja wiersza OK")=42,COUNTIF(D51:K55,"OK")=40),"Arkusz jest zwalidowany poprawnie","Arkusz jest niepoprawny"))</f>
        <v>Arkusz jest zwalidowany poprawnie</v>
      </c>
    </row>
  </sheetData>
  <sheetProtection algorithmName="SHA-512" hashValue="KmSUe1Xp2QyehYBJuYHY0y2yIgTBQFXphofYjC4EA/3LtYsJn3me8OQ0PTv0loa+USkR8J5Xx1usB6MqFzl3tg==" saltValue="71p1c/eR3m78UDEn3KSJ9A==" spinCount="100000" sheet="1" objects="1" scenarios="1"/>
  <mergeCells count="3">
    <mergeCell ref="B4:C6"/>
    <mergeCell ref="D4:D5"/>
    <mergeCell ref="E4:K4"/>
  </mergeCells>
  <conditionalFormatting sqref="L7:L48">
    <cfRule type="containsText" dxfId="18" priority="3" operator="containsText" text="Weryfikacja wiersza OK">
      <formula>NOT(ISERROR(SEARCH("Weryfikacja wiersza OK",L7)))</formula>
    </cfRule>
  </conditionalFormatting>
  <conditionalFormatting sqref="D51:K55">
    <cfRule type="containsText" dxfId="17" priority="2" operator="containsText" text="OK">
      <formula>NOT(ISERROR(SEARCH("OK",D51)))</formula>
    </cfRule>
  </conditionalFormatting>
  <conditionalFormatting sqref="D57">
    <cfRule type="containsText" dxfId="16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3"/>
  <dimension ref="B1:G41"/>
  <sheetViews>
    <sheetView zoomScale="90" zoomScaleNormal="90" workbookViewId="0">
      <selection activeCell="D6" sqref="D6:E35"/>
    </sheetView>
  </sheetViews>
  <sheetFormatPr defaultColWidth="8.7265625" defaultRowHeight="14.5" x14ac:dyDescent="0.35"/>
  <cols>
    <col min="1" max="1" width="8.7265625" style="4"/>
    <col min="2" max="2" width="10.7265625" style="4" bestFit="1" customWidth="1"/>
    <col min="3" max="3" width="57.7265625" style="4" customWidth="1"/>
    <col min="4" max="4" width="13.7265625" style="4" customWidth="1"/>
    <col min="5" max="5" width="18" style="4" bestFit="1" customWidth="1"/>
    <col min="6" max="16384" width="8.7265625" style="4"/>
  </cols>
  <sheetData>
    <row r="1" spans="2:7" ht="15.5" x14ac:dyDescent="0.35">
      <c r="B1" s="3" t="s">
        <v>0</v>
      </c>
      <c r="E1" s="347" t="s">
        <v>1251</v>
      </c>
    </row>
    <row r="2" spans="2:7" x14ac:dyDescent="0.35">
      <c r="B2" s="4" t="s">
        <v>1609</v>
      </c>
    </row>
    <row r="3" spans="2:7" ht="15" thickBot="1" x14ac:dyDescent="0.4"/>
    <row r="4" spans="2:7" x14ac:dyDescent="0.35">
      <c r="B4" s="878"/>
      <c r="C4" s="879"/>
      <c r="D4" s="506" t="s">
        <v>679</v>
      </c>
      <c r="E4" s="684" t="s">
        <v>10</v>
      </c>
    </row>
    <row r="5" spans="2:7" ht="15" thickBot="1" x14ac:dyDescent="0.4">
      <c r="B5" s="880"/>
      <c r="C5" s="881"/>
      <c r="D5" s="624" t="s">
        <v>107</v>
      </c>
      <c r="E5" s="626" t="s">
        <v>108</v>
      </c>
    </row>
    <row r="6" spans="2:7" x14ac:dyDescent="0.35">
      <c r="B6" s="379" t="s">
        <v>1084</v>
      </c>
      <c r="C6" s="634" t="s">
        <v>190</v>
      </c>
      <c r="D6" s="687"/>
      <c r="E6" s="328">
        <v>0</v>
      </c>
      <c r="F6" s="685" t="str">
        <f>IF(COUNTBLANK(E6)=1,"",IF(COUNTBLANK(E6)=0,"Weryfikacja wiersza OK","Błąd: Należy wypełnić wiersz w tabeli"))</f>
        <v>Weryfikacja wiersza OK</v>
      </c>
      <c r="G6" s="6"/>
    </row>
    <row r="7" spans="2:7" x14ac:dyDescent="0.35">
      <c r="B7" s="351" t="s">
        <v>1085</v>
      </c>
      <c r="C7" s="380" t="s">
        <v>86</v>
      </c>
      <c r="D7" s="688"/>
      <c r="E7" s="289">
        <v>0</v>
      </c>
      <c r="F7" s="685" t="str">
        <f>IF(COUNTBLANK(E7)=1,"",IF(COUNTBLANK(E7)=0,"Weryfikacja wiersza OK","Błąd: Należy wypełnić wiersz w tabeli"))</f>
        <v>Weryfikacja wiersza OK</v>
      </c>
      <c r="G7" s="6"/>
    </row>
    <row r="8" spans="2:7" x14ac:dyDescent="0.35">
      <c r="B8" s="351" t="s">
        <v>1086</v>
      </c>
      <c r="C8" s="380" t="s">
        <v>200</v>
      </c>
      <c r="D8" s="688"/>
      <c r="E8" s="289">
        <v>0</v>
      </c>
      <c r="F8" s="685" t="str">
        <f>IF(COUNTBLANK(E8)=1,"",IF(COUNTBLANK(E8)=0,"Weryfikacja wiersza OK","Błąd: Należy wypełnić wiersz w tabeli"))</f>
        <v>Weryfikacja wiersza OK</v>
      </c>
      <c r="G8" s="6"/>
    </row>
    <row r="9" spans="2:7" x14ac:dyDescent="0.35">
      <c r="B9" s="351" t="s">
        <v>1087</v>
      </c>
      <c r="C9" s="380" t="s">
        <v>30</v>
      </c>
      <c r="D9" s="287">
        <v>0</v>
      </c>
      <c r="E9" s="289">
        <v>0</v>
      </c>
      <c r="F9" s="685" t="str">
        <f t="shared" ref="F9:F32" si="0">IF(COUNTBLANK(D9:E9)=2,"",IF(COUNTBLANK(D9:E9)=0,"Weryfikacja wiersza OK","Błąd: Należy wypełnić wiersz w tabeli"))</f>
        <v>Weryfikacja wiersza OK</v>
      </c>
      <c r="G9" s="6"/>
    </row>
    <row r="10" spans="2:7" x14ac:dyDescent="0.35">
      <c r="B10" s="351" t="s">
        <v>1088</v>
      </c>
      <c r="C10" s="380" t="s">
        <v>29</v>
      </c>
      <c r="D10" s="287">
        <v>0</v>
      </c>
      <c r="E10" s="289">
        <v>0</v>
      </c>
      <c r="F10" s="685" t="str">
        <f t="shared" si="0"/>
        <v>Weryfikacja wiersza OK</v>
      </c>
      <c r="G10" s="6"/>
    </row>
    <row r="11" spans="2:7" x14ac:dyDescent="0.35">
      <c r="B11" s="351" t="s">
        <v>1089</v>
      </c>
      <c r="C11" s="353" t="s">
        <v>1295</v>
      </c>
      <c r="D11" s="287">
        <v>0</v>
      </c>
      <c r="E11" s="289">
        <v>0</v>
      </c>
      <c r="F11" s="685" t="str">
        <f t="shared" si="0"/>
        <v>Weryfikacja wiersza OK</v>
      </c>
      <c r="G11" s="6"/>
    </row>
    <row r="12" spans="2:7" x14ac:dyDescent="0.35">
      <c r="B12" s="351" t="s">
        <v>1090</v>
      </c>
      <c r="C12" s="380" t="s">
        <v>14</v>
      </c>
      <c r="D12" s="287">
        <v>0</v>
      </c>
      <c r="E12" s="289">
        <v>0</v>
      </c>
      <c r="F12" s="685" t="str">
        <f t="shared" si="0"/>
        <v>Weryfikacja wiersza OK</v>
      </c>
      <c r="G12" s="6"/>
    </row>
    <row r="13" spans="2:7" x14ac:dyDescent="0.35">
      <c r="B13" s="351" t="s">
        <v>1484</v>
      </c>
      <c r="C13" s="353" t="s">
        <v>1297</v>
      </c>
      <c r="D13" s="287">
        <v>0</v>
      </c>
      <c r="E13" s="289">
        <v>0</v>
      </c>
      <c r="F13" s="685" t="str">
        <f t="shared" si="0"/>
        <v>Weryfikacja wiersza OK</v>
      </c>
      <c r="G13" s="6"/>
    </row>
    <row r="14" spans="2:7" x14ac:dyDescent="0.35">
      <c r="B14" s="351" t="s">
        <v>1485</v>
      </c>
      <c r="C14" s="353" t="s">
        <v>1296</v>
      </c>
      <c r="D14" s="287">
        <v>0</v>
      </c>
      <c r="E14" s="289">
        <v>0</v>
      </c>
      <c r="F14" s="685" t="str">
        <f t="shared" si="0"/>
        <v>Weryfikacja wiersza OK</v>
      </c>
      <c r="G14" s="6"/>
    </row>
    <row r="15" spans="2:7" x14ac:dyDescent="0.35">
      <c r="B15" s="351" t="s">
        <v>1091</v>
      </c>
      <c r="C15" s="380" t="s">
        <v>18</v>
      </c>
      <c r="D15" s="287">
        <v>0</v>
      </c>
      <c r="E15" s="289">
        <v>0</v>
      </c>
      <c r="F15" s="685" t="str">
        <f t="shared" si="0"/>
        <v>Weryfikacja wiersza OK</v>
      </c>
      <c r="G15" s="6"/>
    </row>
    <row r="16" spans="2:7" x14ac:dyDescent="0.35">
      <c r="B16" s="351" t="s">
        <v>1092</v>
      </c>
      <c r="C16" s="380" t="s">
        <v>1073</v>
      </c>
      <c r="D16" s="287">
        <v>0</v>
      </c>
      <c r="E16" s="289">
        <v>0</v>
      </c>
      <c r="F16" s="685" t="str">
        <f t="shared" si="0"/>
        <v>Weryfikacja wiersza OK</v>
      </c>
      <c r="G16" s="6"/>
    </row>
    <row r="17" spans="2:7" ht="29" x14ac:dyDescent="0.35">
      <c r="B17" s="351" t="s">
        <v>1093</v>
      </c>
      <c r="C17" s="380" t="s">
        <v>71</v>
      </c>
      <c r="D17" s="287">
        <v>0</v>
      </c>
      <c r="E17" s="289">
        <v>0</v>
      </c>
      <c r="F17" s="685" t="str">
        <f t="shared" si="0"/>
        <v>Weryfikacja wiersza OK</v>
      </c>
      <c r="G17" s="6"/>
    </row>
    <row r="18" spans="2:7" x14ac:dyDescent="0.35">
      <c r="B18" s="351" t="s">
        <v>1094</v>
      </c>
      <c r="C18" s="353" t="s">
        <v>1074</v>
      </c>
      <c r="D18" s="287">
        <v>0</v>
      </c>
      <c r="E18" s="289">
        <v>0</v>
      </c>
      <c r="F18" s="685" t="str">
        <f t="shared" si="0"/>
        <v>Weryfikacja wiersza OK</v>
      </c>
      <c r="G18" s="6"/>
    </row>
    <row r="19" spans="2:7" ht="29" x14ac:dyDescent="0.35">
      <c r="B19" s="351" t="s">
        <v>1095</v>
      </c>
      <c r="C19" s="353" t="s">
        <v>1075</v>
      </c>
      <c r="D19" s="287">
        <v>0</v>
      </c>
      <c r="E19" s="289">
        <v>0</v>
      </c>
      <c r="F19" s="685" t="str">
        <f t="shared" si="0"/>
        <v>Weryfikacja wiersza OK</v>
      </c>
      <c r="G19" s="6"/>
    </row>
    <row r="20" spans="2:7" ht="29" x14ac:dyDescent="0.35">
      <c r="B20" s="351" t="s">
        <v>1096</v>
      </c>
      <c r="C20" s="353" t="s">
        <v>1076</v>
      </c>
      <c r="D20" s="287">
        <v>0</v>
      </c>
      <c r="E20" s="289">
        <v>0</v>
      </c>
      <c r="F20" s="685" t="str">
        <f t="shared" si="0"/>
        <v>Weryfikacja wiersza OK</v>
      </c>
      <c r="G20" s="6"/>
    </row>
    <row r="21" spans="2:7" ht="29" x14ac:dyDescent="0.35">
      <c r="B21" s="351" t="s">
        <v>1097</v>
      </c>
      <c r="C21" s="380" t="s">
        <v>201</v>
      </c>
      <c r="D21" s="287">
        <v>0</v>
      </c>
      <c r="E21" s="289">
        <v>0</v>
      </c>
      <c r="F21" s="685" t="str">
        <f t="shared" si="0"/>
        <v>Weryfikacja wiersza OK</v>
      </c>
      <c r="G21" s="6"/>
    </row>
    <row r="22" spans="2:7" ht="29" x14ac:dyDescent="0.35">
      <c r="B22" s="351" t="s">
        <v>1098</v>
      </c>
      <c r="C22" s="353" t="s">
        <v>1298</v>
      </c>
      <c r="D22" s="287">
        <v>0</v>
      </c>
      <c r="E22" s="289">
        <v>0</v>
      </c>
      <c r="F22" s="685" t="str">
        <f t="shared" si="0"/>
        <v>Weryfikacja wiersza OK</v>
      </c>
      <c r="G22" s="6"/>
    </row>
    <row r="23" spans="2:7" ht="29" x14ac:dyDescent="0.35">
      <c r="B23" s="351" t="s">
        <v>1099</v>
      </c>
      <c r="C23" s="380" t="s">
        <v>11</v>
      </c>
      <c r="D23" s="287">
        <v>0</v>
      </c>
      <c r="E23" s="289">
        <v>0</v>
      </c>
      <c r="F23" s="685" t="str">
        <f t="shared" si="0"/>
        <v>Weryfikacja wiersza OK</v>
      </c>
      <c r="G23" s="6"/>
    </row>
    <row r="24" spans="2:7" ht="29" x14ac:dyDescent="0.35">
      <c r="B24" s="351" t="s">
        <v>1100</v>
      </c>
      <c r="C24" s="380" t="s">
        <v>15</v>
      </c>
      <c r="D24" s="287">
        <v>0</v>
      </c>
      <c r="E24" s="289">
        <v>0</v>
      </c>
      <c r="F24" s="685" t="str">
        <f t="shared" si="0"/>
        <v>Weryfikacja wiersza OK</v>
      </c>
      <c r="G24" s="6"/>
    </row>
    <row r="25" spans="2:7" ht="29" x14ac:dyDescent="0.35">
      <c r="B25" s="351" t="s">
        <v>1101</v>
      </c>
      <c r="C25" s="380" t="s">
        <v>1077</v>
      </c>
      <c r="D25" s="287">
        <v>0</v>
      </c>
      <c r="E25" s="289">
        <v>0</v>
      </c>
      <c r="F25" s="685" t="str">
        <f t="shared" si="0"/>
        <v>Weryfikacja wiersza OK</v>
      </c>
      <c r="G25" s="6"/>
    </row>
    <row r="26" spans="2:7" x14ac:dyDescent="0.35">
      <c r="B26" s="351" t="s">
        <v>1102</v>
      </c>
      <c r="C26" s="380" t="s">
        <v>16</v>
      </c>
      <c r="D26" s="287">
        <v>0</v>
      </c>
      <c r="E26" s="289">
        <v>0</v>
      </c>
      <c r="F26" s="685" t="str">
        <f t="shared" si="0"/>
        <v>Weryfikacja wiersza OK</v>
      </c>
      <c r="G26" s="6"/>
    </row>
    <row r="27" spans="2:7" x14ac:dyDescent="0.35">
      <c r="B27" s="351" t="s">
        <v>1103</v>
      </c>
      <c r="C27" s="380" t="s">
        <v>1078</v>
      </c>
      <c r="D27" s="287">
        <v>0</v>
      </c>
      <c r="E27" s="289">
        <v>0</v>
      </c>
      <c r="F27" s="685" t="str">
        <f t="shared" si="0"/>
        <v>Weryfikacja wiersza OK</v>
      </c>
      <c r="G27" s="6"/>
    </row>
    <row r="28" spans="2:7" x14ac:dyDescent="0.35">
      <c r="B28" s="351" t="s">
        <v>1104</v>
      </c>
      <c r="C28" s="380" t="s">
        <v>1299</v>
      </c>
      <c r="D28" s="287">
        <v>0</v>
      </c>
      <c r="E28" s="289">
        <v>0</v>
      </c>
      <c r="F28" s="685" t="str">
        <f t="shared" si="0"/>
        <v>Weryfikacja wiersza OK</v>
      </c>
      <c r="G28" s="6"/>
    </row>
    <row r="29" spans="2:7" ht="29" x14ac:dyDescent="0.35">
      <c r="B29" s="351" t="s">
        <v>1105</v>
      </c>
      <c r="C29" s="380" t="s">
        <v>1079</v>
      </c>
      <c r="D29" s="287">
        <v>0</v>
      </c>
      <c r="E29" s="289">
        <v>0</v>
      </c>
      <c r="F29" s="685" t="str">
        <f t="shared" si="0"/>
        <v>Weryfikacja wiersza OK</v>
      </c>
      <c r="G29" s="6"/>
    </row>
    <row r="30" spans="2:7" x14ac:dyDescent="0.35">
      <c r="B30" s="351" t="s">
        <v>1106</v>
      </c>
      <c r="C30" s="380" t="s">
        <v>1080</v>
      </c>
      <c r="D30" s="287">
        <v>0</v>
      </c>
      <c r="E30" s="289">
        <v>0</v>
      </c>
      <c r="F30" s="685" t="str">
        <f t="shared" si="0"/>
        <v>Weryfikacja wiersza OK</v>
      </c>
      <c r="G30" s="6"/>
    </row>
    <row r="31" spans="2:7" x14ac:dyDescent="0.35">
      <c r="B31" s="351" t="s">
        <v>1107</v>
      </c>
      <c r="C31" s="380" t="s">
        <v>12</v>
      </c>
      <c r="D31" s="287">
        <v>0</v>
      </c>
      <c r="E31" s="289">
        <v>0</v>
      </c>
      <c r="F31" s="685" t="str">
        <f t="shared" si="0"/>
        <v>Weryfikacja wiersza OK</v>
      </c>
      <c r="G31" s="6"/>
    </row>
    <row r="32" spans="2:7" x14ac:dyDescent="0.35">
      <c r="B32" s="351" t="s">
        <v>1108</v>
      </c>
      <c r="C32" s="353" t="s">
        <v>1081</v>
      </c>
      <c r="D32" s="287">
        <v>0</v>
      </c>
      <c r="E32" s="289">
        <v>0</v>
      </c>
      <c r="F32" s="685" t="str">
        <f t="shared" si="0"/>
        <v>Weryfikacja wiersza OK</v>
      </c>
      <c r="G32" s="6"/>
    </row>
    <row r="33" spans="2:7" x14ac:dyDescent="0.35">
      <c r="B33" s="351" t="s">
        <v>1109</v>
      </c>
      <c r="C33" s="380" t="s">
        <v>13</v>
      </c>
      <c r="D33" s="689"/>
      <c r="E33" s="289">
        <v>0</v>
      </c>
      <c r="F33" s="685" t="str">
        <f>IF(COUNTBLANK(E33)=1,"",IF(COUNTBLANK(E33)=0,"Weryfikacja wiersza OK","Błąd: Należy wypełnić wiersz w tabeli"))</f>
        <v>Weryfikacja wiersza OK</v>
      </c>
      <c r="G33" s="6"/>
    </row>
    <row r="34" spans="2:7" x14ac:dyDescent="0.35">
      <c r="B34" s="351" t="s">
        <v>1110</v>
      </c>
      <c r="C34" s="514" t="s">
        <v>1082</v>
      </c>
      <c r="D34" s="690"/>
      <c r="E34" s="252">
        <v>0</v>
      </c>
      <c r="F34" s="685" t="str">
        <f>IF(COUNTBLANK(E34)=1,"",IF(COUNTBLANK(E34)=0,"Weryfikacja wiersza OK","Błąd: Należy wypełnić wiersz w tabeli"))</f>
        <v>Weryfikacja wiersza OK</v>
      </c>
      <c r="G34" s="6"/>
    </row>
    <row r="35" spans="2:7" ht="15" thickBot="1" x14ac:dyDescent="0.4">
      <c r="B35" s="381" t="s">
        <v>1111</v>
      </c>
      <c r="C35" s="382" t="s">
        <v>1083</v>
      </c>
      <c r="D35" s="691"/>
      <c r="E35" s="329">
        <v>0</v>
      </c>
      <c r="F35" s="685" t="str">
        <f>IF(COUNTBLANK(E35)=1,"",IF(COUNTBLANK(E35)=0,"Weryfikacja wiersza OK","Błąd: Należy wypełnić wiersz w tabeli"))</f>
        <v>Weryfikacja wiersza OK</v>
      </c>
      <c r="G35" s="6"/>
    </row>
    <row r="37" spans="2:7" x14ac:dyDescent="0.35">
      <c r="C37" s="347" t="s">
        <v>1443</v>
      </c>
    </row>
    <row r="38" spans="2:7" x14ac:dyDescent="0.35">
      <c r="C38" s="4" t="s">
        <v>1093</v>
      </c>
      <c r="D38" s="6" t="str">
        <f>IF(D17="","",IF(ROUND(SUM(D18:D20),2)=ROUND(D17,2),"OK","Błąd sumy częściowej"))</f>
        <v>OK</v>
      </c>
      <c r="E38" s="6" t="str">
        <f>IF(E6="","",IF(ROUND(SUM(E18:E20),2)=ROUND(E17,2),"OK","Błąd sumy częściowej"))</f>
        <v>OK</v>
      </c>
    </row>
    <row r="39" spans="2:7" x14ac:dyDescent="0.35">
      <c r="C39" s="4" t="s">
        <v>1111</v>
      </c>
      <c r="D39" s="686"/>
      <c r="E39" s="6" t="str">
        <f>IF(E35="","",IF(ROUND(SUM(E6,E7,E8,E9,E10,E11,E12,E15,E16,E17,E21,E23,E24,E25,E26,E27,E28,E29,E30,E31,E33),2)=ROUND(E35,2),"OK","Błąd sumy częściowej"))</f>
        <v>OK</v>
      </c>
    </row>
    <row r="41" spans="2:7" x14ac:dyDescent="0.35">
      <c r="C41" s="358" t="s">
        <v>1464</v>
      </c>
      <c r="D41" s="6" t="str">
        <f>IF(COUNTBLANK(F6:F35)=30,"",IF(AND(COUNTIF(F6:F35,"Weryfikacja wiersza OK")=30,COUNTIF(D38:E39,"OK")=3),"Arkusz jest zwalidowany poprawnie","Arkusz jest niepoprawny"))</f>
        <v>Arkusz jest zwalidowany poprawnie</v>
      </c>
    </row>
  </sheetData>
  <sheetProtection algorithmName="SHA-512" hashValue="VWANAO/SrsLBHdioS6/9hq6jEBYfHdHKVjk9lmpps8wccG4W2FbaZzKK0/IzMzyprZn9zZfER1864dviWeO6Xg==" saltValue="HqFJ1aZWrpfMj4wGj3DRCg==" spinCount="100000" sheet="1" objects="1" scenarios="1"/>
  <mergeCells count="1">
    <mergeCell ref="B4:C5"/>
  </mergeCells>
  <conditionalFormatting sqref="G6:G35">
    <cfRule type="containsText" dxfId="15" priority="6" operator="containsText" text="Weryfikacja bieżącego wiersza: OK">
      <formula>NOT(ISERROR(SEARCH("Weryfikacja bieżącego wiersza: OK",G6)))</formula>
    </cfRule>
  </conditionalFormatting>
  <conditionalFormatting sqref="G6:G35">
    <cfRule type="cellIs" dxfId="14" priority="5" operator="equal">
      <formula>"Weryfikacja wiersza OK"</formula>
    </cfRule>
  </conditionalFormatting>
  <conditionalFormatting sqref="D38:E38 E39">
    <cfRule type="containsText" dxfId="13" priority="4" operator="containsText" text="OK">
      <formula>NOT(ISERROR(SEARCH("OK",D38)))</formula>
    </cfRule>
  </conditionalFormatting>
  <conditionalFormatting sqref="F6:F35">
    <cfRule type="containsText" dxfId="12" priority="2" operator="containsText" text="Weryfikacja wiersza OK">
      <formula>NOT(ISERROR(SEARCH("Weryfikacja wiersza OK",F6)))</formula>
    </cfRule>
  </conditionalFormatting>
  <conditionalFormatting sqref="D41">
    <cfRule type="containsText" dxfId="11" priority="1" operator="containsText" text="Arkusz jest zwalidowany poprawnie">
      <formula>NOT(ISERROR(SEARCH("Arkusz jest zwalidowany poprawnie",D41)))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4"/>
  <dimension ref="B1:E46"/>
  <sheetViews>
    <sheetView workbookViewId="0">
      <selection activeCell="D6" sqref="D6:D38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3" width="69.26953125" style="4" customWidth="1"/>
    <col min="4" max="4" width="13.54296875" style="4" customWidth="1"/>
    <col min="5" max="16384" width="8.7265625" style="4"/>
  </cols>
  <sheetData>
    <row r="1" spans="2:5" ht="15.5" x14ac:dyDescent="0.35">
      <c r="B1" s="3" t="s">
        <v>0</v>
      </c>
      <c r="D1" s="347" t="s">
        <v>1251</v>
      </c>
    </row>
    <row r="2" spans="2:5" x14ac:dyDescent="0.35">
      <c r="B2" s="4" t="s">
        <v>1164</v>
      </c>
    </row>
    <row r="3" spans="2:5" ht="15" thickBot="1" x14ac:dyDescent="0.4"/>
    <row r="4" spans="2:5" ht="29" x14ac:dyDescent="0.35">
      <c r="B4" s="818"/>
      <c r="C4" s="819"/>
      <c r="D4" s="361" t="s">
        <v>10</v>
      </c>
    </row>
    <row r="5" spans="2:5" ht="15" thickBot="1" x14ac:dyDescent="0.4">
      <c r="B5" s="822"/>
      <c r="C5" s="823"/>
      <c r="D5" s="692" t="s">
        <v>107</v>
      </c>
    </row>
    <row r="6" spans="2:5" x14ac:dyDescent="0.35">
      <c r="B6" s="379" t="s">
        <v>1112</v>
      </c>
      <c r="C6" s="634" t="s">
        <v>96</v>
      </c>
      <c r="D6" s="330">
        <v>0</v>
      </c>
      <c r="E6" s="685" t="str">
        <f>IF(ISBLANK(D6),"",IF(ISNUMBER(D6),"Weryfikacja wiersza OK","Błąd: Wartość w kolumnie A musi być liczbą"))</f>
        <v>Weryfikacja wiersza OK</v>
      </c>
    </row>
    <row r="7" spans="2:5" x14ac:dyDescent="0.35">
      <c r="B7" s="351" t="s">
        <v>1113</v>
      </c>
      <c r="C7" s="380" t="s">
        <v>90</v>
      </c>
      <c r="D7" s="331">
        <v>0</v>
      </c>
      <c r="E7" s="685" t="str">
        <f t="shared" ref="E7:E38" si="0">IF(ISBLANK(D7),"",IF(ISNUMBER(D7),"Weryfikacja wiersza OK","Błąd: Wartość w kolumnie A musi być liczbą"))</f>
        <v>Weryfikacja wiersza OK</v>
      </c>
    </row>
    <row r="8" spans="2:5" ht="15" thickBot="1" x14ac:dyDescent="0.4">
      <c r="B8" s="512" t="s">
        <v>1114</v>
      </c>
      <c r="C8" s="635" t="s">
        <v>91</v>
      </c>
      <c r="D8" s="332">
        <v>0</v>
      </c>
      <c r="E8" s="685" t="str">
        <f t="shared" si="0"/>
        <v>Weryfikacja wiersza OK</v>
      </c>
    </row>
    <row r="9" spans="2:5" ht="15" thickBot="1" x14ac:dyDescent="0.4">
      <c r="B9" s="636" t="s">
        <v>1115</v>
      </c>
      <c r="C9" s="505" t="s">
        <v>93</v>
      </c>
      <c r="D9" s="333">
        <v>0</v>
      </c>
      <c r="E9" s="685" t="str">
        <f t="shared" si="0"/>
        <v>Weryfikacja wiersza OK</v>
      </c>
    </row>
    <row r="10" spans="2:5" x14ac:dyDescent="0.35">
      <c r="B10" s="379" t="s">
        <v>1116</v>
      </c>
      <c r="C10" s="634" t="s">
        <v>94</v>
      </c>
      <c r="D10" s="330">
        <v>0</v>
      </c>
      <c r="E10" s="685" t="str">
        <f t="shared" si="0"/>
        <v>Weryfikacja wiersza OK</v>
      </c>
    </row>
    <row r="11" spans="2:5" x14ac:dyDescent="0.35">
      <c r="B11" s="351" t="s">
        <v>1117</v>
      </c>
      <c r="C11" s="353" t="s">
        <v>92</v>
      </c>
      <c r="D11" s="331">
        <v>0</v>
      </c>
      <c r="E11" s="685" t="str">
        <f t="shared" si="0"/>
        <v>Weryfikacja wiersza OK</v>
      </c>
    </row>
    <row r="12" spans="2:5" x14ac:dyDescent="0.35">
      <c r="B12" s="351" t="s">
        <v>1118</v>
      </c>
      <c r="C12" s="353" t="s">
        <v>105</v>
      </c>
      <c r="D12" s="331">
        <v>0</v>
      </c>
      <c r="E12" s="685" t="str">
        <f t="shared" si="0"/>
        <v>Weryfikacja wiersza OK</v>
      </c>
    </row>
    <row r="13" spans="2:5" x14ac:dyDescent="0.35">
      <c r="B13" s="351" t="s">
        <v>1119</v>
      </c>
      <c r="C13" s="681" t="s">
        <v>1120</v>
      </c>
      <c r="D13" s="331">
        <v>0</v>
      </c>
      <c r="E13" s="685" t="str">
        <f t="shared" si="0"/>
        <v>Weryfikacja wiersza OK</v>
      </c>
    </row>
    <row r="14" spans="2:5" x14ac:dyDescent="0.35">
      <c r="B14" s="351" t="s">
        <v>1121</v>
      </c>
      <c r="C14" s="681" t="s">
        <v>1122</v>
      </c>
      <c r="D14" s="331">
        <v>0</v>
      </c>
      <c r="E14" s="685" t="str">
        <f t="shared" si="0"/>
        <v>Weryfikacja wiersza OK</v>
      </c>
    </row>
    <row r="15" spans="2:5" x14ac:dyDescent="0.35">
      <c r="B15" s="351" t="s">
        <v>1123</v>
      </c>
      <c r="C15" s="681" t="s">
        <v>1124</v>
      </c>
      <c r="D15" s="331">
        <v>0</v>
      </c>
      <c r="E15" s="685" t="str">
        <f t="shared" si="0"/>
        <v>Weryfikacja wiersza OK</v>
      </c>
    </row>
    <row r="16" spans="2:5" x14ac:dyDescent="0.35">
      <c r="B16" s="351" t="s">
        <v>1125</v>
      </c>
      <c r="C16" s="681" t="s">
        <v>1126</v>
      </c>
      <c r="D16" s="331">
        <v>0</v>
      </c>
      <c r="E16" s="685" t="str">
        <f t="shared" si="0"/>
        <v>Weryfikacja wiersza OK</v>
      </c>
    </row>
    <row r="17" spans="2:5" ht="29" x14ac:dyDescent="0.35">
      <c r="B17" s="351" t="s">
        <v>1127</v>
      </c>
      <c r="C17" s="353" t="s">
        <v>1128</v>
      </c>
      <c r="D17" s="331">
        <v>0</v>
      </c>
      <c r="E17" s="685" t="str">
        <f t="shared" si="0"/>
        <v>Weryfikacja wiersza OK</v>
      </c>
    </row>
    <row r="18" spans="2:5" x14ac:dyDescent="0.35">
      <c r="B18" s="351" t="s">
        <v>1129</v>
      </c>
      <c r="C18" s="681" t="s">
        <v>1130</v>
      </c>
      <c r="D18" s="331">
        <v>0</v>
      </c>
      <c r="E18" s="685" t="str">
        <f t="shared" si="0"/>
        <v>Weryfikacja wiersza OK</v>
      </c>
    </row>
    <row r="19" spans="2:5" x14ac:dyDescent="0.35">
      <c r="B19" s="365" t="s">
        <v>1131</v>
      </c>
      <c r="C19" s="681" t="s">
        <v>1132</v>
      </c>
      <c r="D19" s="252">
        <v>0</v>
      </c>
      <c r="E19" s="685" t="str">
        <f t="shared" si="0"/>
        <v>Weryfikacja wiersza OK</v>
      </c>
    </row>
    <row r="20" spans="2:5" ht="29" x14ac:dyDescent="0.35">
      <c r="B20" s="351" t="s">
        <v>1133</v>
      </c>
      <c r="C20" s="681" t="s">
        <v>1134</v>
      </c>
      <c r="D20" s="331">
        <v>0</v>
      </c>
      <c r="E20" s="685" t="str">
        <f t="shared" si="0"/>
        <v>Weryfikacja wiersza OK</v>
      </c>
    </row>
    <row r="21" spans="2:5" x14ac:dyDescent="0.35">
      <c r="B21" s="351" t="s">
        <v>1135</v>
      </c>
      <c r="C21" s="681" t="s">
        <v>1136</v>
      </c>
      <c r="D21" s="331">
        <v>0</v>
      </c>
      <c r="E21" s="685" t="str">
        <f t="shared" si="0"/>
        <v>Weryfikacja wiersza OK</v>
      </c>
    </row>
    <row r="22" spans="2:5" x14ac:dyDescent="0.35">
      <c r="B22" s="351" t="s">
        <v>1137</v>
      </c>
      <c r="C22" s="681" t="s">
        <v>1138</v>
      </c>
      <c r="D22" s="331">
        <v>0</v>
      </c>
      <c r="E22" s="685" t="str">
        <f t="shared" si="0"/>
        <v>Weryfikacja wiersza OK</v>
      </c>
    </row>
    <row r="23" spans="2:5" x14ac:dyDescent="0.35">
      <c r="B23" s="351" t="s">
        <v>1139</v>
      </c>
      <c r="C23" s="681" t="s">
        <v>1140</v>
      </c>
      <c r="D23" s="331">
        <v>0</v>
      </c>
      <c r="E23" s="685" t="str">
        <f t="shared" si="0"/>
        <v>Weryfikacja wiersza OK</v>
      </c>
    </row>
    <row r="24" spans="2:5" ht="15" thickBot="1" x14ac:dyDescent="0.4">
      <c r="B24" s="512" t="s">
        <v>1141</v>
      </c>
      <c r="C24" s="693" t="s">
        <v>1142</v>
      </c>
      <c r="D24" s="332">
        <v>0</v>
      </c>
      <c r="E24" s="685" t="str">
        <f t="shared" si="0"/>
        <v>Weryfikacja wiersza OK</v>
      </c>
    </row>
    <row r="25" spans="2:5" ht="15" thickBot="1" x14ac:dyDescent="0.4">
      <c r="B25" s="636" t="s">
        <v>1143</v>
      </c>
      <c r="C25" s="639" t="s">
        <v>95</v>
      </c>
      <c r="D25" s="333">
        <v>0</v>
      </c>
      <c r="E25" s="685" t="str">
        <f t="shared" si="0"/>
        <v>Weryfikacja wiersza OK</v>
      </c>
    </row>
    <row r="26" spans="2:5" x14ac:dyDescent="0.35">
      <c r="B26" s="379" t="s">
        <v>1144</v>
      </c>
      <c r="C26" s="634" t="s">
        <v>97</v>
      </c>
      <c r="D26" s="330">
        <v>0</v>
      </c>
      <c r="E26" s="685" t="str">
        <f t="shared" si="0"/>
        <v>Weryfikacja wiersza OK</v>
      </c>
    </row>
    <row r="27" spans="2:5" x14ac:dyDescent="0.35">
      <c r="B27" s="351" t="s">
        <v>1145</v>
      </c>
      <c r="C27" s="353" t="s">
        <v>1146</v>
      </c>
      <c r="D27" s="331">
        <v>0</v>
      </c>
      <c r="E27" s="685" t="str">
        <f t="shared" si="0"/>
        <v>Weryfikacja wiersza OK</v>
      </c>
    </row>
    <row r="28" spans="2:5" x14ac:dyDescent="0.35">
      <c r="B28" s="351" t="s">
        <v>1147</v>
      </c>
      <c r="C28" s="353" t="s">
        <v>1148</v>
      </c>
      <c r="D28" s="331">
        <v>0</v>
      </c>
      <c r="E28" s="685" t="str">
        <f t="shared" si="0"/>
        <v>Weryfikacja wiersza OK</v>
      </c>
    </row>
    <row r="29" spans="2:5" x14ac:dyDescent="0.35">
      <c r="B29" s="351" t="s">
        <v>1149</v>
      </c>
      <c r="C29" s="353" t="s">
        <v>1150</v>
      </c>
      <c r="D29" s="331">
        <v>0</v>
      </c>
      <c r="E29" s="685" t="str">
        <f t="shared" si="0"/>
        <v>Weryfikacja wiersza OK</v>
      </c>
    </row>
    <row r="30" spans="2:5" x14ac:dyDescent="0.35">
      <c r="B30" s="365" t="s">
        <v>1151</v>
      </c>
      <c r="C30" s="353" t="s">
        <v>1152</v>
      </c>
      <c r="D30" s="252">
        <v>0</v>
      </c>
      <c r="E30" s="685" t="str">
        <f t="shared" si="0"/>
        <v>Weryfikacja wiersza OK</v>
      </c>
    </row>
    <row r="31" spans="2:5" x14ac:dyDescent="0.35">
      <c r="B31" s="351" t="s">
        <v>1153</v>
      </c>
      <c r="C31" s="353" t="s">
        <v>1154</v>
      </c>
      <c r="D31" s="331">
        <v>0</v>
      </c>
      <c r="E31" s="685" t="str">
        <f t="shared" si="0"/>
        <v>Weryfikacja wiersza OK</v>
      </c>
    </row>
    <row r="32" spans="2:5" ht="15" thickBot="1" x14ac:dyDescent="0.4">
      <c r="B32" s="512" t="s">
        <v>1155</v>
      </c>
      <c r="C32" s="503" t="s">
        <v>1156</v>
      </c>
      <c r="D32" s="332">
        <v>0</v>
      </c>
      <c r="E32" s="685" t="str">
        <f t="shared" si="0"/>
        <v>Weryfikacja wiersza OK</v>
      </c>
    </row>
    <row r="33" spans="2:5" ht="15" thickBot="1" x14ac:dyDescent="0.4">
      <c r="B33" s="354" t="s">
        <v>1157</v>
      </c>
      <c r="C33" s="505" t="s">
        <v>98</v>
      </c>
      <c r="D33" s="258">
        <v>0</v>
      </c>
      <c r="E33" s="685" t="str">
        <f t="shared" si="0"/>
        <v>Weryfikacja wiersza OK</v>
      </c>
    </row>
    <row r="34" spans="2:5" x14ac:dyDescent="0.35">
      <c r="B34" s="363" t="s">
        <v>1165</v>
      </c>
      <c r="C34" s="634" t="s">
        <v>1159</v>
      </c>
      <c r="D34" s="334">
        <v>0</v>
      </c>
      <c r="E34" s="685" t="str">
        <f t="shared" si="0"/>
        <v>Weryfikacja wiersza OK</v>
      </c>
    </row>
    <row r="35" spans="2:5" ht="29" x14ac:dyDescent="0.35">
      <c r="B35" s="365" t="s">
        <v>1158</v>
      </c>
      <c r="C35" s="353" t="s">
        <v>1301</v>
      </c>
      <c r="D35" s="252">
        <v>0</v>
      </c>
      <c r="E35" s="685" t="str">
        <f t="shared" si="0"/>
        <v>Weryfikacja wiersza OK</v>
      </c>
    </row>
    <row r="36" spans="2:5" x14ac:dyDescent="0.35">
      <c r="B36" s="365" t="s">
        <v>1160</v>
      </c>
      <c r="C36" s="353" t="s">
        <v>1300</v>
      </c>
      <c r="D36" s="252">
        <v>0</v>
      </c>
      <c r="E36" s="685" t="str">
        <f t="shared" si="0"/>
        <v>Weryfikacja wiersza OK</v>
      </c>
    </row>
    <row r="37" spans="2:5" ht="15" thickBot="1" x14ac:dyDescent="0.4">
      <c r="B37" s="694" t="s">
        <v>1161</v>
      </c>
      <c r="C37" s="635" t="s">
        <v>19</v>
      </c>
      <c r="D37" s="335">
        <v>0</v>
      </c>
      <c r="E37" s="685" t="str">
        <f t="shared" si="0"/>
        <v>Weryfikacja wiersza OK</v>
      </c>
    </row>
    <row r="38" spans="2:5" ht="15" thickBot="1" x14ac:dyDescent="0.4">
      <c r="B38" s="636" t="s">
        <v>1162</v>
      </c>
      <c r="C38" s="505" t="s">
        <v>1163</v>
      </c>
      <c r="D38" s="333">
        <v>0</v>
      </c>
      <c r="E38" s="685" t="str">
        <f t="shared" si="0"/>
        <v>Weryfikacja wiersza OK</v>
      </c>
    </row>
    <row r="40" spans="2:5" x14ac:dyDescent="0.35">
      <c r="C40" s="347" t="s">
        <v>1443</v>
      </c>
    </row>
    <row r="41" spans="2:5" x14ac:dyDescent="0.35">
      <c r="C41" s="4" t="s">
        <v>1116</v>
      </c>
      <c r="D41" s="6" t="str">
        <f>IF(D10="","",IF(ROUND(SUM(D11,D12,D17),2)=ROUND(D10,2),"OK","Błąd sumy częściowej"))</f>
        <v>OK</v>
      </c>
    </row>
    <row r="42" spans="2:5" x14ac:dyDescent="0.35">
      <c r="C42" s="4" t="s">
        <v>1118</v>
      </c>
      <c r="D42" s="6" t="str">
        <f>IF(D12="","",IF(ROUND(SUM(D13,D14,D15,D16),2)=ROUND(D12,2),"OK","Błąd sumy częściowej"))</f>
        <v>OK</v>
      </c>
    </row>
    <row r="43" spans="2:5" x14ac:dyDescent="0.35">
      <c r="C43" s="4" t="s">
        <v>1127</v>
      </c>
      <c r="D43" s="6" t="str">
        <f>IF(D17="","",IF(ROUND(SUM(D18:D24),2)=ROUND(D17,2),"OK","Błąd sumy częściowej"))</f>
        <v>OK</v>
      </c>
    </row>
    <row r="44" spans="2:5" x14ac:dyDescent="0.35">
      <c r="C44" s="4" t="s">
        <v>1144</v>
      </c>
      <c r="D44" s="6" t="str">
        <f>IF(D26="","",IF(ROUND(SUM(D27:D32),2)=ROUND(D26,2),"OK","Błąd sumy częściowej"))</f>
        <v>OK</v>
      </c>
    </row>
    <row r="46" spans="2:5" x14ac:dyDescent="0.35">
      <c r="C46" s="358" t="s">
        <v>1464</v>
      </c>
      <c r="D46" s="6" t="str">
        <f>IF(COUNTBLANK(E6:E38)=33,"",IF(AND(COUNTIF(E6:E38,"Weryfikacja wiersza OK")=33,COUNTIF(D41:D44,"OK")=4),"Arkusz jest zwalidowany poprawnie","Arkusz jest niepoprawny"))</f>
        <v>Arkusz jest zwalidowany poprawnie</v>
      </c>
    </row>
  </sheetData>
  <sheetProtection algorithmName="SHA-512" hashValue="BIa2uJsTzBsYn7AzikCQ1maok93Qs5V5NvjGgD//BSU9/HAvm+xa7UFAdmBAtKqWnCJZ2Er/Xmxd1B0TKbgzaA==" saltValue="ZLTc/BslyKl7wUVJuRXDUw==" spinCount="100000" sheet="1" objects="1" scenarios="1"/>
  <mergeCells count="1">
    <mergeCell ref="B4:C5"/>
  </mergeCells>
  <conditionalFormatting sqref="D41:D44">
    <cfRule type="containsText" dxfId="10" priority="3" operator="containsText" text="OK">
      <formula>NOT(ISERROR(SEARCH("OK",D41)))</formula>
    </cfRule>
  </conditionalFormatting>
  <conditionalFormatting sqref="E6:E38">
    <cfRule type="containsText" dxfId="9" priority="2" operator="containsText" text="Weryfikacja wiersza OK">
      <formula>NOT(ISERROR(SEARCH("Weryfikacja wiersza OK",E6)))</formula>
    </cfRule>
  </conditionalFormatting>
  <conditionalFormatting sqref="D46">
    <cfRule type="containsText" dxfId="8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35"/>
  <dimension ref="B1:J19"/>
  <sheetViews>
    <sheetView workbookViewId="0">
      <selection activeCell="D8" sqref="D8:I14"/>
    </sheetView>
  </sheetViews>
  <sheetFormatPr defaultColWidth="8.7265625" defaultRowHeight="14.5" x14ac:dyDescent="0.35"/>
  <cols>
    <col min="1" max="2" width="8.7265625" style="4"/>
    <col min="3" max="3" width="45.54296875" style="4" customWidth="1"/>
    <col min="4" max="9" width="12.54296875" style="4" customWidth="1"/>
    <col min="10" max="10" width="20.54296875" style="4" customWidth="1"/>
    <col min="11" max="16384" width="8.7265625" style="4"/>
  </cols>
  <sheetData>
    <row r="1" spans="2:10" ht="15.5" x14ac:dyDescent="0.35">
      <c r="B1" s="3" t="s">
        <v>0</v>
      </c>
      <c r="I1" s="347" t="s">
        <v>1251</v>
      </c>
    </row>
    <row r="2" spans="2:10" x14ac:dyDescent="0.35">
      <c r="B2" s="695" t="s">
        <v>1302</v>
      </c>
      <c r="C2" s="453"/>
    </row>
    <row r="3" spans="2:10" ht="15" thickBot="1" x14ac:dyDescent="0.4">
      <c r="B3" s="695"/>
      <c r="C3" s="453"/>
    </row>
    <row r="4" spans="2:10" x14ac:dyDescent="0.35">
      <c r="B4" s="882"/>
      <c r="C4" s="883"/>
      <c r="D4" s="888" t="s">
        <v>10</v>
      </c>
      <c r="E4" s="889"/>
      <c r="F4" s="889"/>
      <c r="G4" s="889"/>
      <c r="H4" s="889"/>
      <c r="I4" s="890"/>
      <c r="J4" s="696"/>
    </row>
    <row r="5" spans="2:10" x14ac:dyDescent="0.35">
      <c r="B5" s="884"/>
      <c r="C5" s="885"/>
      <c r="D5" s="891"/>
      <c r="E5" s="892"/>
      <c r="F5" s="892"/>
      <c r="G5" s="892"/>
      <c r="H5" s="892"/>
      <c r="I5" s="893"/>
      <c r="J5" s="696"/>
    </row>
    <row r="6" spans="2:10" x14ac:dyDescent="0.35">
      <c r="B6" s="884"/>
      <c r="C6" s="885"/>
      <c r="D6" s="697" t="s">
        <v>31</v>
      </c>
      <c r="E6" s="698" t="s">
        <v>32</v>
      </c>
      <c r="F6" s="698" t="s">
        <v>33</v>
      </c>
      <c r="G6" s="698" t="s">
        <v>34</v>
      </c>
      <c r="H6" s="698" t="s">
        <v>106</v>
      </c>
      <c r="I6" s="699" t="s">
        <v>70</v>
      </c>
      <c r="J6" s="696"/>
    </row>
    <row r="7" spans="2:10" ht="15" thickBot="1" x14ac:dyDescent="0.4">
      <c r="B7" s="886"/>
      <c r="C7" s="887"/>
      <c r="D7" s="700" t="s">
        <v>107</v>
      </c>
      <c r="E7" s="701" t="s">
        <v>108</v>
      </c>
      <c r="F7" s="701" t="s">
        <v>109</v>
      </c>
      <c r="G7" s="701" t="s">
        <v>110</v>
      </c>
      <c r="H7" s="701" t="s">
        <v>115</v>
      </c>
      <c r="I7" s="702" t="s">
        <v>111</v>
      </c>
      <c r="J7" s="696"/>
    </row>
    <row r="8" spans="2:10" x14ac:dyDescent="0.35">
      <c r="B8" s="703" t="s">
        <v>370</v>
      </c>
      <c r="C8" s="704" t="s">
        <v>112</v>
      </c>
      <c r="D8" s="82">
        <v>0</v>
      </c>
      <c r="E8" s="83">
        <v>0</v>
      </c>
      <c r="F8" s="83">
        <v>0</v>
      </c>
      <c r="G8" s="83">
        <v>0</v>
      </c>
      <c r="H8" s="83">
        <v>0</v>
      </c>
      <c r="I8" s="84">
        <v>0</v>
      </c>
      <c r="J8" s="685" t="str">
        <f>IF(COUNTBLANK(D8:I8)=6,"",IF(I8=SUM(D8:H8),"Weryfikacja wiersza OK","Niezgodność sumy"))</f>
        <v>Weryfikacja wiersza OK</v>
      </c>
    </row>
    <row r="9" spans="2:10" ht="26" x14ac:dyDescent="0.35">
      <c r="B9" s="705" t="s">
        <v>371</v>
      </c>
      <c r="C9" s="706" t="s">
        <v>372</v>
      </c>
      <c r="D9" s="85">
        <v>0</v>
      </c>
      <c r="E9" s="86">
        <v>0</v>
      </c>
      <c r="F9" s="86">
        <v>0</v>
      </c>
      <c r="G9" s="86">
        <v>0</v>
      </c>
      <c r="H9" s="86">
        <v>0</v>
      </c>
      <c r="I9" s="87">
        <v>0</v>
      </c>
      <c r="J9" s="685" t="str">
        <f t="shared" ref="J9:J11" si="0">IF(COUNTBLANK(D9:I9)=6,"",IF(I9=SUM(D9:H9),"Weryfikacja wiersza OK","Niezgodność sumy"))</f>
        <v>Weryfikacja wiersza OK</v>
      </c>
    </row>
    <row r="10" spans="2:10" x14ac:dyDescent="0.35">
      <c r="B10" s="705" t="s">
        <v>373</v>
      </c>
      <c r="C10" s="706" t="s">
        <v>374</v>
      </c>
      <c r="D10" s="85">
        <v>0</v>
      </c>
      <c r="E10" s="86">
        <v>0</v>
      </c>
      <c r="F10" s="86">
        <v>0</v>
      </c>
      <c r="G10" s="86">
        <v>0</v>
      </c>
      <c r="H10" s="86">
        <v>0</v>
      </c>
      <c r="I10" s="87">
        <v>0</v>
      </c>
      <c r="J10" s="685" t="str">
        <f t="shared" si="0"/>
        <v>Weryfikacja wiersza OK</v>
      </c>
    </row>
    <row r="11" spans="2:10" x14ac:dyDescent="0.35">
      <c r="B11" s="705" t="s">
        <v>375</v>
      </c>
      <c r="C11" s="707" t="s">
        <v>1303</v>
      </c>
      <c r="D11" s="88">
        <v>0</v>
      </c>
      <c r="E11" s="89">
        <v>0</v>
      </c>
      <c r="F11" s="89">
        <v>0</v>
      </c>
      <c r="G11" s="89">
        <v>0</v>
      </c>
      <c r="H11" s="89">
        <v>0</v>
      </c>
      <c r="I11" s="90">
        <v>0</v>
      </c>
      <c r="J11" s="685" t="str">
        <f t="shared" si="0"/>
        <v>Weryfikacja wiersza OK</v>
      </c>
    </row>
    <row r="12" spans="2:10" x14ac:dyDescent="0.35">
      <c r="B12" s="708" t="s">
        <v>376</v>
      </c>
      <c r="C12" s="707" t="s">
        <v>1304</v>
      </c>
      <c r="D12" s="88">
        <v>0</v>
      </c>
      <c r="E12" s="712"/>
      <c r="F12" s="712"/>
      <c r="G12" s="712"/>
      <c r="H12" s="712"/>
      <c r="I12" s="90">
        <v>0</v>
      </c>
      <c r="J12" s="685" t="str">
        <f>IF(AND(ISBLANK(D12),ISBLANK(I12)),"",IF(D12=I12,"Weryfikacja wiersza OK","Niezgodność sumy"))</f>
        <v>Weryfikacja wiersza OK</v>
      </c>
    </row>
    <row r="13" spans="2:10" x14ac:dyDescent="0.35">
      <c r="B13" s="708" t="s">
        <v>377</v>
      </c>
      <c r="C13" s="707" t="s">
        <v>378</v>
      </c>
      <c r="D13" s="713"/>
      <c r="E13" s="712"/>
      <c r="F13" s="712"/>
      <c r="G13" s="712"/>
      <c r="H13" s="712"/>
      <c r="I13" s="90">
        <v>0</v>
      </c>
      <c r="J13" s="685" t="str">
        <f>IF(ISBLANK(I13),"",IF(ISNUMBER(I13),"Weryfikacja wiersza OK","Wartość sumy w kolumnie F nie jest liczbą"))</f>
        <v>Weryfikacja wiersza OK</v>
      </c>
    </row>
    <row r="14" spans="2:10" ht="26.5" thickBot="1" x14ac:dyDescent="0.4">
      <c r="B14" s="709" t="s">
        <v>379</v>
      </c>
      <c r="C14" s="710" t="s">
        <v>1305</v>
      </c>
      <c r="D14" s="91">
        <v>0</v>
      </c>
      <c r="E14" s="714"/>
      <c r="F14" s="714"/>
      <c r="G14" s="714"/>
      <c r="H14" s="714"/>
      <c r="I14" s="92">
        <v>0</v>
      </c>
      <c r="J14" s="685" t="str">
        <f>IF(AND(ISBLANK(D14),ISBLANK(I14)),"",IF(D14=I14,"Weryfikacja wiersza OK","Niezgodność sumy"))</f>
        <v>Weryfikacja wiersza OK</v>
      </c>
    </row>
    <row r="16" spans="2:10" x14ac:dyDescent="0.35">
      <c r="C16" s="711" t="s">
        <v>394</v>
      </c>
    </row>
    <row r="17" spans="3:9" x14ac:dyDescent="0.35">
      <c r="C17" s="4" t="s">
        <v>375</v>
      </c>
      <c r="D17" s="424" t="str">
        <f>IF(COUNTBLANK(D8:D14)=7,"",IF(AND(COUNTBLANK(D8:D14)=1,ISBLANK(D13)),IF(ROUND(SUM(D8:D10)-D11,2)=0,"OK","Błędna wartość sumy"),"W trakcie wprowadzania"))</f>
        <v>OK</v>
      </c>
      <c r="E17" s="424" t="str">
        <f>IF(COUNTBLANK(E8:E14)=7,"",IF(AND(COUNTBLANK(E8:E14)=3,ISBLANK(E13)),IF(ROUND(SUM(E8:E10)-E11,2)=0,"OK","Błędna wartość sumy"),"W trakcie wprowadzania"))</f>
        <v>OK</v>
      </c>
      <c r="F17" s="424" t="str">
        <f>IF(COUNTBLANK(F8:F14)=7,"",IF(AND(COUNTBLANK(F8:F14)=3,ISBLANK(F13)),IF(ROUND(SUM(F8:F10)-F11,2)=0,"OK","Błędna wartość sumy"),"W trakcie wprowadzania"))</f>
        <v>OK</v>
      </c>
      <c r="G17" s="424" t="str">
        <f>IF(COUNTBLANK(G8:G14)=7,"",IF(AND(COUNTBLANK(G8:G14)=3,ISBLANK(G13)),IF(ROUND(SUM(G8:G10)-G11,2)=0,"OK","Błędna wartość sumy"),"W trakcie wprowadzania"))</f>
        <v>OK</v>
      </c>
      <c r="H17" s="424" t="str">
        <f>IF(COUNTBLANK(H8:H14)=7,"",IF(AND(COUNTBLANK(H8:H14)=3,ISBLANK(H13)),IF(ROUND(SUM(H8:H10)-H11,2)=0,"OK","Błędna wartość sumy"),"W trakcie wprowadzania"))</f>
        <v>OK</v>
      </c>
      <c r="I17" s="424" t="str">
        <f>IF(COUNTBLANK(I8:I14)=7,"",IF(COUNTBLANK(I8:I14)=0,IF(ROUND(SUM(I8:I10)-I11,2)=0,"OK","Błędna wartość sumy"),"W trakcie wprowadzania"))</f>
        <v>OK</v>
      </c>
    </row>
    <row r="18" spans="3:9" x14ac:dyDescent="0.35">
      <c r="C18" s="178"/>
    </row>
    <row r="19" spans="3:9" x14ac:dyDescent="0.35">
      <c r="C19" s="358" t="s">
        <v>1464</v>
      </c>
      <c r="D19" s="6" t="str">
        <f>IF(COUNTBLANK(J8:J14)=7,"",IF(AND(COUNTIF(J8:J14,"Weryfikacja wiersza OK")=7,COUNTIF(D17:I17,"OK")=6),"Arkusz jest zwalidowany poprawnie","Arkusz jest niepoprawny"))</f>
        <v>Arkusz jest zwalidowany poprawnie</v>
      </c>
    </row>
  </sheetData>
  <sheetProtection algorithmName="SHA-512" hashValue="hJxNCPU+5pSPF699K+Ty5nzrsCK/YXJFVKwNko3mgHzciTTbG/sjxQ0Ce1qU6qAKUn+MxeoQdUlM0lOZVI/GOw==" saltValue="tV69gV6+oErwJdnmwr1o9g==" spinCount="100000" sheet="1" objects="1" scenarios="1"/>
  <mergeCells count="2">
    <mergeCell ref="B4:C7"/>
    <mergeCell ref="D4:I5"/>
  </mergeCells>
  <conditionalFormatting sqref="D17:I17">
    <cfRule type="containsText" dxfId="7" priority="6" operator="containsText" text="OK">
      <formula>NOT(ISERROR(SEARCH("OK",D17)))</formula>
    </cfRule>
  </conditionalFormatting>
  <conditionalFormatting sqref="D19">
    <cfRule type="containsText" dxfId="6" priority="3" operator="containsText" text="Arkusz jest zwalidowany poprawnie">
      <formula>NOT(ISERROR(SEARCH("Arkusz jest zwalidowany poprawnie",D19)))</formula>
    </cfRule>
  </conditionalFormatting>
  <conditionalFormatting sqref="C18">
    <cfRule type="containsText" dxfId="5" priority="5" operator="containsText" text="Arkusz jest zwalidowany poprawnie">
      <formula>NOT(ISERROR(SEARCH("Arkusz jest zwalidowany poprawnie",C18)))</formula>
    </cfRule>
  </conditionalFormatting>
  <conditionalFormatting sqref="J8">
    <cfRule type="containsText" dxfId="4" priority="2" operator="containsText" text="Weryfikacja wiersza OK">
      <formula>NOT(ISERROR(SEARCH("Weryfikacja wiersza OK",J8)))</formula>
    </cfRule>
  </conditionalFormatting>
  <conditionalFormatting sqref="J9:J14">
    <cfRule type="containsText" dxfId="3" priority="1" operator="containsText" text="Weryfikacja wiersza OK">
      <formula>NOT(ISERROR(SEARCH("Weryfikacja wiersza OK",J9)))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6"/>
  <dimension ref="B1:E9"/>
  <sheetViews>
    <sheetView workbookViewId="0">
      <selection activeCell="D6" sqref="D6:D7"/>
    </sheetView>
  </sheetViews>
  <sheetFormatPr defaultColWidth="8.7265625" defaultRowHeight="14.5" x14ac:dyDescent="0.35"/>
  <cols>
    <col min="1" max="2" width="8.7265625" style="4"/>
    <col min="3" max="3" width="50.1796875" style="4" customWidth="1"/>
    <col min="4" max="4" width="13.54296875" style="4" customWidth="1"/>
    <col min="5" max="16384" width="8.7265625" style="4"/>
  </cols>
  <sheetData>
    <row r="1" spans="2:5" ht="15.5" x14ac:dyDescent="0.35">
      <c r="B1" s="3" t="s">
        <v>0</v>
      </c>
      <c r="D1" s="347" t="s">
        <v>1251</v>
      </c>
    </row>
    <row r="2" spans="2:5" x14ac:dyDescent="0.35">
      <c r="B2" s="715" t="s">
        <v>1166</v>
      </c>
    </row>
    <row r="3" spans="2:5" ht="15" thickBot="1" x14ac:dyDescent="0.4"/>
    <row r="4" spans="2:5" x14ac:dyDescent="0.35">
      <c r="B4" s="842"/>
      <c r="C4" s="843"/>
      <c r="D4" s="716" t="s">
        <v>1</v>
      </c>
    </row>
    <row r="5" spans="2:5" ht="15" thickBot="1" x14ac:dyDescent="0.4">
      <c r="B5" s="846"/>
      <c r="C5" s="847"/>
      <c r="D5" s="372" t="s">
        <v>107</v>
      </c>
    </row>
    <row r="6" spans="2:5" x14ac:dyDescent="0.35">
      <c r="B6" s="500" t="s">
        <v>1167</v>
      </c>
      <c r="C6" s="634" t="s">
        <v>1168</v>
      </c>
      <c r="D6" s="330">
        <v>0</v>
      </c>
      <c r="E6" s="685" t="str">
        <f>IF(ISBLANK(D6),"",IF(ISNUMBER(D6),"Weryfikacja wiersza OK","Błąd: Wartość w kolumnie A musi być liczbą"))</f>
        <v>Weryfikacja wiersza OK</v>
      </c>
    </row>
    <row r="7" spans="2:5" ht="15" thickBot="1" x14ac:dyDescent="0.4">
      <c r="B7" s="376" t="s">
        <v>1169</v>
      </c>
      <c r="C7" s="717" t="s">
        <v>1170</v>
      </c>
      <c r="D7" s="253">
        <v>0</v>
      </c>
      <c r="E7" s="685" t="str">
        <f>IF(ISBLANK(D7),"",IF(ISNUMBER(D7),"Weryfikacja wiersza OK","Błąd: Wartość w kolumnie A musi być liczbą"))</f>
        <v>Weryfikacja wiersza OK</v>
      </c>
    </row>
    <row r="9" spans="2:5" x14ac:dyDescent="0.35">
      <c r="C9" s="358" t="s">
        <v>1464</v>
      </c>
      <c r="D9" s="6" t="str">
        <f>IF(COUNTBLANK(E6:E7)=2,"",IF(AND(COUNTIF(E6:E7,"Weryfikacja wiersza OK")=2),"Arkusz jest zwalidowany poprawnie","Arkusz jest niepoprawny"))</f>
        <v>Arkusz jest zwalidowany poprawnie</v>
      </c>
    </row>
  </sheetData>
  <sheetProtection algorithmName="SHA-512" hashValue="RiXGuL+SQ3EQehs6zHSewrtFL9p24NC1AFkicAKiiUv6al8ZuUIv0CnL/jKmyRqTrVpqUEUcXbCdnfcxepx2+g==" saltValue="AJoA/NapIuvzNdnFv3pd/g==" spinCount="100000" sheet="1" objects="1" scenarios="1"/>
  <mergeCells count="1">
    <mergeCell ref="B4:C5"/>
  </mergeCells>
  <conditionalFormatting sqref="D9">
    <cfRule type="containsText" dxfId="2" priority="3" operator="containsText" text="Arkusz jest zwalidowany poprawnie">
      <formula>NOT(ISERROR(SEARCH("Arkusz jest zwalidowany poprawnie",D9)))</formula>
    </cfRule>
  </conditionalFormatting>
  <conditionalFormatting sqref="E6">
    <cfRule type="containsText" dxfId="1" priority="2" operator="containsText" text="Weryfikacja wiersza OK">
      <formula>NOT(ISERROR(SEARCH("Weryfikacja wiersza OK",E6)))</formula>
    </cfRule>
  </conditionalFormatting>
  <conditionalFormatting sqref="E7">
    <cfRule type="containsText" dxfId="0" priority="1" operator="containsText" text="Weryfikacja wiersza OK">
      <formula>NOT(ISERROR(SEARCH("Weryfikacja wiersza OK",E7)))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5"/>
  <dimension ref="B1:K53"/>
  <sheetViews>
    <sheetView zoomScale="80" zoomScaleNormal="80" workbookViewId="0">
      <selection activeCell="D6" sqref="D6:D36"/>
    </sheetView>
  </sheetViews>
  <sheetFormatPr defaultColWidth="8.7265625" defaultRowHeight="14.5" x14ac:dyDescent="0.35"/>
  <cols>
    <col min="1" max="1" width="8.7265625" style="4"/>
    <col min="2" max="2" width="11.453125" style="360" customWidth="1"/>
    <col min="3" max="3" width="67" style="360" customWidth="1"/>
    <col min="4" max="4" width="13.7265625" style="360" customWidth="1"/>
    <col min="5" max="5" width="22.1796875" style="4" customWidth="1"/>
    <col min="6" max="16384" width="8.7265625" style="4"/>
  </cols>
  <sheetData>
    <row r="1" spans="2:11" ht="15.5" x14ac:dyDescent="0.35">
      <c r="B1" s="3" t="s">
        <v>0</v>
      </c>
      <c r="D1" s="347" t="s">
        <v>1251</v>
      </c>
    </row>
    <row r="2" spans="2:11" ht="15.5" x14ac:dyDescent="0.35">
      <c r="B2" s="93" t="s">
        <v>502</v>
      </c>
    </row>
    <row r="3" spans="2:11" ht="15" thickBot="1" x14ac:dyDescent="0.4"/>
    <row r="4" spans="2:11" ht="29" x14ac:dyDescent="0.35">
      <c r="B4" s="739" t="s">
        <v>454</v>
      </c>
      <c r="C4" s="740"/>
      <c r="D4" s="361" t="s">
        <v>10</v>
      </c>
    </row>
    <row r="5" spans="2:11" ht="15" thickBot="1" x14ac:dyDescent="0.4">
      <c r="B5" s="741"/>
      <c r="C5" s="742"/>
      <c r="D5" s="362" t="s">
        <v>107</v>
      </c>
    </row>
    <row r="6" spans="2:11" x14ac:dyDescent="0.35">
      <c r="B6" s="363" t="s">
        <v>455</v>
      </c>
      <c r="C6" s="364" t="s">
        <v>456</v>
      </c>
      <c r="D6" s="251">
        <v>0</v>
      </c>
      <c r="E6" s="178" t="str">
        <f>IF(ISBLANK(D6),"",IF(ISNUMBER(D6),"Weryfikacja wiersza OK","Wartość w kolumnie a musi być liczbą"))</f>
        <v>Weryfikacja wiersza OK</v>
      </c>
      <c r="K6" s="178"/>
    </row>
    <row r="7" spans="2:11" x14ac:dyDescent="0.35">
      <c r="B7" s="365" t="s">
        <v>457</v>
      </c>
      <c r="C7" s="366" t="s">
        <v>190</v>
      </c>
      <c r="D7" s="252">
        <v>0</v>
      </c>
      <c r="E7" s="178" t="str">
        <f>IF(ISBLANK(D7),"",IF(ISNUMBER(D7),"Weryfikacja wiersza OK","Wartość w kolumnie a musi być liczbą"))</f>
        <v>Weryfikacja wiersza OK</v>
      </c>
    </row>
    <row r="8" spans="2:11" x14ac:dyDescent="0.35">
      <c r="B8" s="365" t="s">
        <v>458</v>
      </c>
      <c r="C8" s="366" t="s">
        <v>459</v>
      </c>
      <c r="D8" s="252">
        <v>0</v>
      </c>
      <c r="E8" s="178" t="str">
        <f>IF(ISBLANK(D8),"",IF(ISNUMBER(D8),"Weryfikacja wiersza OK","Wartość w kolumnie a musi być liczbą"))</f>
        <v>Weryfikacja wiersza OK</v>
      </c>
    </row>
    <row r="9" spans="2:11" ht="29" x14ac:dyDescent="0.35">
      <c r="B9" s="365" t="s">
        <v>460</v>
      </c>
      <c r="C9" s="367" t="s">
        <v>461</v>
      </c>
      <c r="D9" s="252">
        <v>0</v>
      </c>
      <c r="E9" s="178" t="str">
        <f t="shared" ref="E9:E36" si="0">IF(ISBLANK(D9),"",IF(ISNUMBER(D9),"Weryfikacja wiersza OK","Wartość w kolumnie a musi być liczbą"))</f>
        <v>Weryfikacja wiersza OK</v>
      </c>
    </row>
    <row r="10" spans="2:11" x14ac:dyDescent="0.35">
      <c r="B10" s="365" t="s">
        <v>462</v>
      </c>
      <c r="C10" s="353" t="s">
        <v>463</v>
      </c>
      <c r="D10" s="252">
        <v>0</v>
      </c>
      <c r="E10" s="178" t="str">
        <f t="shared" si="0"/>
        <v>Weryfikacja wiersza OK</v>
      </c>
    </row>
    <row r="11" spans="2:11" x14ac:dyDescent="0.35">
      <c r="B11" s="365" t="s">
        <v>464</v>
      </c>
      <c r="C11" s="368" t="s">
        <v>382</v>
      </c>
      <c r="D11" s="252">
        <v>0</v>
      </c>
      <c r="E11" s="178" t="str">
        <f t="shared" si="0"/>
        <v>Weryfikacja wiersza OK</v>
      </c>
    </row>
    <row r="12" spans="2:11" x14ac:dyDescent="0.35">
      <c r="B12" s="365" t="s">
        <v>465</v>
      </c>
      <c r="C12" s="368" t="s">
        <v>187</v>
      </c>
      <c r="D12" s="252">
        <v>0</v>
      </c>
      <c r="E12" s="178" t="str">
        <f t="shared" si="0"/>
        <v>Weryfikacja wiersza OK</v>
      </c>
    </row>
    <row r="13" spans="2:11" x14ac:dyDescent="0.35">
      <c r="B13" s="365" t="s">
        <v>466</v>
      </c>
      <c r="C13" s="368" t="s">
        <v>67</v>
      </c>
      <c r="D13" s="252">
        <v>0</v>
      </c>
      <c r="E13" s="178" t="str">
        <f t="shared" si="0"/>
        <v>Weryfikacja wiersza OK</v>
      </c>
    </row>
    <row r="14" spans="2:11" x14ac:dyDescent="0.35">
      <c r="B14" s="365" t="s">
        <v>467</v>
      </c>
      <c r="C14" s="353" t="s">
        <v>468</v>
      </c>
      <c r="D14" s="252">
        <v>0</v>
      </c>
      <c r="E14" s="178" t="str">
        <f t="shared" si="0"/>
        <v>Weryfikacja wiersza OK</v>
      </c>
    </row>
    <row r="15" spans="2:11" x14ac:dyDescent="0.35">
      <c r="B15" s="365" t="s">
        <v>469</v>
      </c>
      <c r="C15" s="368" t="s">
        <v>382</v>
      </c>
      <c r="D15" s="252">
        <v>0</v>
      </c>
      <c r="E15" s="178" t="str">
        <f t="shared" si="0"/>
        <v>Weryfikacja wiersza OK</v>
      </c>
    </row>
    <row r="16" spans="2:11" x14ac:dyDescent="0.35">
      <c r="B16" s="365" t="s">
        <v>470</v>
      </c>
      <c r="C16" s="368" t="s">
        <v>187</v>
      </c>
      <c r="D16" s="252">
        <v>0</v>
      </c>
      <c r="E16" s="178" t="str">
        <f t="shared" si="0"/>
        <v>Weryfikacja wiersza OK</v>
      </c>
    </row>
    <row r="17" spans="2:5" x14ac:dyDescent="0.35">
      <c r="B17" s="365" t="s">
        <v>471</v>
      </c>
      <c r="C17" s="368" t="s">
        <v>67</v>
      </c>
      <c r="D17" s="252">
        <v>0</v>
      </c>
      <c r="E17" s="178" t="str">
        <f t="shared" si="0"/>
        <v>Weryfikacja wiersza OK</v>
      </c>
    </row>
    <row r="18" spans="2:5" x14ac:dyDescent="0.35">
      <c r="B18" s="365" t="s">
        <v>472</v>
      </c>
      <c r="C18" s="369" t="s">
        <v>473</v>
      </c>
      <c r="D18" s="252">
        <v>0</v>
      </c>
      <c r="E18" s="178" t="str">
        <f t="shared" si="0"/>
        <v>Weryfikacja wiersza OK</v>
      </c>
    </row>
    <row r="19" spans="2:5" x14ac:dyDescent="0.35">
      <c r="B19" s="365" t="s">
        <v>474</v>
      </c>
      <c r="C19" s="366" t="s">
        <v>382</v>
      </c>
      <c r="D19" s="252">
        <v>0</v>
      </c>
      <c r="E19" s="178" t="str">
        <f t="shared" si="0"/>
        <v>Weryfikacja wiersza OK</v>
      </c>
    </row>
    <row r="20" spans="2:5" x14ac:dyDescent="0.35">
      <c r="B20" s="365" t="s">
        <v>475</v>
      </c>
      <c r="C20" s="366" t="s">
        <v>187</v>
      </c>
      <c r="D20" s="252">
        <v>0</v>
      </c>
      <c r="E20" s="178" t="str">
        <f t="shared" si="0"/>
        <v>Weryfikacja wiersza OK</v>
      </c>
    </row>
    <row r="21" spans="2:5" x14ac:dyDescent="0.35">
      <c r="B21" s="365" t="s">
        <v>476</v>
      </c>
      <c r="C21" s="366" t="s">
        <v>477</v>
      </c>
      <c r="D21" s="252">
        <v>0</v>
      </c>
      <c r="E21" s="178" t="str">
        <f t="shared" si="0"/>
        <v>Weryfikacja wiersza OK</v>
      </c>
    </row>
    <row r="22" spans="2:5" x14ac:dyDescent="0.35">
      <c r="B22" s="365" t="s">
        <v>478</v>
      </c>
      <c r="C22" s="369" t="s">
        <v>479</v>
      </c>
      <c r="D22" s="252">
        <v>0</v>
      </c>
      <c r="E22" s="178" t="str">
        <f t="shared" si="0"/>
        <v>Weryfikacja wiersza OK</v>
      </c>
    </row>
    <row r="23" spans="2:5" x14ac:dyDescent="0.35">
      <c r="B23" s="365" t="s">
        <v>480</v>
      </c>
      <c r="C23" s="366" t="s">
        <v>83</v>
      </c>
      <c r="D23" s="252">
        <v>0</v>
      </c>
      <c r="E23" s="178" t="str">
        <f t="shared" si="0"/>
        <v>Weryfikacja wiersza OK</v>
      </c>
    </row>
    <row r="24" spans="2:5" x14ac:dyDescent="0.35">
      <c r="B24" s="365" t="s">
        <v>481</v>
      </c>
      <c r="C24" s="366" t="s">
        <v>187</v>
      </c>
      <c r="D24" s="252">
        <v>0</v>
      </c>
      <c r="E24" s="178" t="str">
        <f t="shared" si="0"/>
        <v>Weryfikacja wiersza OK</v>
      </c>
    </row>
    <row r="25" spans="2:5" x14ac:dyDescent="0.35">
      <c r="B25" s="365" t="s">
        <v>482</v>
      </c>
      <c r="C25" s="366" t="s">
        <v>67</v>
      </c>
      <c r="D25" s="252">
        <v>0</v>
      </c>
      <c r="E25" s="178" t="str">
        <f t="shared" si="0"/>
        <v>Weryfikacja wiersza OK</v>
      </c>
    </row>
    <row r="26" spans="2:5" x14ac:dyDescent="0.35">
      <c r="B26" s="365" t="s">
        <v>483</v>
      </c>
      <c r="C26" s="369" t="s">
        <v>484</v>
      </c>
      <c r="D26" s="252">
        <v>0</v>
      </c>
      <c r="E26" s="178" t="str">
        <f t="shared" si="0"/>
        <v>Weryfikacja wiersza OK</v>
      </c>
    </row>
    <row r="27" spans="2:5" x14ac:dyDescent="0.35">
      <c r="B27" s="365" t="s">
        <v>485</v>
      </c>
      <c r="C27" s="366" t="s">
        <v>187</v>
      </c>
      <c r="D27" s="252">
        <v>0</v>
      </c>
      <c r="E27" s="178" t="str">
        <f t="shared" si="0"/>
        <v>Weryfikacja wiersza OK</v>
      </c>
    </row>
    <row r="28" spans="2:5" x14ac:dyDescent="0.35">
      <c r="B28" s="365" t="s">
        <v>486</v>
      </c>
      <c r="C28" s="366" t="s">
        <v>67</v>
      </c>
      <c r="D28" s="252">
        <v>0</v>
      </c>
      <c r="E28" s="178" t="str">
        <f t="shared" si="0"/>
        <v>Weryfikacja wiersza OK</v>
      </c>
    </row>
    <row r="29" spans="2:5" x14ac:dyDescent="0.35">
      <c r="B29" s="365" t="s">
        <v>487</v>
      </c>
      <c r="C29" s="369" t="s">
        <v>488</v>
      </c>
      <c r="D29" s="252">
        <v>0</v>
      </c>
      <c r="E29" s="178" t="str">
        <f t="shared" si="0"/>
        <v>Weryfikacja wiersza OK</v>
      </c>
    </row>
    <row r="30" spans="2:5" x14ac:dyDescent="0.35">
      <c r="B30" s="365" t="s">
        <v>489</v>
      </c>
      <c r="C30" s="369" t="s">
        <v>490</v>
      </c>
      <c r="D30" s="252">
        <v>0</v>
      </c>
      <c r="E30" s="178" t="str">
        <f t="shared" si="0"/>
        <v>Weryfikacja wiersza OK</v>
      </c>
    </row>
    <row r="31" spans="2:5" x14ac:dyDescent="0.35">
      <c r="B31" s="365" t="s">
        <v>491</v>
      </c>
      <c r="C31" s="369" t="s">
        <v>492</v>
      </c>
      <c r="D31" s="252">
        <v>0</v>
      </c>
      <c r="E31" s="178" t="str">
        <f t="shared" si="0"/>
        <v>Weryfikacja wiersza OK</v>
      </c>
    </row>
    <row r="32" spans="2:5" x14ac:dyDescent="0.35">
      <c r="B32" s="365" t="s">
        <v>493</v>
      </c>
      <c r="C32" s="366" t="s">
        <v>494</v>
      </c>
      <c r="D32" s="252">
        <v>0</v>
      </c>
      <c r="E32" s="178" t="str">
        <f t="shared" si="0"/>
        <v>Weryfikacja wiersza OK</v>
      </c>
    </row>
    <row r="33" spans="2:5" x14ac:dyDescent="0.35">
      <c r="B33" s="365" t="s">
        <v>495</v>
      </c>
      <c r="C33" s="366" t="s">
        <v>496</v>
      </c>
      <c r="D33" s="252">
        <v>0</v>
      </c>
      <c r="E33" s="178" t="str">
        <f t="shared" si="0"/>
        <v>Weryfikacja wiersza OK</v>
      </c>
    </row>
    <row r="34" spans="2:5" x14ac:dyDescent="0.35">
      <c r="B34" s="365" t="s">
        <v>497</v>
      </c>
      <c r="C34" s="369" t="s">
        <v>498</v>
      </c>
      <c r="D34" s="252">
        <v>0</v>
      </c>
      <c r="E34" s="178" t="str">
        <f t="shared" si="0"/>
        <v>Weryfikacja wiersza OK</v>
      </c>
    </row>
    <row r="35" spans="2:5" x14ac:dyDescent="0.35">
      <c r="B35" s="365" t="s">
        <v>499</v>
      </c>
      <c r="C35" s="366" t="s">
        <v>500</v>
      </c>
      <c r="D35" s="252">
        <v>0</v>
      </c>
      <c r="E35" s="178" t="str">
        <f t="shared" si="0"/>
        <v>Weryfikacja wiersza OK</v>
      </c>
    </row>
    <row r="36" spans="2:5" ht="15" thickBot="1" x14ac:dyDescent="0.4">
      <c r="B36" s="370" t="s">
        <v>501</v>
      </c>
      <c r="C36" s="371" t="s">
        <v>103</v>
      </c>
      <c r="D36" s="253">
        <v>0</v>
      </c>
      <c r="E36" s="178" t="str">
        <f t="shared" si="0"/>
        <v>Weryfikacja wiersza OK</v>
      </c>
    </row>
    <row r="38" spans="2:5" x14ac:dyDescent="0.35">
      <c r="B38" s="4"/>
      <c r="C38" s="347" t="s">
        <v>1443</v>
      </c>
      <c r="D38" s="4"/>
    </row>
    <row r="39" spans="2:5" x14ac:dyDescent="0.35">
      <c r="B39" s="4"/>
      <c r="C39" s="4" t="s">
        <v>455</v>
      </c>
      <c r="D39" s="6" t="str">
        <f>IF(D6="","",IF(ROUND(SUM(D7:D8),2)=ROUND(BA02.1._A,2),"OK","Błąd sumy częściowej"))</f>
        <v>OK</v>
      </c>
    </row>
    <row r="40" spans="2:5" x14ac:dyDescent="0.35">
      <c r="B40" s="4"/>
      <c r="C40" s="4" t="s">
        <v>460</v>
      </c>
      <c r="D40" s="6" t="str">
        <f>IF(D9="","",IF(ROUND(SUM(D10, D14),2)=ROUND(BA02.2._A,2),"OK","Błąd sumy częściowej"))</f>
        <v>OK</v>
      </c>
      <c r="E40" s="6"/>
    </row>
    <row r="41" spans="2:5" x14ac:dyDescent="0.35">
      <c r="B41" s="4"/>
      <c r="C41" s="4" t="s">
        <v>462</v>
      </c>
      <c r="D41" s="6" t="str">
        <f>IF(D10="","",IF(ROUND(SUM(D11:D13),2)=ROUND(D10,2),"OK","Błąd sumy częściowej"))</f>
        <v>OK</v>
      </c>
      <c r="E41" s="6"/>
    </row>
    <row r="42" spans="2:5" x14ac:dyDescent="0.35">
      <c r="B42" s="4"/>
      <c r="C42" s="4" t="s">
        <v>467</v>
      </c>
      <c r="D42" s="6" t="str">
        <f>IF(D14="","",IF(ROUND(SUM(D15:D17),2)=ROUND(D14,2),"OK","Błąd sumy częściowej"))</f>
        <v>OK</v>
      </c>
      <c r="E42" s="6"/>
    </row>
    <row r="43" spans="2:5" x14ac:dyDescent="0.35">
      <c r="B43" s="4"/>
      <c r="C43" s="4" t="s">
        <v>472</v>
      </c>
      <c r="D43" s="6" t="str">
        <f>IF(D18="","",IF(ROUND(SUM(D19:D21),2)=ROUND(D18,2),"OK","Błąd sumy częściowej"))</f>
        <v>OK</v>
      </c>
      <c r="E43" s="6"/>
    </row>
    <row r="44" spans="2:5" x14ac:dyDescent="0.35">
      <c r="B44" s="4"/>
      <c r="C44" s="4" t="s">
        <v>478</v>
      </c>
      <c r="D44" s="6" t="str">
        <f>IF(D22="","",IF(ROUND(SUM(D23:D25),2)=ROUND(D22,2),"OK","Błąd sumy częściowej"))</f>
        <v>OK</v>
      </c>
      <c r="E44" s="6"/>
    </row>
    <row r="45" spans="2:5" x14ac:dyDescent="0.35">
      <c r="B45" s="4"/>
      <c r="C45" s="4" t="s">
        <v>483</v>
      </c>
      <c r="D45" s="6" t="str">
        <f>IF(D26="","",IF(ROUND(SUM(D27:D28),2)=ROUND(D26,2),"OK","Błąd sumy częściowej"))</f>
        <v>OK</v>
      </c>
      <c r="E45" s="6"/>
    </row>
    <row r="46" spans="2:5" x14ac:dyDescent="0.35">
      <c r="B46" s="4"/>
      <c r="C46" s="4" t="s">
        <v>491</v>
      </c>
      <c r="D46" s="6" t="str">
        <f>IF(D31="","",IF(ROUND(SUM(D32:D33),2)=ROUND(D31,2),"OK","Błąd sumy częściowej"))</f>
        <v>OK</v>
      </c>
      <c r="E46" s="6"/>
    </row>
    <row r="47" spans="2:5" x14ac:dyDescent="0.35">
      <c r="B47" s="4"/>
      <c r="C47" s="4" t="s">
        <v>501</v>
      </c>
      <c r="D47" s="6" t="str">
        <f>IF(D36="","",IF(ROUND(SUM(D6,D9,D18,D22,D26,D29,D30,D31,D34),2)=ROUND(BA02.10._A,2),"OK","Błąd sumy częściowej"))</f>
        <v>OK</v>
      </c>
      <c r="E47" s="6"/>
    </row>
    <row r="48" spans="2:5" x14ac:dyDescent="0.35">
      <c r="B48" s="4"/>
      <c r="C48" s="4"/>
      <c r="D48" s="4"/>
    </row>
    <row r="49" spans="2:4" x14ac:dyDescent="0.35">
      <c r="B49" s="4"/>
      <c r="C49" s="358" t="s">
        <v>1464</v>
      </c>
      <c r="D49" s="6" t="str">
        <f>IF(COUNTBLANK(E6:E36)=31,"",IF(AND(COUNTIF(E6:E36,"Weryfikacja wiersza OK")=31,COUNTIF(D39:D47,"OK")=9),"Arkusz jest zwalidowany poprawnie","Arkusz jest niepoprawny"))</f>
        <v>Arkusz jest zwalidowany poprawnie</v>
      </c>
    </row>
    <row r="50" spans="2:4" x14ac:dyDescent="0.35">
      <c r="C50" s="4"/>
      <c r="D50" s="4"/>
    </row>
    <row r="51" spans="2:4" x14ac:dyDescent="0.35">
      <c r="C51" s="4"/>
      <c r="D51" s="4"/>
    </row>
    <row r="52" spans="2:4" x14ac:dyDescent="0.35">
      <c r="C52" s="4"/>
      <c r="D52" s="4"/>
    </row>
    <row r="53" spans="2:4" x14ac:dyDescent="0.35">
      <c r="C53" s="4"/>
      <c r="D53" s="4"/>
    </row>
  </sheetData>
  <sheetProtection algorithmName="SHA-512" hashValue="WhHoR4N+hk5d3cC+oMx+LxZLNu7Bx3kjc2twaN7K1i3d2d9NtTtag2x0kcBj2qdIwSqNVoSD85ucUvqRuJokIA==" saltValue="ha56Geg3We3VWQFKxJ+2dw==" spinCount="100000" sheet="1" objects="1" scenarios="1"/>
  <mergeCells count="1">
    <mergeCell ref="B4:C5"/>
  </mergeCells>
  <conditionalFormatting sqref="E6">
    <cfRule type="containsText" dxfId="146" priority="5" operator="containsText" text="Weryfikacja wiersza OK">
      <formula>NOT(ISERROR(SEARCH("Weryfikacja wiersza OK",E6)))</formula>
    </cfRule>
  </conditionalFormatting>
  <conditionalFormatting sqref="E7:E36">
    <cfRule type="containsText" dxfId="145" priority="4" operator="containsText" text="Weryfikacja wiersza OK">
      <formula>NOT(ISERROR(SEARCH("Weryfikacja wiersza OK",E7)))</formula>
    </cfRule>
  </conditionalFormatting>
  <conditionalFormatting sqref="D39">
    <cfRule type="containsText" dxfId="144" priority="3" operator="containsText" text="OK">
      <formula>NOT(ISERROR(SEARCH("OK",D39)))</formula>
    </cfRule>
  </conditionalFormatting>
  <conditionalFormatting sqref="D40:E47">
    <cfRule type="containsText" dxfId="143" priority="2" operator="containsText" text="OK">
      <formula>NOT(ISERROR(SEARCH("OK",D40)))</formula>
    </cfRule>
  </conditionalFormatting>
  <conditionalFormatting sqref="D49">
    <cfRule type="containsText" dxfId="142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pageSetup paperSize="9" orientation="portrait" r:id="rId1"/>
  <ignoredErrors>
    <ignoredError sqref="D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/>
  <dimension ref="B1:E45"/>
  <sheetViews>
    <sheetView zoomScaleNormal="100" workbookViewId="0">
      <selection activeCell="D6" sqref="D6:D34"/>
    </sheetView>
  </sheetViews>
  <sheetFormatPr defaultColWidth="8.7265625" defaultRowHeight="14.5" x14ac:dyDescent="0.35"/>
  <cols>
    <col min="1" max="1" width="8.7265625" style="4"/>
    <col min="2" max="2" width="12.54296875" style="4" customWidth="1"/>
    <col min="3" max="3" width="68.453125" style="4" customWidth="1"/>
    <col min="4" max="4" width="13.54296875" style="4" customWidth="1"/>
    <col min="5" max="5" width="21" style="4" customWidth="1"/>
    <col min="6" max="16384" width="8.7265625" style="4"/>
  </cols>
  <sheetData>
    <row r="1" spans="2:5" ht="15.5" x14ac:dyDescent="0.35">
      <c r="B1" s="3" t="s">
        <v>0</v>
      </c>
      <c r="D1" s="347" t="s">
        <v>1251</v>
      </c>
    </row>
    <row r="2" spans="2:5" ht="15.5" x14ac:dyDescent="0.35">
      <c r="B2" s="93" t="s">
        <v>551</v>
      </c>
    </row>
    <row r="3" spans="2:5" ht="15" thickBot="1" x14ac:dyDescent="0.4"/>
    <row r="4" spans="2:5" ht="29" x14ac:dyDescent="0.35">
      <c r="B4" s="739" t="s">
        <v>503</v>
      </c>
      <c r="C4" s="740"/>
      <c r="D4" s="361" t="s">
        <v>10</v>
      </c>
    </row>
    <row r="5" spans="2:5" ht="15" thickBot="1" x14ac:dyDescent="0.4">
      <c r="B5" s="741"/>
      <c r="C5" s="742"/>
      <c r="D5" s="372" t="s">
        <v>107</v>
      </c>
    </row>
    <row r="6" spans="2:5" ht="29" x14ac:dyDescent="0.35">
      <c r="B6" s="373" t="s">
        <v>504</v>
      </c>
      <c r="C6" s="374" t="s">
        <v>505</v>
      </c>
      <c r="D6" s="251">
        <v>0</v>
      </c>
      <c r="E6" s="178" t="str">
        <f>IF(ISBLANK(D6),"",IF(ISNUMBER(D6),"Weryfikacja wiersza OK","Wartość w kolumnie a musi być liczbą"))</f>
        <v>Weryfikacja wiersza OK</v>
      </c>
    </row>
    <row r="7" spans="2:5" ht="29" x14ac:dyDescent="0.35">
      <c r="B7" s="375" t="s">
        <v>506</v>
      </c>
      <c r="C7" s="353" t="s">
        <v>507</v>
      </c>
      <c r="D7" s="252">
        <v>0</v>
      </c>
      <c r="E7" s="178" t="str">
        <f t="shared" ref="E7:E34" si="0">IF(ISBLANK(D7),"",IF(ISNUMBER(D7),"Weryfikacja wiersza OK","Wartość w kolumnie a musi być liczbą"))</f>
        <v>Weryfikacja wiersza OK</v>
      </c>
    </row>
    <row r="8" spans="2:5" x14ac:dyDescent="0.35">
      <c r="B8" s="375" t="s">
        <v>508</v>
      </c>
      <c r="C8" s="368" t="s">
        <v>77</v>
      </c>
      <c r="D8" s="252">
        <v>0</v>
      </c>
      <c r="E8" s="178" t="str">
        <f t="shared" si="0"/>
        <v>Weryfikacja wiersza OK</v>
      </c>
    </row>
    <row r="9" spans="2:5" x14ac:dyDescent="0.35">
      <c r="B9" s="375" t="s">
        <v>509</v>
      </c>
      <c r="C9" s="368" t="s">
        <v>510</v>
      </c>
      <c r="D9" s="252">
        <v>0</v>
      </c>
      <c r="E9" s="178" t="str">
        <f t="shared" si="0"/>
        <v>Weryfikacja wiersza OK</v>
      </c>
    </row>
    <row r="10" spans="2:5" x14ac:dyDescent="0.35">
      <c r="B10" s="375" t="s">
        <v>511</v>
      </c>
      <c r="C10" s="368" t="s">
        <v>512</v>
      </c>
      <c r="D10" s="252">
        <v>0</v>
      </c>
      <c r="E10" s="178" t="str">
        <f t="shared" si="0"/>
        <v>Weryfikacja wiersza OK</v>
      </c>
    </row>
    <row r="11" spans="2:5" x14ac:dyDescent="0.35">
      <c r="B11" s="375" t="s">
        <v>513</v>
      </c>
      <c r="C11" s="353" t="s">
        <v>514</v>
      </c>
      <c r="D11" s="252">
        <v>0</v>
      </c>
      <c r="E11" s="178" t="str">
        <f t="shared" si="0"/>
        <v>Weryfikacja wiersza OK</v>
      </c>
    </row>
    <row r="12" spans="2:5" x14ac:dyDescent="0.35">
      <c r="B12" s="375" t="s">
        <v>515</v>
      </c>
      <c r="C12" s="368" t="s">
        <v>77</v>
      </c>
      <c r="D12" s="252">
        <v>0</v>
      </c>
      <c r="E12" s="178" t="str">
        <f t="shared" si="0"/>
        <v>Weryfikacja wiersza OK</v>
      </c>
    </row>
    <row r="13" spans="2:5" x14ac:dyDescent="0.35">
      <c r="B13" s="375" t="s">
        <v>516</v>
      </c>
      <c r="C13" s="368" t="s">
        <v>510</v>
      </c>
      <c r="D13" s="252">
        <v>0</v>
      </c>
      <c r="E13" s="178" t="str">
        <f t="shared" si="0"/>
        <v>Weryfikacja wiersza OK</v>
      </c>
    </row>
    <row r="14" spans="2:5" x14ac:dyDescent="0.35">
      <c r="B14" s="375" t="s">
        <v>517</v>
      </c>
      <c r="C14" s="368" t="s">
        <v>512</v>
      </c>
      <c r="D14" s="252">
        <v>0</v>
      </c>
      <c r="E14" s="178" t="str">
        <f t="shared" si="0"/>
        <v>Weryfikacja wiersza OK</v>
      </c>
    </row>
    <row r="15" spans="2:5" x14ac:dyDescent="0.35">
      <c r="B15" s="375" t="s">
        <v>518</v>
      </c>
      <c r="C15" s="369" t="s">
        <v>519</v>
      </c>
      <c r="D15" s="252">
        <v>0</v>
      </c>
      <c r="E15" s="178" t="str">
        <f t="shared" si="0"/>
        <v>Weryfikacja wiersza OK</v>
      </c>
    </row>
    <row r="16" spans="2:5" x14ac:dyDescent="0.35">
      <c r="B16" s="375" t="s">
        <v>520</v>
      </c>
      <c r="C16" s="366" t="s">
        <v>77</v>
      </c>
      <c r="D16" s="252">
        <v>0</v>
      </c>
      <c r="E16" s="178" t="str">
        <f t="shared" si="0"/>
        <v>Weryfikacja wiersza OK</v>
      </c>
    </row>
    <row r="17" spans="2:5" x14ac:dyDescent="0.35">
      <c r="B17" s="375" t="s">
        <v>521</v>
      </c>
      <c r="C17" s="366" t="s">
        <v>510</v>
      </c>
      <c r="D17" s="252">
        <v>0</v>
      </c>
      <c r="E17" s="178" t="str">
        <f t="shared" si="0"/>
        <v>Weryfikacja wiersza OK</v>
      </c>
    </row>
    <row r="18" spans="2:5" x14ac:dyDescent="0.35">
      <c r="B18" s="375" t="s">
        <v>522</v>
      </c>
      <c r="C18" s="366" t="s">
        <v>512</v>
      </c>
      <c r="D18" s="252">
        <v>0</v>
      </c>
      <c r="E18" s="178" t="str">
        <f t="shared" si="0"/>
        <v>Weryfikacja wiersza OK</v>
      </c>
    </row>
    <row r="19" spans="2:5" x14ac:dyDescent="0.35">
      <c r="B19" s="375" t="s">
        <v>523</v>
      </c>
      <c r="C19" s="369" t="s">
        <v>524</v>
      </c>
      <c r="D19" s="252">
        <v>0</v>
      </c>
      <c r="E19" s="178" t="str">
        <f t="shared" si="0"/>
        <v>Weryfikacja wiersza OK</v>
      </c>
    </row>
    <row r="20" spans="2:5" x14ac:dyDescent="0.35">
      <c r="B20" s="375" t="s">
        <v>525</v>
      </c>
      <c r="C20" s="366" t="s">
        <v>526</v>
      </c>
      <c r="D20" s="252">
        <v>0</v>
      </c>
      <c r="E20" s="178" t="str">
        <f t="shared" si="0"/>
        <v>Weryfikacja wiersza OK</v>
      </c>
    </row>
    <row r="21" spans="2:5" x14ac:dyDescent="0.35">
      <c r="B21" s="375" t="s">
        <v>527</v>
      </c>
      <c r="C21" s="366" t="s">
        <v>528</v>
      </c>
      <c r="D21" s="252">
        <v>0</v>
      </c>
      <c r="E21" s="178" t="str">
        <f t="shared" si="0"/>
        <v>Weryfikacja wiersza OK</v>
      </c>
    </row>
    <row r="22" spans="2:5" x14ac:dyDescent="0.35">
      <c r="B22" s="375" t="s">
        <v>529</v>
      </c>
      <c r="C22" s="369" t="s">
        <v>530</v>
      </c>
      <c r="D22" s="252">
        <v>0</v>
      </c>
      <c r="E22" s="178" t="str">
        <f t="shared" si="0"/>
        <v>Weryfikacja wiersza OK</v>
      </c>
    </row>
    <row r="23" spans="2:5" x14ac:dyDescent="0.35">
      <c r="B23" s="375" t="s">
        <v>531</v>
      </c>
      <c r="C23" s="369" t="s">
        <v>492</v>
      </c>
      <c r="D23" s="252">
        <v>0</v>
      </c>
      <c r="E23" s="178" t="str">
        <f t="shared" si="0"/>
        <v>Weryfikacja wiersza OK</v>
      </c>
    </row>
    <row r="24" spans="2:5" x14ac:dyDescent="0.35">
      <c r="B24" s="375" t="s">
        <v>532</v>
      </c>
      <c r="C24" s="369" t="s">
        <v>533</v>
      </c>
      <c r="D24" s="252">
        <v>0</v>
      </c>
      <c r="E24" s="178" t="str">
        <f t="shared" si="0"/>
        <v>Weryfikacja wiersza OK</v>
      </c>
    </row>
    <row r="25" spans="2:5" x14ac:dyDescent="0.35">
      <c r="B25" s="375" t="s">
        <v>534</v>
      </c>
      <c r="C25" s="369" t="s">
        <v>535</v>
      </c>
      <c r="D25" s="252">
        <v>0</v>
      </c>
      <c r="E25" s="178" t="str">
        <f t="shared" si="0"/>
        <v>Weryfikacja wiersza OK</v>
      </c>
    </row>
    <row r="26" spans="2:5" x14ac:dyDescent="0.35">
      <c r="B26" s="375" t="s">
        <v>536</v>
      </c>
      <c r="C26" s="369" t="s">
        <v>2</v>
      </c>
      <c r="D26" s="252">
        <v>0</v>
      </c>
      <c r="E26" s="178" t="str">
        <f t="shared" si="0"/>
        <v>Weryfikacja wiersza OK</v>
      </c>
    </row>
    <row r="27" spans="2:5" x14ac:dyDescent="0.35">
      <c r="B27" s="375" t="s">
        <v>537</v>
      </c>
      <c r="C27" s="369" t="s">
        <v>3</v>
      </c>
      <c r="D27" s="252">
        <v>0</v>
      </c>
      <c r="E27" s="178" t="str">
        <f t="shared" si="0"/>
        <v>Weryfikacja wiersza OK</v>
      </c>
    </row>
    <row r="28" spans="2:5" x14ac:dyDescent="0.35">
      <c r="B28" s="375" t="s">
        <v>538</v>
      </c>
      <c r="C28" s="369" t="s">
        <v>539</v>
      </c>
      <c r="D28" s="252">
        <v>0</v>
      </c>
      <c r="E28" s="178" t="str">
        <f t="shared" si="0"/>
        <v>Weryfikacja wiersza OK</v>
      </c>
    </row>
    <row r="29" spans="2:5" x14ac:dyDescent="0.35">
      <c r="B29" s="375" t="s">
        <v>540</v>
      </c>
      <c r="C29" s="366" t="s">
        <v>541</v>
      </c>
      <c r="D29" s="252">
        <v>0</v>
      </c>
      <c r="E29" s="178" t="str">
        <f t="shared" si="0"/>
        <v>Weryfikacja wiersza OK</v>
      </c>
    </row>
    <row r="30" spans="2:5" x14ac:dyDescent="0.35">
      <c r="B30" s="375" t="s">
        <v>542</v>
      </c>
      <c r="C30" s="366" t="s">
        <v>543</v>
      </c>
      <c r="D30" s="252">
        <v>0</v>
      </c>
      <c r="E30" s="178" t="str">
        <f t="shared" si="0"/>
        <v>Weryfikacja wiersza OK</v>
      </c>
    </row>
    <row r="31" spans="2:5" x14ac:dyDescent="0.35">
      <c r="B31" s="375" t="s">
        <v>544</v>
      </c>
      <c r="C31" s="369" t="s">
        <v>545</v>
      </c>
      <c r="D31" s="252">
        <v>0</v>
      </c>
      <c r="E31" s="178" t="str">
        <f t="shared" si="0"/>
        <v>Weryfikacja wiersza OK</v>
      </c>
    </row>
    <row r="32" spans="2:5" x14ac:dyDescent="0.35">
      <c r="B32" s="375" t="s">
        <v>546</v>
      </c>
      <c r="C32" s="369" t="s">
        <v>547</v>
      </c>
      <c r="D32" s="252">
        <v>0</v>
      </c>
      <c r="E32" s="178" t="str">
        <f t="shared" si="0"/>
        <v>Weryfikacja wiersza OK</v>
      </c>
    </row>
    <row r="33" spans="2:5" x14ac:dyDescent="0.35">
      <c r="B33" s="375" t="s">
        <v>548</v>
      </c>
      <c r="C33" s="369" t="s">
        <v>549</v>
      </c>
      <c r="D33" s="252">
        <v>0</v>
      </c>
      <c r="E33" s="178" t="str">
        <f t="shared" si="0"/>
        <v>Weryfikacja wiersza OK</v>
      </c>
    </row>
    <row r="34" spans="2:5" ht="15" thickBot="1" x14ac:dyDescent="0.4">
      <c r="B34" s="376" t="s">
        <v>550</v>
      </c>
      <c r="C34" s="371" t="s">
        <v>104</v>
      </c>
      <c r="D34" s="253">
        <v>0</v>
      </c>
      <c r="E34" s="178" t="str">
        <f t="shared" si="0"/>
        <v>Weryfikacja wiersza OK</v>
      </c>
    </row>
    <row r="36" spans="2:5" x14ac:dyDescent="0.35">
      <c r="C36" s="347" t="s">
        <v>1443</v>
      </c>
    </row>
    <row r="37" spans="2:5" x14ac:dyDescent="0.35">
      <c r="C37" s="4" t="s">
        <v>504</v>
      </c>
      <c r="D37" s="6" t="str">
        <f>IF(D6="","",IF(ROUND(SUM(D11,D7),2)=ROUND(D6,2),"OK","Błąd sumy częściowej"))</f>
        <v>OK</v>
      </c>
    </row>
    <row r="38" spans="2:5" x14ac:dyDescent="0.35">
      <c r="C38" s="4" t="s">
        <v>506</v>
      </c>
      <c r="D38" s="6" t="str">
        <f>IF(D7="","",IF(ROUND(SUM(D8:D10),2)=ROUND(D7,2),"OK","Błąd sumy częściowej"))</f>
        <v>OK</v>
      </c>
    </row>
    <row r="39" spans="2:5" x14ac:dyDescent="0.35">
      <c r="C39" s="4" t="s">
        <v>513</v>
      </c>
      <c r="D39" s="6" t="str">
        <f>IF(D11="","",IF(ROUND(SUM(D12:D14),2)=ROUND(D11,2),"OK","Błąd sumy częściowej"))</f>
        <v>OK</v>
      </c>
    </row>
    <row r="40" spans="2:5" x14ac:dyDescent="0.35">
      <c r="C40" s="4" t="s">
        <v>518</v>
      </c>
      <c r="D40" s="6" t="str">
        <f>IF(D15="","",IF(ROUND(SUM(D16:D18),2)=ROUND(D15,2),"OK","Błąd sumy częściowej"))</f>
        <v>OK</v>
      </c>
    </row>
    <row r="41" spans="2:5" x14ac:dyDescent="0.35">
      <c r="C41" s="4" t="s">
        <v>523</v>
      </c>
      <c r="D41" s="6" t="str">
        <f>IF(D19="","",IF(ROUND(SUM(D20:D21),2)=ROUND(D19,2),"OK","Błąd sumy częściowej"))</f>
        <v>OK</v>
      </c>
    </row>
    <row r="42" spans="2:5" x14ac:dyDescent="0.35">
      <c r="C42" s="4" t="s">
        <v>538</v>
      </c>
      <c r="D42" s="6" t="str">
        <f>IF(D28="","",IF(ROUND(SUM(D29:D30),2)=ROUND(D28,2),"OK","Błąd sumy częściowej"))</f>
        <v>OK</v>
      </c>
    </row>
    <row r="43" spans="2:5" x14ac:dyDescent="0.35">
      <c r="C43" s="4" t="s">
        <v>550</v>
      </c>
      <c r="D43" s="6" t="str">
        <f>IF(D34="","",IF(ROUND(SUM(D6,D15,D19,D22,D23,D24,D26,D27,D28,D31,D32),2)=ROUND(D34,2),"OK","Błąd sumy częściowej"))</f>
        <v>OK</v>
      </c>
    </row>
    <row r="45" spans="2:5" x14ac:dyDescent="0.35">
      <c r="C45" s="358" t="s">
        <v>1464</v>
      </c>
      <c r="D45" s="6" t="str">
        <f>IF(COUNTBLANK(E6:E34)=29,"",IF(AND(COUNTIF(E6:E34,"Weryfikacja wiersza OK")=29,COUNTIF(D37:D43,"OK")=7),"Arkusz jest zwalidowany poprawnie","Arkusz jest niepoprawny"))</f>
        <v>Arkusz jest zwalidowany poprawnie</v>
      </c>
    </row>
  </sheetData>
  <sheetProtection algorithmName="SHA-512" hashValue="4FukbN/6Uy1adzg3yhYglU9h5haNLPCyo9rToXNMWBYQbcwTvTGFH0m5HtxHnp6eRD2gYdhpvGPeBVwCzEHrnA==" saltValue="Pr5IhbohXhz/9YlFzKXW7A==" spinCount="100000" sheet="1" objects="1" scenarios="1"/>
  <mergeCells count="1">
    <mergeCell ref="B4:C5"/>
  </mergeCells>
  <conditionalFormatting sqref="E6:E34">
    <cfRule type="containsText" dxfId="141" priority="3" operator="containsText" text="Weryfikacja wiersza OK">
      <formula>NOT(ISERROR(SEARCH("Weryfikacja wiersza OK",E6)))</formula>
    </cfRule>
  </conditionalFormatting>
  <conditionalFormatting sqref="D37:D43">
    <cfRule type="containsText" dxfId="140" priority="2" operator="containsText" text="OK">
      <formula>NOT(ISERROR(SEARCH("OK",D37)))</formula>
    </cfRule>
  </conditionalFormatting>
  <conditionalFormatting sqref="D45">
    <cfRule type="containsText" dxfId="139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7"/>
  <dimension ref="B1:E71"/>
  <sheetViews>
    <sheetView zoomScale="80" zoomScaleNormal="80" zoomScaleSheetLayoutView="80" workbookViewId="0">
      <selection activeCell="D6" sqref="D6:D57"/>
    </sheetView>
  </sheetViews>
  <sheetFormatPr defaultColWidth="8.7265625" defaultRowHeight="14.5" x14ac:dyDescent="0.35"/>
  <cols>
    <col min="1" max="1" width="8.7265625" style="4"/>
    <col min="2" max="2" width="11.54296875" style="4" customWidth="1"/>
    <col min="3" max="3" width="70.26953125" style="4" customWidth="1"/>
    <col min="4" max="4" width="13.54296875" style="4" customWidth="1"/>
    <col min="5" max="5" width="24.81640625" style="4" customWidth="1"/>
    <col min="6" max="16384" width="8.7265625" style="4"/>
  </cols>
  <sheetData>
    <row r="1" spans="2:5" ht="15.5" x14ac:dyDescent="0.35">
      <c r="B1" s="3" t="s">
        <v>0</v>
      </c>
      <c r="D1" s="347" t="s">
        <v>1251</v>
      </c>
    </row>
    <row r="2" spans="2:5" ht="15.5" x14ac:dyDescent="0.35">
      <c r="B2" s="93" t="s">
        <v>637</v>
      </c>
    </row>
    <row r="3" spans="2:5" ht="15" thickBot="1" x14ac:dyDescent="0.4"/>
    <row r="4" spans="2:5" x14ac:dyDescent="0.35">
      <c r="B4" s="743" t="s">
        <v>113</v>
      </c>
      <c r="C4" s="744"/>
      <c r="D4" s="377" t="s">
        <v>1</v>
      </c>
    </row>
    <row r="5" spans="2:5" ht="15" thickBot="1" x14ac:dyDescent="0.4">
      <c r="B5" s="745"/>
      <c r="C5" s="746"/>
      <c r="D5" s="378" t="s">
        <v>107</v>
      </c>
    </row>
    <row r="6" spans="2:5" s="360" customFormat="1" x14ac:dyDescent="0.35">
      <c r="B6" s="379" t="s">
        <v>552</v>
      </c>
      <c r="C6" s="374" t="s">
        <v>553</v>
      </c>
      <c r="D6" s="254">
        <v>0</v>
      </c>
      <c r="E6" s="178" t="str">
        <f>IF(ISBLANK(D6),"",IF(ISNUMBER(D6),"Weryfikacja wiersza OK","Wartość w kolumnie a musi być liczbą"))</f>
        <v>Weryfikacja wiersza OK</v>
      </c>
    </row>
    <row r="7" spans="2:5" s="360" customFormat="1" ht="29" x14ac:dyDescent="0.35">
      <c r="B7" s="351" t="s">
        <v>554</v>
      </c>
      <c r="C7" s="353" t="s">
        <v>461</v>
      </c>
      <c r="D7" s="255">
        <v>0</v>
      </c>
      <c r="E7" s="178" t="str">
        <f>IF(ISBLANK(D7),"",IF(ISNUMBER(D7),"Weryfikacja wiersza OK","Wartość w kolumnie a musi być liczbą"))</f>
        <v>Weryfikacja wiersza OK</v>
      </c>
    </row>
    <row r="8" spans="2:5" s="360" customFormat="1" x14ac:dyDescent="0.35">
      <c r="B8" s="351" t="s">
        <v>555</v>
      </c>
      <c r="C8" s="353" t="s">
        <v>473</v>
      </c>
      <c r="D8" s="255">
        <v>0</v>
      </c>
      <c r="E8" s="178" t="str">
        <f t="shared" ref="E8:E57" si="0">IF(ISBLANK(D8),"",IF(ISNUMBER(D8),"Weryfikacja wiersza OK","Wartość w kolumnie a musi być liczbą"))</f>
        <v>Weryfikacja wiersza OK</v>
      </c>
    </row>
    <row r="9" spans="2:5" s="360" customFormat="1" x14ac:dyDescent="0.35">
      <c r="B9" s="351" t="s">
        <v>556</v>
      </c>
      <c r="C9" s="353" t="s">
        <v>484</v>
      </c>
      <c r="D9" s="255">
        <v>0</v>
      </c>
      <c r="E9" s="178" t="str">
        <f t="shared" si="0"/>
        <v>Weryfikacja wiersza OK</v>
      </c>
    </row>
    <row r="10" spans="2:5" s="360" customFormat="1" x14ac:dyDescent="0.35">
      <c r="B10" s="351" t="s">
        <v>557</v>
      </c>
      <c r="C10" s="353" t="s">
        <v>479</v>
      </c>
      <c r="D10" s="255">
        <v>0</v>
      </c>
      <c r="E10" s="178" t="str">
        <f t="shared" si="0"/>
        <v>Weryfikacja wiersza OK</v>
      </c>
    </row>
    <row r="11" spans="2:5" s="360" customFormat="1" x14ac:dyDescent="0.35">
      <c r="B11" s="351" t="s">
        <v>558</v>
      </c>
      <c r="C11" s="353" t="s">
        <v>498</v>
      </c>
      <c r="D11" s="255">
        <v>0</v>
      </c>
      <c r="E11" s="178" t="str">
        <f t="shared" si="0"/>
        <v>Weryfikacja wiersza OK</v>
      </c>
    </row>
    <row r="12" spans="2:5" s="360" customFormat="1" x14ac:dyDescent="0.35">
      <c r="B12" s="351" t="s">
        <v>559</v>
      </c>
      <c r="C12" s="367" t="s">
        <v>560</v>
      </c>
      <c r="D12" s="255">
        <v>0</v>
      </c>
      <c r="E12" s="178" t="str">
        <f t="shared" si="0"/>
        <v>Weryfikacja wiersza OK</v>
      </c>
    </row>
    <row r="13" spans="2:5" s="360" customFormat="1" ht="29" x14ac:dyDescent="0.35">
      <c r="B13" s="351" t="s">
        <v>561</v>
      </c>
      <c r="C13" s="353" t="s">
        <v>461</v>
      </c>
      <c r="D13" s="255">
        <v>0</v>
      </c>
      <c r="E13" s="178" t="str">
        <f t="shared" si="0"/>
        <v>Weryfikacja wiersza OK</v>
      </c>
    </row>
    <row r="14" spans="2:5" s="360" customFormat="1" x14ac:dyDescent="0.35">
      <c r="B14" s="351" t="s">
        <v>562</v>
      </c>
      <c r="C14" s="353" t="s">
        <v>563</v>
      </c>
      <c r="D14" s="255">
        <v>0</v>
      </c>
      <c r="E14" s="178" t="str">
        <f t="shared" si="0"/>
        <v>Weryfikacja wiersza OK</v>
      </c>
    </row>
    <row r="15" spans="2:5" s="360" customFormat="1" x14ac:dyDescent="0.35">
      <c r="B15" s="351" t="s">
        <v>564</v>
      </c>
      <c r="C15" s="353" t="s">
        <v>512</v>
      </c>
      <c r="D15" s="255">
        <v>0</v>
      </c>
      <c r="E15" s="178" t="str">
        <f t="shared" si="0"/>
        <v>Weryfikacja wiersza OK</v>
      </c>
    </row>
    <row r="16" spans="2:5" s="360" customFormat="1" x14ac:dyDescent="0.35">
      <c r="B16" s="351" t="s">
        <v>565</v>
      </c>
      <c r="C16" s="367" t="s">
        <v>333</v>
      </c>
      <c r="D16" s="255">
        <v>0</v>
      </c>
      <c r="E16" s="178" t="str">
        <f t="shared" si="0"/>
        <v>Weryfikacja wiersza OK</v>
      </c>
    </row>
    <row r="17" spans="2:5" s="360" customFormat="1" x14ac:dyDescent="0.35">
      <c r="B17" s="351" t="s">
        <v>566</v>
      </c>
      <c r="C17" s="367" t="s">
        <v>567</v>
      </c>
      <c r="D17" s="255">
        <v>0</v>
      </c>
      <c r="E17" s="178" t="str">
        <f t="shared" si="0"/>
        <v>Weryfikacja wiersza OK</v>
      </c>
    </row>
    <row r="18" spans="2:5" s="360" customFormat="1" x14ac:dyDescent="0.35">
      <c r="B18" s="351" t="s">
        <v>570</v>
      </c>
      <c r="C18" s="367" t="s">
        <v>335</v>
      </c>
      <c r="D18" s="255">
        <v>0</v>
      </c>
      <c r="E18" s="178" t="str">
        <f t="shared" si="0"/>
        <v>Weryfikacja wiersza OK</v>
      </c>
    </row>
    <row r="19" spans="2:5" s="360" customFormat="1" x14ac:dyDescent="0.35">
      <c r="B19" s="351" t="s">
        <v>568</v>
      </c>
      <c r="C19" s="380" t="s">
        <v>1269</v>
      </c>
      <c r="D19" s="255">
        <v>0</v>
      </c>
      <c r="E19" s="178" t="str">
        <f t="shared" si="0"/>
        <v>Weryfikacja wiersza OK</v>
      </c>
    </row>
    <row r="20" spans="2:5" s="360" customFormat="1" x14ac:dyDescent="0.35">
      <c r="B20" s="351" t="s">
        <v>569</v>
      </c>
      <c r="C20" s="380" t="s">
        <v>1270</v>
      </c>
      <c r="D20" s="255">
        <v>0</v>
      </c>
      <c r="E20" s="178" t="str">
        <f t="shared" si="0"/>
        <v>Weryfikacja wiersza OK</v>
      </c>
    </row>
    <row r="21" spans="2:5" s="360" customFormat="1" ht="43.5" x14ac:dyDescent="0.35">
      <c r="B21" s="351" t="s">
        <v>571</v>
      </c>
      <c r="C21" s="367" t="s">
        <v>572</v>
      </c>
      <c r="D21" s="255">
        <v>0</v>
      </c>
      <c r="E21" s="178" t="str">
        <f t="shared" si="0"/>
        <v>Weryfikacja wiersza OK</v>
      </c>
    </row>
    <row r="22" spans="2:5" s="360" customFormat="1" x14ac:dyDescent="0.35">
      <c r="B22" s="351" t="s">
        <v>573</v>
      </c>
      <c r="C22" s="353" t="s">
        <v>473</v>
      </c>
      <c r="D22" s="255">
        <v>0</v>
      </c>
      <c r="E22" s="178" t="str">
        <f t="shared" si="0"/>
        <v>Weryfikacja wiersza OK</v>
      </c>
    </row>
    <row r="23" spans="2:5" s="360" customFormat="1" x14ac:dyDescent="0.35">
      <c r="B23" s="351" t="s">
        <v>574</v>
      </c>
      <c r="C23" s="353" t="s">
        <v>484</v>
      </c>
      <c r="D23" s="255">
        <v>0</v>
      </c>
      <c r="E23" s="178" t="str">
        <f t="shared" si="0"/>
        <v>Weryfikacja wiersza OK</v>
      </c>
    </row>
    <row r="24" spans="2:5" s="360" customFormat="1" x14ac:dyDescent="0.35">
      <c r="B24" s="351" t="s">
        <v>575</v>
      </c>
      <c r="C24" s="353" t="s">
        <v>479</v>
      </c>
      <c r="D24" s="255">
        <v>0</v>
      </c>
      <c r="E24" s="178" t="str">
        <f t="shared" si="0"/>
        <v>Weryfikacja wiersza OK</v>
      </c>
    </row>
    <row r="25" spans="2:5" s="360" customFormat="1" x14ac:dyDescent="0.35">
      <c r="B25" s="351" t="s">
        <v>576</v>
      </c>
      <c r="C25" s="353" t="s">
        <v>563</v>
      </c>
      <c r="D25" s="255">
        <v>0</v>
      </c>
      <c r="E25" s="178" t="str">
        <f t="shared" si="0"/>
        <v>Weryfikacja wiersza OK</v>
      </c>
    </row>
    <row r="26" spans="2:5" s="360" customFormat="1" x14ac:dyDescent="0.35">
      <c r="B26" s="351" t="s">
        <v>577</v>
      </c>
      <c r="C26" s="353" t="s">
        <v>578</v>
      </c>
      <c r="D26" s="255">
        <v>0</v>
      </c>
      <c r="E26" s="178" t="str">
        <f t="shared" si="0"/>
        <v>Weryfikacja wiersza OK</v>
      </c>
    </row>
    <row r="27" spans="2:5" s="360" customFormat="1" ht="29" x14ac:dyDescent="0.35">
      <c r="B27" s="351" t="s">
        <v>579</v>
      </c>
      <c r="C27" s="367" t="s">
        <v>580</v>
      </c>
      <c r="D27" s="255">
        <v>0</v>
      </c>
      <c r="E27" s="178" t="str">
        <f t="shared" si="0"/>
        <v>Weryfikacja wiersza OK</v>
      </c>
    </row>
    <row r="28" spans="2:5" s="360" customFormat="1" x14ac:dyDescent="0.35">
      <c r="B28" s="351" t="s">
        <v>1496</v>
      </c>
      <c r="C28" s="353" t="s">
        <v>581</v>
      </c>
      <c r="D28" s="255">
        <v>0</v>
      </c>
      <c r="E28" s="178" t="str">
        <f t="shared" si="0"/>
        <v>Weryfikacja wiersza OK</v>
      </c>
    </row>
    <row r="29" spans="2:5" s="360" customFormat="1" x14ac:dyDescent="0.35">
      <c r="B29" s="351" t="s">
        <v>582</v>
      </c>
      <c r="C29" s="367" t="s">
        <v>583</v>
      </c>
      <c r="D29" s="255">
        <v>0</v>
      </c>
      <c r="E29" s="178" t="str">
        <f t="shared" si="0"/>
        <v>Weryfikacja wiersza OK</v>
      </c>
    </row>
    <row r="30" spans="2:5" s="360" customFormat="1" x14ac:dyDescent="0.35">
      <c r="B30" s="351" t="s">
        <v>584</v>
      </c>
      <c r="C30" s="367" t="s">
        <v>585</v>
      </c>
      <c r="D30" s="255">
        <v>0</v>
      </c>
      <c r="E30" s="178" t="str">
        <f t="shared" si="0"/>
        <v>Weryfikacja wiersza OK</v>
      </c>
    </row>
    <row r="31" spans="2:5" s="360" customFormat="1" x14ac:dyDescent="0.35">
      <c r="B31" s="351" t="s">
        <v>586</v>
      </c>
      <c r="C31" s="367" t="s">
        <v>587</v>
      </c>
      <c r="D31" s="255">
        <v>0</v>
      </c>
      <c r="E31" s="178" t="str">
        <f t="shared" si="0"/>
        <v>Weryfikacja wiersza OK</v>
      </c>
    </row>
    <row r="32" spans="2:5" s="360" customFormat="1" ht="29" x14ac:dyDescent="0.35">
      <c r="B32" s="351" t="s">
        <v>588</v>
      </c>
      <c r="C32" s="353" t="s">
        <v>589</v>
      </c>
      <c r="D32" s="255">
        <v>0</v>
      </c>
      <c r="E32" s="178" t="str">
        <f t="shared" si="0"/>
        <v>Weryfikacja wiersza OK</v>
      </c>
    </row>
    <row r="33" spans="2:5" s="360" customFormat="1" x14ac:dyDescent="0.35">
      <c r="B33" s="351" t="s">
        <v>590</v>
      </c>
      <c r="C33" s="367" t="s">
        <v>591</v>
      </c>
      <c r="D33" s="255">
        <v>0</v>
      </c>
      <c r="E33" s="178" t="str">
        <f t="shared" si="0"/>
        <v>Weryfikacja wiersza OK</v>
      </c>
    </row>
    <row r="34" spans="2:5" s="360" customFormat="1" x14ac:dyDescent="0.35">
      <c r="B34" s="351" t="s">
        <v>592</v>
      </c>
      <c r="C34" s="353" t="s">
        <v>593</v>
      </c>
      <c r="D34" s="255">
        <v>0</v>
      </c>
      <c r="E34" s="178" t="str">
        <f t="shared" si="0"/>
        <v>Weryfikacja wiersza OK</v>
      </c>
    </row>
    <row r="35" spans="2:5" s="360" customFormat="1" x14ac:dyDescent="0.35">
      <c r="B35" s="351" t="s">
        <v>594</v>
      </c>
      <c r="C35" s="367" t="s">
        <v>595</v>
      </c>
      <c r="D35" s="255">
        <v>0</v>
      </c>
      <c r="E35" s="178" t="str">
        <f t="shared" si="0"/>
        <v>Weryfikacja wiersza OK</v>
      </c>
    </row>
    <row r="36" spans="2:5" s="360" customFormat="1" x14ac:dyDescent="0.35">
      <c r="B36" s="351" t="s">
        <v>596</v>
      </c>
      <c r="C36" s="353" t="s">
        <v>597</v>
      </c>
      <c r="D36" s="255">
        <v>0</v>
      </c>
      <c r="E36" s="178" t="str">
        <f t="shared" si="0"/>
        <v>Weryfikacja wiersza OK</v>
      </c>
    </row>
    <row r="37" spans="2:5" s="360" customFormat="1" x14ac:dyDescent="0.35">
      <c r="B37" s="351" t="s">
        <v>598</v>
      </c>
      <c r="C37" s="353" t="s">
        <v>599</v>
      </c>
      <c r="D37" s="255">
        <v>0</v>
      </c>
      <c r="E37" s="178" t="str">
        <f t="shared" si="0"/>
        <v>Weryfikacja wiersza OK</v>
      </c>
    </row>
    <row r="38" spans="2:5" s="360" customFormat="1" x14ac:dyDescent="0.35">
      <c r="B38" s="351" t="s">
        <v>600</v>
      </c>
      <c r="C38" s="353" t="s">
        <v>601</v>
      </c>
      <c r="D38" s="255">
        <v>0</v>
      </c>
      <c r="E38" s="178" t="str">
        <f t="shared" si="0"/>
        <v>Weryfikacja wiersza OK</v>
      </c>
    </row>
    <row r="39" spans="2:5" s="360" customFormat="1" x14ac:dyDescent="0.35">
      <c r="B39" s="351" t="s">
        <v>602</v>
      </c>
      <c r="C39" s="353" t="s">
        <v>603</v>
      </c>
      <c r="D39" s="255">
        <v>0</v>
      </c>
      <c r="E39" s="178" t="str">
        <f t="shared" si="0"/>
        <v>Weryfikacja wiersza OK</v>
      </c>
    </row>
    <row r="40" spans="2:5" s="360" customFormat="1" x14ac:dyDescent="0.35">
      <c r="B40" s="351" t="s">
        <v>604</v>
      </c>
      <c r="C40" s="353" t="s">
        <v>605</v>
      </c>
      <c r="D40" s="255">
        <v>0</v>
      </c>
      <c r="E40" s="178" t="str">
        <f t="shared" si="0"/>
        <v>Weryfikacja wiersza OK</v>
      </c>
    </row>
    <row r="41" spans="2:5" s="360" customFormat="1" x14ac:dyDescent="0.35">
      <c r="B41" s="351" t="s">
        <v>606</v>
      </c>
      <c r="C41" s="353" t="s">
        <v>607</v>
      </c>
      <c r="D41" s="255">
        <v>0</v>
      </c>
      <c r="E41" s="178" t="str">
        <f t="shared" si="0"/>
        <v>Weryfikacja wiersza OK</v>
      </c>
    </row>
    <row r="42" spans="2:5" s="360" customFormat="1" x14ac:dyDescent="0.35">
      <c r="B42" s="351" t="s">
        <v>608</v>
      </c>
      <c r="C42" s="353" t="s">
        <v>609</v>
      </c>
      <c r="D42" s="255">
        <v>0</v>
      </c>
      <c r="E42" s="178" t="str">
        <f t="shared" si="0"/>
        <v>Weryfikacja wiersza OK</v>
      </c>
    </row>
    <row r="43" spans="2:5" s="360" customFormat="1" x14ac:dyDescent="0.35">
      <c r="B43" s="351" t="s">
        <v>610</v>
      </c>
      <c r="C43" s="367" t="s">
        <v>611</v>
      </c>
      <c r="D43" s="255">
        <v>0</v>
      </c>
      <c r="E43" s="178" t="str">
        <f t="shared" si="0"/>
        <v>Weryfikacja wiersza OK</v>
      </c>
    </row>
    <row r="44" spans="2:5" s="360" customFormat="1" x14ac:dyDescent="0.35">
      <c r="B44" s="351" t="s">
        <v>612</v>
      </c>
      <c r="C44" s="353" t="s">
        <v>613</v>
      </c>
      <c r="D44" s="255">
        <v>0</v>
      </c>
      <c r="E44" s="178" t="str">
        <f t="shared" si="0"/>
        <v>Weryfikacja wiersza OK</v>
      </c>
    </row>
    <row r="45" spans="2:5" s="360" customFormat="1" x14ac:dyDescent="0.35">
      <c r="B45" s="351" t="s">
        <v>614</v>
      </c>
      <c r="C45" s="353" t="s">
        <v>615</v>
      </c>
      <c r="D45" s="255">
        <v>0</v>
      </c>
      <c r="E45" s="178" t="str">
        <f t="shared" si="0"/>
        <v>Weryfikacja wiersza OK</v>
      </c>
    </row>
    <row r="46" spans="2:5" s="360" customFormat="1" ht="29" x14ac:dyDescent="0.35">
      <c r="B46" s="351" t="s">
        <v>616</v>
      </c>
      <c r="C46" s="367" t="s">
        <v>617</v>
      </c>
      <c r="D46" s="255">
        <v>0</v>
      </c>
      <c r="E46" s="178" t="str">
        <f t="shared" si="0"/>
        <v>Weryfikacja wiersza OK</v>
      </c>
    </row>
    <row r="47" spans="2:5" s="360" customFormat="1" x14ac:dyDescent="0.35">
      <c r="B47" s="351" t="s">
        <v>618</v>
      </c>
      <c r="C47" s="353" t="s">
        <v>619</v>
      </c>
      <c r="D47" s="255">
        <v>0</v>
      </c>
      <c r="E47" s="178" t="str">
        <f t="shared" si="0"/>
        <v>Weryfikacja wiersza OK</v>
      </c>
    </row>
    <row r="48" spans="2:5" s="360" customFormat="1" x14ac:dyDescent="0.35">
      <c r="B48" s="351" t="s">
        <v>620</v>
      </c>
      <c r="C48" s="353" t="s">
        <v>484</v>
      </c>
      <c r="D48" s="255">
        <v>0</v>
      </c>
      <c r="E48" s="178" t="str">
        <f t="shared" si="0"/>
        <v>Weryfikacja wiersza OK</v>
      </c>
    </row>
    <row r="49" spans="2:5" s="360" customFormat="1" x14ac:dyDescent="0.35">
      <c r="B49" s="351" t="s">
        <v>621</v>
      </c>
      <c r="C49" s="353" t="s">
        <v>479</v>
      </c>
      <c r="D49" s="255">
        <v>0</v>
      </c>
      <c r="E49" s="178" t="str">
        <f t="shared" si="0"/>
        <v>Weryfikacja wiersza OK</v>
      </c>
    </row>
    <row r="50" spans="2:5" s="360" customFormat="1" x14ac:dyDescent="0.35">
      <c r="B50" s="351" t="s">
        <v>622</v>
      </c>
      <c r="C50" s="367" t="s">
        <v>623</v>
      </c>
      <c r="D50" s="255">
        <v>0</v>
      </c>
      <c r="E50" s="178" t="str">
        <f t="shared" si="0"/>
        <v>Weryfikacja wiersza OK</v>
      </c>
    </row>
    <row r="51" spans="2:5" s="360" customFormat="1" x14ac:dyDescent="0.35">
      <c r="B51" s="351" t="s">
        <v>624</v>
      </c>
      <c r="C51" s="367" t="s">
        <v>625</v>
      </c>
      <c r="D51" s="255">
        <v>0</v>
      </c>
      <c r="E51" s="178" t="str">
        <f t="shared" si="0"/>
        <v>Weryfikacja wiersza OK</v>
      </c>
    </row>
    <row r="52" spans="2:5" s="360" customFormat="1" x14ac:dyDescent="0.35">
      <c r="B52" s="351" t="s">
        <v>626</v>
      </c>
      <c r="C52" s="353" t="s">
        <v>627</v>
      </c>
      <c r="D52" s="255">
        <v>0</v>
      </c>
      <c r="E52" s="178" t="str">
        <f t="shared" si="0"/>
        <v>Weryfikacja wiersza OK</v>
      </c>
    </row>
    <row r="53" spans="2:5" s="360" customFormat="1" x14ac:dyDescent="0.35">
      <c r="B53" s="351" t="s">
        <v>628</v>
      </c>
      <c r="C53" s="353" t="s">
        <v>629</v>
      </c>
      <c r="D53" s="255">
        <v>0</v>
      </c>
      <c r="E53" s="178" t="str">
        <f t="shared" si="0"/>
        <v>Weryfikacja wiersza OK</v>
      </c>
    </row>
    <row r="54" spans="2:5" s="360" customFormat="1" x14ac:dyDescent="0.35">
      <c r="B54" s="351" t="s">
        <v>630</v>
      </c>
      <c r="C54" s="367" t="s">
        <v>631</v>
      </c>
      <c r="D54" s="255">
        <v>0</v>
      </c>
      <c r="E54" s="178" t="str">
        <f t="shared" si="0"/>
        <v>Weryfikacja wiersza OK</v>
      </c>
    </row>
    <row r="55" spans="2:5" s="360" customFormat="1" x14ac:dyDescent="0.35">
      <c r="B55" s="351" t="s">
        <v>632</v>
      </c>
      <c r="C55" s="367" t="s">
        <v>633</v>
      </c>
      <c r="D55" s="255">
        <v>0</v>
      </c>
      <c r="E55" s="178" t="str">
        <f t="shared" si="0"/>
        <v>Weryfikacja wiersza OK</v>
      </c>
    </row>
    <row r="56" spans="2:5" s="360" customFormat="1" x14ac:dyDescent="0.35">
      <c r="B56" s="351" t="s">
        <v>634</v>
      </c>
      <c r="C56" s="367" t="s">
        <v>635</v>
      </c>
      <c r="D56" s="255">
        <v>0</v>
      </c>
      <c r="E56" s="178" t="str">
        <f t="shared" si="0"/>
        <v>Weryfikacja wiersza OK</v>
      </c>
    </row>
    <row r="57" spans="2:5" s="360" customFormat="1" ht="15" thickBot="1" x14ac:dyDescent="0.4">
      <c r="B57" s="381" t="s">
        <v>636</v>
      </c>
      <c r="C57" s="382" t="s">
        <v>547</v>
      </c>
      <c r="D57" s="256">
        <v>0</v>
      </c>
      <c r="E57" s="178" t="str">
        <f t="shared" si="0"/>
        <v>Weryfikacja wiersza OK</v>
      </c>
    </row>
    <row r="60" spans="2:5" x14ac:dyDescent="0.35">
      <c r="C60" s="347" t="s">
        <v>1443</v>
      </c>
    </row>
    <row r="61" spans="2:5" x14ac:dyDescent="0.35">
      <c r="B61" s="360"/>
      <c r="C61" s="360" t="s">
        <v>552</v>
      </c>
      <c r="D61" s="6" t="str">
        <f>IF(D6="","",IF(ROUND(SUM(D7:D11),2)=ROUND(D6,2),"OK","Błąd sumy częściowej"))</f>
        <v>OK</v>
      </c>
    </row>
    <row r="62" spans="2:5" x14ac:dyDescent="0.35">
      <c r="B62" s="360"/>
      <c r="C62" s="360" t="s">
        <v>559</v>
      </c>
      <c r="D62" s="6" t="str">
        <f>IF(D12="","",IF(ROUND(SUM(D13:D15),2)=ROUND(D12,2),"OK","Błąd sumy częściowej"))</f>
        <v>OK</v>
      </c>
    </row>
    <row r="63" spans="2:5" x14ac:dyDescent="0.35">
      <c r="B63" s="360"/>
      <c r="C63" s="360" t="s">
        <v>570</v>
      </c>
      <c r="D63" s="6" t="str">
        <f>IF(D18="","",IF(ROUND(D19-D20,2)=ROUND(D18,2),"OK","Błąd sumy częściowej"))</f>
        <v>OK</v>
      </c>
    </row>
    <row r="64" spans="2:5" x14ac:dyDescent="0.35">
      <c r="B64" s="360"/>
      <c r="C64" s="360" t="s">
        <v>571</v>
      </c>
      <c r="D64" s="6" t="str">
        <f>IF(D21="","",IF(ROUND(SUM(D22:D26),2)=ROUND(D21,2),"OK","Błąd sumy częściowej"))</f>
        <v>OK</v>
      </c>
    </row>
    <row r="65" spans="2:4" x14ac:dyDescent="0.35">
      <c r="B65" s="360"/>
      <c r="C65" s="360" t="s">
        <v>594</v>
      </c>
      <c r="D65" s="6" t="str">
        <f>IF(D35="","",IF(ROUND(SUM(D36:D42),2)=ROUND(D35,2),"OK","Błąd sumy częściowej"))</f>
        <v>OK</v>
      </c>
    </row>
    <row r="66" spans="2:4" x14ac:dyDescent="0.35">
      <c r="B66" s="360"/>
      <c r="C66" s="360" t="s">
        <v>610</v>
      </c>
      <c r="D66" s="6" t="str">
        <f>IF(D43="","",IF(ROUND(SUM(D44:D45),2)=ROUND(D43,2),"OK","Błąd sumy częściowej"))</f>
        <v>OK</v>
      </c>
    </row>
    <row r="67" spans="2:4" x14ac:dyDescent="0.35">
      <c r="B67" s="360"/>
      <c r="C67" s="360" t="s">
        <v>616</v>
      </c>
      <c r="D67" s="6" t="str">
        <f>IF(D46="","",IF(ROUND(SUM(D47:D49),2)=ROUND(D46,2),"OK","Błąd sumy częściowej"))</f>
        <v>OK</v>
      </c>
    </row>
    <row r="68" spans="2:4" x14ac:dyDescent="0.35">
      <c r="B68" s="360"/>
      <c r="C68" s="360" t="s">
        <v>624</v>
      </c>
      <c r="D68" s="6" t="str">
        <f>IF(D51="","",IF(ROUND(SUM(D52:D53),2)=ROUND(D51,2),"OK","Błąd sumy częściowej"))</f>
        <v>OK</v>
      </c>
    </row>
    <row r="69" spans="2:4" x14ac:dyDescent="0.35">
      <c r="B69" s="360"/>
      <c r="C69" s="360"/>
    </row>
    <row r="70" spans="2:4" x14ac:dyDescent="0.35">
      <c r="B70" s="360"/>
      <c r="C70" s="358" t="s">
        <v>1464</v>
      </c>
      <c r="D70" s="6" t="str">
        <f>IF(COUNTBLANK(E6:E57)=52,"",IF(AND(COUNTIF(E6:E57,"Weryfikacja wiersza OK")=52,COUNTIF(D61:D68,"OK")=8),"Arkusz jest zwalidowany poprawnie","Arkusz jest niepoprawny"))</f>
        <v>Arkusz jest zwalidowany poprawnie</v>
      </c>
    </row>
    <row r="71" spans="2:4" x14ac:dyDescent="0.35">
      <c r="B71" s="360"/>
      <c r="C71" s="360"/>
    </row>
  </sheetData>
  <sheetProtection algorithmName="SHA-512" hashValue="DNAzUizVaM2jGFx0wqTbPEckrUpykfQDgQinpnPcD7iDxXwEmK36Mb8uNnPTvncdrO1eSZ1PIgyJstjmSFqwtw==" saltValue="k+X1R8MLuur5cNmKizNsJw==" spinCount="100000" sheet="1" objects="1" scenarios="1"/>
  <mergeCells count="1">
    <mergeCell ref="B4:C5"/>
  </mergeCells>
  <conditionalFormatting sqref="E6">
    <cfRule type="containsText" dxfId="138" priority="4" operator="containsText" text="Weryfikacja wiersza OK">
      <formula>NOT(ISERROR(SEARCH("Weryfikacja wiersza OK",E6)))</formula>
    </cfRule>
  </conditionalFormatting>
  <conditionalFormatting sqref="E7:E57">
    <cfRule type="containsText" dxfId="137" priority="3" operator="containsText" text="Weryfikacja wiersza OK">
      <formula>NOT(ISERROR(SEARCH("Weryfikacja wiersza OK",E7)))</formula>
    </cfRule>
  </conditionalFormatting>
  <conditionalFormatting sqref="D61:D68">
    <cfRule type="containsText" dxfId="136" priority="2" operator="containsText" text="OK">
      <formula>NOT(ISERROR(SEARCH("OK",D61)))</formula>
    </cfRule>
  </conditionalFormatting>
  <conditionalFormatting sqref="D70">
    <cfRule type="containsText" dxfId="135" priority="1" operator="containsText" text="Arkusz jest zwalidowany poprawnie">
      <formula>NOT(ISERROR(SEARCH("Arkusz jest zwalidowany poprawnie",D70)))</formula>
    </cfRule>
  </conditionalFormatting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2">
    <pageSetUpPr fitToPage="1"/>
  </sheetPr>
  <dimension ref="B1:E53"/>
  <sheetViews>
    <sheetView zoomScaleNormal="100" zoomScaleSheetLayoutView="90" workbookViewId="0">
      <selection activeCell="D6" sqref="D6:D45"/>
    </sheetView>
  </sheetViews>
  <sheetFormatPr defaultColWidth="9.1796875" defaultRowHeight="14.5" x14ac:dyDescent="0.35"/>
  <cols>
    <col min="1" max="1" width="9.1796875" style="4"/>
    <col min="2" max="2" width="13" style="4" customWidth="1"/>
    <col min="3" max="3" width="73" style="4" customWidth="1"/>
    <col min="4" max="4" width="16" style="4" customWidth="1"/>
    <col min="5" max="5" width="45.453125" style="4" bestFit="1" customWidth="1"/>
    <col min="6" max="6" width="14" style="4" customWidth="1"/>
    <col min="7" max="16384" width="9.1796875" style="4"/>
  </cols>
  <sheetData>
    <row r="1" spans="2:5" ht="15.5" x14ac:dyDescent="0.35">
      <c r="B1" s="3" t="s">
        <v>0</v>
      </c>
      <c r="D1" s="347" t="s">
        <v>1251</v>
      </c>
    </row>
    <row r="2" spans="2:5" x14ac:dyDescent="0.35">
      <c r="B2" s="4" t="s">
        <v>1252</v>
      </c>
    </row>
    <row r="3" spans="2:5" ht="15" thickBot="1" x14ac:dyDescent="0.4"/>
    <row r="4" spans="2:5" ht="15.75" customHeight="1" thickBot="1" x14ac:dyDescent="0.4">
      <c r="B4" s="747"/>
      <c r="C4" s="748"/>
      <c r="D4" s="5" t="s">
        <v>1</v>
      </c>
      <c r="E4" s="6"/>
    </row>
    <row r="5" spans="2:5" ht="15" thickBot="1" x14ac:dyDescent="0.4">
      <c r="B5" s="749"/>
      <c r="C5" s="750"/>
      <c r="D5" s="7" t="s">
        <v>107</v>
      </c>
      <c r="E5" s="6"/>
    </row>
    <row r="6" spans="2:5" x14ac:dyDescent="0.35">
      <c r="B6" s="8" t="s">
        <v>347</v>
      </c>
      <c r="C6" s="216" t="s">
        <v>2</v>
      </c>
      <c r="D6" s="11">
        <v>0</v>
      </c>
      <c r="E6" s="6" t="str">
        <f>IF(ISBLANK(D6),"",IF(ISNUMBER(D6),IF(ROUND(FWW01.1._A-FWW01.1.1._A-FWW01.1.2._A-FWW01.1.3._A,2)=0,"Weryfikacja OK","W formularzu fww01 suma funduszu udziałowego nie jest zgodna z sumą opłaconych udziałów obowiązkowych i nadobowiązkowych"), "Błąd w wierszu bieżącym, wartość musi być liczbą"))</f>
        <v>Weryfikacja OK</v>
      </c>
    </row>
    <row r="7" spans="2:5" x14ac:dyDescent="0.35">
      <c r="B7" s="14" t="s">
        <v>364</v>
      </c>
      <c r="C7" s="217" t="s">
        <v>361</v>
      </c>
      <c r="D7" s="40">
        <v>0</v>
      </c>
      <c r="E7" s="6" t="str">
        <f>IF(ISBLANK(D7),"",IF(ISNUMBER(D7),IF(ROUND(FWW01.1.1._A-(FWW01.1.1.1._A+FWW01.1.1.2._A),2)=0,"Weryfikacja OK","W formularzu fww01 suma funduszu udziałowego nie jest zgodna z sumą opłaconych udziałów obowiązkowych i nadobowiązkowych"), "Błąd w wierszu bieżącym, wartość musi być liczbą"))</f>
        <v>Weryfikacja OK</v>
      </c>
    </row>
    <row r="8" spans="2:5" x14ac:dyDescent="0.35">
      <c r="B8" s="14" t="s">
        <v>365</v>
      </c>
      <c r="C8" s="217" t="s">
        <v>362</v>
      </c>
      <c r="D8" s="40">
        <v>0</v>
      </c>
      <c r="E8" s="6" t="str">
        <f>IF(ISBLANK(D8),"",IF(ISNUMBER(D8),"Weryfikacja OK","Błąd w wierszu bieżącym, wartość musi być liczbą"))</f>
        <v>Weryfikacja OK</v>
      </c>
    </row>
    <row r="9" spans="2:5" x14ac:dyDescent="0.35">
      <c r="B9" s="14" t="s">
        <v>366</v>
      </c>
      <c r="C9" s="217" t="s">
        <v>1253</v>
      </c>
      <c r="D9" s="40">
        <v>0</v>
      </c>
      <c r="E9" s="6" t="str">
        <f>IF(ISBLANK(D9),"",IF(ISNUMBER(D9),IF(FWW01.1.1.2._A&lt;=0,"Weryfikacja OK","W formularzu FWW01 wartość nieopłaconych udziałów obowiązkowych winna być wykazywana ze znakiem minus"),"Błąd w wierszu bieżącym, wartość musi być liczbą"))</f>
        <v>Weryfikacja OK</v>
      </c>
    </row>
    <row r="10" spans="2:5" x14ac:dyDescent="0.35">
      <c r="B10" s="14" t="s">
        <v>367</v>
      </c>
      <c r="C10" s="217" t="s">
        <v>363</v>
      </c>
      <c r="D10" s="40">
        <v>0</v>
      </c>
      <c r="E10" s="6" t="str">
        <f>IF(ISBLANK(D10),"",IF(ISNUMBER(D10),IF(ROUND(FWW01.1.2._A-(FWW01.1.2.1._A+FWW01.1.2.2._A),2)=0,"Weryfikacja OK","W formularzu fww01 suma udziałów nadobowiązkowych nie jest zgodna z sumą zadeklarowanych udziałów nadobowiązkowych i nieopłaconych udziałów nadobowiązkowych"), "Błąd w wierszu bieżącym, wartość musi być liczbą"))</f>
        <v>Weryfikacja OK</v>
      </c>
    </row>
    <row r="11" spans="2:5" x14ac:dyDescent="0.35">
      <c r="B11" s="14" t="s">
        <v>368</v>
      </c>
      <c r="C11" s="217" t="s">
        <v>362</v>
      </c>
      <c r="D11" s="40">
        <v>0</v>
      </c>
      <c r="E11" s="6" t="str">
        <f>IF(ISBLANK(D11),"",IF(ISNUMBER(D11),"Weryfikacja OK","Błąd w wierszu bieżącym, wartość musi być liczbą"))</f>
        <v>Weryfikacja OK</v>
      </c>
    </row>
    <row r="12" spans="2:5" x14ac:dyDescent="0.35">
      <c r="B12" s="14" t="s">
        <v>369</v>
      </c>
      <c r="C12" s="217" t="s">
        <v>1253</v>
      </c>
      <c r="D12" s="40">
        <v>0</v>
      </c>
      <c r="E12" s="6" t="str">
        <f>IF(ISBLANK(D12),"",IF(ISNUMBER(D12),IF(FWW01.1.2.2._A&lt;=0,"Weryfikacja OK","W formularzu FWW01 wartość nieopłaconych udziałów nadobowiązkowych winna być wykazywana ze znakiem minus"),"Błąd w wierszu bieżącym, wartość musi być liczbą"))</f>
        <v>Weryfikacja OK</v>
      </c>
    </row>
    <row r="13" spans="2:5" x14ac:dyDescent="0.35">
      <c r="B13" s="720" t="s">
        <v>1595</v>
      </c>
      <c r="C13" s="721" t="s">
        <v>1596</v>
      </c>
      <c r="D13" s="40">
        <v>0</v>
      </c>
      <c r="E13" s="6" t="str">
        <f>IF(ISBLANK(D13),"",IF(ISNUMBER(D13),IF(ROUND(FWW01.1.3._A-(FWW01.1.3.1._A+FWW01.1.3.2._A),2)=0,"Weryfikacja OK","W formularzu fww01 suma udziałów inwestorskie nie jest zgodna z sumą zadeklarowanych udziałów inwestorskie i nieopłaconych udziałów inwestorskie"), "Błąd w wierszu bieżącym, wartość musi być liczbą"))</f>
        <v>Weryfikacja OK</v>
      </c>
    </row>
    <row r="14" spans="2:5" x14ac:dyDescent="0.35">
      <c r="B14" s="720" t="s">
        <v>1597</v>
      </c>
      <c r="C14" s="721" t="s">
        <v>362</v>
      </c>
      <c r="D14" s="40">
        <v>0</v>
      </c>
      <c r="E14" s="6" t="str">
        <f>IF(ISBLANK(D14),"",IF(ISNUMBER(D14),"Weryfikacja OK","Błąd w wierszu bieżącym, wartość musi być liczbą"))</f>
        <v>Weryfikacja OK</v>
      </c>
    </row>
    <row r="15" spans="2:5" x14ac:dyDescent="0.35">
      <c r="B15" s="720" t="s">
        <v>1598</v>
      </c>
      <c r="C15" s="721" t="s">
        <v>1253</v>
      </c>
      <c r="D15" s="40">
        <v>0</v>
      </c>
      <c r="E15" s="6" t="str">
        <f>IF(ISBLANK(D15),"",IF(ISNUMBER(D15),IF(FWW01.1.3.2._A&lt;=0,"Weryfikacja OK","W formularzu FWW01 wartość nieopłaconych udziałów inwestorskie winna być wykazywana ze znakiem minus"),"Błąd w wierszu bieżącym, wartość musi być liczbą"))</f>
        <v>Weryfikacja OK</v>
      </c>
    </row>
    <row r="16" spans="2:5" x14ac:dyDescent="0.35">
      <c r="B16" s="9" t="s">
        <v>348</v>
      </c>
      <c r="C16" s="218" t="s">
        <v>3</v>
      </c>
      <c r="D16" s="12">
        <v>0</v>
      </c>
      <c r="E16" s="6" t="str">
        <f>IF(ISBLANK(D16),"",IF(ISNUMBER(D16),IF(ROUND(FWW01.2._A-FWW01.2.1._A-FWW01.2.2._A-FWW01.2.3._A,2)=0,"Weryfikacja OK","W formularzu FWW01 suma funduszu zasobowego jest niezgodna z sumą poszczególnych składników tego funduszu wykazywanych w tym formularzu"), "Błąd w wierszu bieżącym, wartość musi być liczbą"))</f>
        <v>Weryfikacja OK</v>
      </c>
    </row>
    <row r="17" spans="2:5" x14ac:dyDescent="0.35">
      <c r="B17" s="9" t="s">
        <v>349</v>
      </c>
      <c r="C17" s="218" t="s">
        <v>4</v>
      </c>
      <c r="D17" s="12">
        <v>0</v>
      </c>
      <c r="E17" s="6" t="str">
        <f>IF(ISBLANK(D17),"",IF(ISNUMBER(D17),"Weryfikacja OK", "Błąd w wierszu bieżącym, wartość musi być liczbą"))</f>
        <v>Weryfikacja OK</v>
      </c>
    </row>
    <row r="18" spans="2:5" x14ac:dyDescent="0.35">
      <c r="B18" s="9" t="s">
        <v>350</v>
      </c>
      <c r="C18" s="218" t="s">
        <v>5</v>
      </c>
      <c r="D18" s="12">
        <v>0</v>
      </c>
      <c r="E18" s="6" t="str">
        <f>IF(ISBLANK(D18),"",IF(ISNUMBER(D18),"Weryfikacja OK", "Błąd w wierszu bieżącym, wartość musi być liczbą"))</f>
        <v>Weryfikacja OK</v>
      </c>
    </row>
    <row r="19" spans="2:5" x14ac:dyDescent="0.35">
      <c r="B19" s="9" t="s">
        <v>351</v>
      </c>
      <c r="C19" s="218" t="s">
        <v>199</v>
      </c>
      <c r="D19" s="12">
        <v>0</v>
      </c>
      <c r="E19" s="6" t="str">
        <f>IF(ISBLANK(D19),"",IF(ISNUMBER(D19),"Weryfikacja OK", "Błąd w wierszu bieżącym, wartość musi być liczbą"))</f>
        <v>Weryfikacja OK</v>
      </c>
    </row>
    <row r="20" spans="2:5" x14ac:dyDescent="0.35">
      <c r="B20" s="9" t="s">
        <v>352</v>
      </c>
      <c r="C20" s="219" t="s">
        <v>212</v>
      </c>
      <c r="D20" s="12">
        <v>0</v>
      </c>
      <c r="E20" s="6" t="str">
        <f>IF(ISBLANK(D20),"",IF(ISNUMBER(D20),IF(D21&gt;D20,"Błąd:Wartość w komórce C12 nie może być wieksza niż wartość w polu C11","Weryfikacja OK"), "Błąd w wierszu bieżącym, wartość musi być liczbą"))</f>
        <v>Weryfikacja OK</v>
      </c>
    </row>
    <row r="21" spans="2:5" ht="29" x14ac:dyDescent="0.35">
      <c r="B21" s="9" t="s">
        <v>353</v>
      </c>
      <c r="C21" s="219" t="s">
        <v>1271</v>
      </c>
      <c r="D21" s="12">
        <v>0</v>
      </c>
      <c r="E21" s="6" t="str">
        <f>IF(ISBLANK(D21),"",IF(ISNUMBER(D21),"Weryfikacja OK", "Błąd w wierszu bieżącym, wartość musi być liczbą"))</f>
        <v>Weryfikacja OK</v>
      </c>
    </row>
    <row r="22" spans="2:5" x14ac:dyDescent="0.35">
      <c r="B22" s="9" t="s">
        <v>354</v>
      </c>
      <c r="C22" s="219" t="s">
        <v>6</v>
      </c>
      <c r="D22" s="12">
        <v>0</v>
      </c>
      <c r="E22" s="6" t="str">
        <f>IF(ISBLANK(D22),"",IF(ISNUMBER(D22),"Weryfikacja OK", "Błąd w wierszu bieżącym, wartość musi być liczbą"))</f>
        <v>Weryfikacja OK</v>
      </c>
    </row>
    <row r="23" spans="2:5" x14ac:dyDescent="0.35">
      <c r="B23" s="10" t="s">
        <v>355</v>
      </c>
      <c r="C23" s="219" t="s">
        <v>7</v>
      </c>
      <c r="D23" s="12">
        <v>0</v>
      </c>
      <c r="E23" s="6" t="str">
        <f>IF(ISBLANK(D23),"",IF(ISNUMBER(D23),IF(D23&lt;=0,"Weryfikacja OK", "Błąd: wartość w wierszu musi być 0 lub ujemna"),"Błąd w wierszu bieżącym, wartość musi być liczbą"))</f>
        <v>Weryfikacja OK</v>
      </c>
    </row>
    <row r="24" spans="2:5" x14ac:dyDescent="0.35">
      <c r="B24" s="10" t="s">
        <v>356</v>
      </c>
      <c r="C24" s="219" t="s">
        <v>8</v>
      </c>
      <c r="D24" s="12">
        <v>0</v>
      </c>
      <c r="E24" s="6" t="str">
        <f>IF(ISBLANK(D24),"",IF(ISNUMBER(D24),IF(D24&lt;=0,"Weryfikacja OK", "Błąd: wartość w wierszu musi być 0 lub ujemna"),"Błąd w wierszu bieżącym, wartość musi być liczbą"))</f>
        <v>Weryfikacja OK</v>
      </c>
    </row>
    <row r="25" spans="2:5" x14ac:dyDescent="0.35">
      <c r="B25" s="10" t="s">
        <v>357</v>
      </c>
      <c r="C25" s="219" t="s">
        <v>79</v>
      </c>
      <c r="D25" s="12">
        <v>0</v>
      </c>
      <c r="E25" s="6" t="str">
        <f>IF(ISBLANK(D25),"",IF(ISNUMBER(D25),IF(D25&lt;=0,"Weryfikacja OK", "Błąd: wartość w wierszu musi być 0 lub ujemna"),"Błąd w wierszu bieżącym, wartość musi być liczbą"))</f>
        <v>Weryfikacja OK</v>
      </c>
    </row>
    <row r="26" spans="2:5" ht="29" x14ac:dyDescent="0.35">
      <c r="B26" s="37" t="s">
        <v>358</v>
      </c>
      <c r="C26" s="220" t="s">
        <v>213</v>
      </c>
      <c r="D26" s="38">
        <v>0</v>
      </c>
      <c r="E26" s="6" t="str">
        <f>IF(ISBLANK(D26),"",IF(ISNUMBER(D26),"Weryfikacja OK", "Błąd w wierszu bieżącym, wartość musi być liczbą"))</f>
        <v>Weryfikacja OK</v>
      </c>
    </row>
    <row r="27" spans="2:5" x14ac:dyDescent="0.35">
      <c r="B27" s="10" t="s">
        <v>1501</v>
      </c>
      <c r="C27" s="383" t="s">
        <v>214</v>
      </c>
      <c r="D27" s="12">
        <v>0</v>
      </c>
      <c r="E27" s="6" t="str">
        <f>IF(ISBLANK(D27),"",IF(ISNUMBER(D27),"Weryfikacja OK", "Błąd w wierszu bieżącym, wartość musi być liczbą"))</f>
        <v>Weryfikacja OK</v>
      </c>
    </row>
    <row r="28" spans="2:5" ht="29" x14ac:dyDescent="0.35">
      <c r="B28" s="10" t="s">
        <v>1469</v>
      </c>
      <c r="C28" s="384" t="s">
        <v>215</v>
      </c>
      <c r="D28" s="71">
        <v>0</v>
      </c>
      <c r="E28" s="6" t="str">
        <f>IF(ISBLANK(D28),"",IF(ISNUMBER(D28),"Weryfikacja OK", "Błąd w wierszu bieżącym, wartość musi być liczbą"))</f>
        <v>Weryfikacja OK</v>
      </c>
    </row>
    <row r="29" spans="2:5" x14ac:dyDescent="0.35">
      <c r="B29" s="10" t="s">
        <v>1502</v>
      </c>
      <c r="C29" s="383" t="s">
        <v>216</v>
      </c>
      <c r="D29" s="72">
        <v>0</v>
      </c>
      <c r="E29" s="6" t="str">
        <f t="shared" ref="E29:E37" si="0">IF(ISBLANK(D29),"",IF(ISNUMBER(D29),"Weryfikacja OK", "Błąd w wierszu bieżącym, wartość musi być liczbą"))</f>
        <v>Weryfikacja OK</v>
      </c>
    </row>
    <row r="30" spans="2:5" ht="29" x14ac:dyDescent="0.35">
      <c r="B30" s="10" t="s">
        <v>1470</v>
      </c>
      <c r="C30" s="384" t="s">
        <v>215</v>
      </c>
      <c r="D30" s="72">
        <v>0</v>
      </c>
      <c r="E30" s="6" t="str">
        <f t="shared" si="0"/>
        <v>Weryfikacja OK</v>
      </c>
    </row>
    <row r="31" spans="2:5" x14ac:dyDescent="0.35">
      <c r="B31" s="10" t="s">
        <v>1471</v>
      </c>
      <c r="C31" s="383" t="s">
        <v>217</v>
      </c>
      <c r="D31" s="72">
        <v>0</v>
      </c>
      <c r="E31" s="6" t="str">
        <f t="shared" si="0"/>
        <v>Weryfikacja OK</v>
      </c>
    </row>
    <row r="32" spans="2:5" x14ac:dyDescent="0.35">
      <c r="B32" s="10" t="s">
        <v>1472</v>
      </c>
      <c r="C32" s="383" t="s">
        <v>218</v>
      </c>
      <c r="D32" s="72">
        <v>0</v>
      </c>
      <c r="E32" s="6" t="str">
        <f t="shared" si="0"/>
        <v>Weryfikacja OK</v>
      </c>
    </row>
    <row r="33" spans="2:5" x14ac:dyDescent="0.35">
      <c r="B33" s="10" t="s">
        <v>1473</v>
      </c>
      <c r="C33" s="383" t="s">
        <v>219</v>
      </c>
      <c r="D33" s="72">
        <v>0</v>
      </c>
      <c r="E33" s="6" t="str">
        <f t="shared" si="0"/>
        <v>Weryfikacja OK</v>
      </c>
    </row>
    <row r="34" spans="2:5" ht="29" x14ac:dyDescent="0.35">
      <c r="B34" s="10" t="s">
        <v>1474</v>
      </c>
      <c r="C34" s="383" t="s">
        <v>220</v>
      </c>
      <c r="D34" s="72">
        <v>0</v>
      </c>
      <c r="E34" s="6" t="str">
        <f t="shared" si="0"/>
        <v>Weryfikacja OK</v>
      </c>
    </row>
    <row r="35" spans="2:5" x14ac:dyDescent="0.35">
      <c r="B35" s="10" t="s">
        <v>1475</v>
      </c>
      <c r="C35" s="383" t="s">
        <v>221</v>
      </c>
      <c r="D35" s="72">
        <v>0</v>
      </c>
      <c r="E35" s="6" t="str">
        <f t="shared" si="0"/>
        <v>Weryfikacja OK</v>
      </c>
    </row>
    <row r="36" spans="2:5" x14ac:dyDescent="0.35">
      <c r="B36" s="10" t="s">
        <v>1476</v>
      </c>
      <c r="C36" s="383" t="s">
        <v>222</v>
      </c>
      <c r="D36" s="72">
        <v>0</v>
      </c>
      <c r="E36" s="6" t="str">
        <f t="shared" si="0"/>
        <v>Weryfikacja OK</v>
      </c>
    </row>
    <row r="37" spans="2:5" ht="15" thickBot="1" x14ac:dyDescent="0.4">
      <c r="B37" s="37" t="s">
        <v>1477</v>
      </c>
      <c r="C37" s="385" t="s">
        <v>223</v>
      </c>
      <c r="D37" s="73">
        <v>0</v>
      </c>
      <c r="E37" s="6" t="str">
        <f t="shared" si="0"/>
        <v>Weryfikacja OK</v>
      </c>
    </row>
    <row r="38" spans="2:5" ht="15" thickBot="1" x14ac:dyDescent="0.4">
      <c r="B38" s="386" t="s">
        <v>359</v>
      </c>
      <c r="C38" s="387" t="s">
        <v>9</v>
      </c>
      <c r="D38" s="15">
        <v>0</v>
      </c>
      <c r="E38" s="6" t="str">
        <f>IF(ISBLANK(D38),"",IF(ISNUMBER(D38),IF(ROUND(FWW01.1._A+FWW01.2._A+FWW01.3._A+FWW01.3.1._A+FWW01.4._A+FWW01.5._A+FWW01.6._A+FWW01.7._A+FWW01.8._A+FWW01.9._A+FWW01.9.1._A+FWW01.10._A+FWW01.10.1._A+FWW01.11._A+FWW01.12._A+FWW01.13._A+FWW01.14._A+FWW01.15._A+FWW01.16._A+FWW01.17._A-FWW01.18._A,2)=0,"Weryfikacja OK","W formularzu FWW01 suma wykazanych poszczególnych składników funduszy własnych nie jest równa wartości funduszu własnego wykazanego w ostatnim wierszu tego formularza"), "Błąd w wierszu bieżącym, wartość musi być liczbą"))</f>
        <v>Weryfikacja OK</v>
      </c>
    </row>
    <row r="39" spans="2:5" ht="15" thickBot="1" x14ac:dyDescent="0.4">
      <c r="B39" s="751" t="s">
        <v>224</v>
      </c>
      <c r="C39" s="752"/>
      <c r="D39" s="398"/>
    </row>
    <row r="40" spans="2:5" x14ac:dyDescent="0.35">
      <c r="B40" s="388" t="s">
        <v>1478</v>
      </c>
      <c r="C40" s="389" t="s">
        <v>225</v>
      </c>
      <c r="D40" s="74">
        <v>0</v>
      </c>
      <c r="E40" s="6" t="str">
        <f>IF(ISBLANK(D40),"",IF(ISNUMBER(D40),"Weryfikacja OK", "Błąd w wierszu bieżącym, wartość musi być liczbą"))</f>
        <v>Weryfikacja OK</v>
      </c>
    </row>
    <row r="41" spans="2:5" x14ac:dyDescent="0.35">
      <c r="B41" s="390" t="s">
        <v>1479</v>
      </c>
      <c r="C41" s="391" t="s">
        <v>226</v>
      </c>
      <c r="D41" s="74">
        <v>0</v>
      </c>
      <c r="E41" s="6" t="str">
        <f>IF(ISBLANK(D41),"",IF(ISNUMBER(D41),"Weryfikacja OK", "Błąd w wierszu bieżącym, wartość musi być liczbą"))</f>
        <v>Weryfikacja OK</v>
      </c>
    </row>
    <row r="42" spans="2:5" ht="15" thickBot="1" x14ac:dyDescent="0.4">
      <c r="B42" s="392" t="s">
        <v>1480</v>
      </c>
      <c r="C42" s="393" t="s">
        <v>227</v>
      </c>
      <c r="D42" s="75">
        <v>0</v>
      </c>
      <c r="E42" s="6" t="str">
        <f>IF(ISBLANK(D42),"",IF(ISNUMBER(D42),"Weryfikacja OK", "Błąd w wierszu bieżącym, wartość musi być liczbą"))</f>
        <v>Weryfikacja OK</v>
      </c>
    </row>
    <row r="43" spans="2:5" ht="15" thickBot="1" x14ac:dyDescent="0.4">
      <c r="B43" s="394" t="s">
        <v>1481</v>
      </c>
      <c r="C43" s="395" t="s">
        <v>228</v>
      </c>
      <c r="D43" s="76">
        <v>0</v>
      </c>
      <c r="E43" s="6" t="str">
        <f>IF(ISBLANK(FWW01.22._A),"",IF(ROUND(FWW01.19._A+FWW01.20._A+FWW01.21._A-FWW01.22._A,2)=0,"Weryfikacja OK","W formularzu FWW01 suma całkowitego wymogu kapitałowego jest niezgodna z sumą poszczególnych wymogów kapitałowych wykazywanych w tym formularzu"))</f>
        <v>Weryfikacja OK</v>
      </c>
    </row>
    <row r="44" spans="2:5" ht="15" thickBot="1" x14ac:dyDescent="0.4">
      <c r="B44" s="396" t="s">
        <v>1482</v>
      </c>
      <c r="C44" s="397" t="s">
        <v>229</v>
      </c>
      <c r="D44" s="77">
        <v>0</v>
      </c>
      <c r="E44" s="6" t="str">
        <f>IF(ISBLANK(FWW01.23._A),"",IF(ROUND(FWW01.22._A*20-FWW01.23._A,2)=0,"Weryfikacja OK","W formularzu fww01 suma całkowitego wymogu kapitałowego pomnożona przez 20 jest niezgodna wartością wykazywaną w polu fww01.23_A  w tym formularzu"))</f>
        <v>Weryfikacja OK</v>
      </c>
    </row>
    <row r="45" spans="2:5" ht="15" thickBot="1" x14ac:dyDescent="0.4">
      <c r="B45" s="394" t="s">
        <v>1483</v>
      </c>
      <c r="C45" s="395" t="s">
        <v>230</v>
      </c>
      <c r="D45" s="78">
        <v>0</v>
      </c>
      <c r="E45" s="6" t="e">
        <f>IF(ISBLANK(D45),"",IF(ISNUMBER(D45),IF(ROUND(FWW01.24._A-FWW01.18._A/FWW01.23._A*100,2)=0,"Weryfikacja OK","W formularzu FWW01 współczynnik wypłacalności został obilczony niezgodnie z wymogami rozporządzenia MF"), "Błąd w wierszu bieżącym, wartość musi być liczbą"))</f>
        <v>#DIV/0!</v>
      </c>
    </row>
    <row r="47" spans="2:5" x14ac:dyDescent="0.35">
      <c r="C47" s="347" t="s">
        <v>1443</v>
      </c>
    </row>
    <row r="48" spans="2:5" x14ac:dyDescent="0.35">
      <c r="C48" s="4" t="s">
        <v>347</v>
      </c>
      <c r="D48" s="6" t="str">
        <f>IF(D6="","",IF(ROUND(SUM(D7,D10,D13),2)=ROUND(D6,2),"OK","Błąd sumy częściowej"))</f>
        <v>OK</v>
      </c>
    </row>
    <row r="49" spans="3:4" x14ac:dyDescent="0.35">
      <c r="C49" s="4" t="s">
        <v>348</v>
      </c>
      <c r="D49" s="6" t="str">
        <f>IF(D16="","",IF(ROUND(SUM(D17,D18, D19),2)=ROUND(D16,2),"OK","Błąd sumy częściowej"))</f>
        <v>OK</v>
      </c>
    </row>
    <row r="50" spans="3:4" x14ac:dyDescent="0.35">
      <c r="C50" s="4" t="s">
        <v>359</v>
      </c>
      <c r="D50" s="6" t="str">
        <f>IF(D38="","",IF(ROUND(SUM(D6,D16,D20,D21,D22,D23,D24,D25,D26,D27,D28,D29,D30,D31,D32,D33,D34,D35,D36,D37),2)=ROUND(D38,2),"OK","Błąd sumy częściowej"))</f>
        <v>OK</v>
      </c>
    </row>
    <row r="51" spans="3:4" x14ac:dyDescent="0.35">
      <c r="C51" s="4" t="s">
        <v>360</v>
      </c>
      <c r="D51" s="6" t="str">
        <f>IF(D43="","",IF(ROUND(SUM(D40:D42),2)=ROUND(D43,2),"OK","Błąd sumy częściowej"))</f>
        <v>OK</v>
      </c>
    </row>
    <row r="53" spans="3:4" x14ac:dyDescent="0.35">
      <c r="C53" s="358" t="s">
        <v>1464</v>
      </c>
      <c r="D53" s="6" t="str">
        <f>IF(COUNTBLANK(E6:E45)=40,"",IF(AND(COUNTIF(E6:E45,"Weryfikacja OK")=39,COUNTIF(D48:D51,"OK")=4),"Arkusz jest zwalidowany poprawnie","Arkusz jest niepoprawny"))</f>
        <v>Arkusz jest niepoprawny</v>
      </c>
    </row>
  </sheetData>
  <sheetProtection algorithmName="SHA-512" hashValue="cTtzobJ33rH+ggHr9t1t5QRXU56+CW13rDmlLSd47+SGS+4PEFf4FGU016Um4XnKfBx1qYZrSQw2rDte3kDcHQ==" saltValue="P/YooOvf/pl50hEht2l/rw==" spinCount="100000" sheet="1" objects="1" scenarios="1"/>
  <mergeCells count="2">
    <mergeCell ref="B4:C5"/>
    <mergeCell ref="B39:C39"/>
  </mergeCells>
  <conditionalFormatting sqref="E43:E45">
    <cfRule type="containsText" dxfId="134" priority="5" operator="containsText" text="Weryfikacja OK">
      <formula>NOT(ISERROR(SEARCH("Weryfikacja OK",E43)))</formula>
    </cfRule>
  </conditionalFormatting>
  <conditionalFormatting sqref="C29">
    <cfRule type="containsText" dxfId="133" priority="7" operator="containsText" text="Arkusz jest zwalidowany poprawnie">
      <formula>NOT(ISERROR(SEARCH("Arkusz jest zwalidowany poprawnie",C29)))</formula>
    </cfRule>
  </conditionalFormatting>
  <conditionalFormatting sqref="E40:E42 E6:E38">
    <cfRule type="containsText" dxfId="132" priority="6" operator="containsText" text="Weryfikacja OK">
      <formula>NOT(ISERROR(SEARCH("Weryfikacja OK",E6)))</formula>
    </cfRule>
  </conditionalFormatting>
  <conditionalFormatting sqref="D48:D49 D51">
    <cfRule type="containsText" dxfId="131" priority="3" operator="containsText" text="OK">
      <formula>NOT(ISERROR(SEARCH("OK",D48)))</formula>
    </cfRule>
  </conditionalFormatting>
  <conditionalFormatting sqref="D53">
    <cfRule type="containsText" dxfId="130" priority="2" operator="containsText" text="Arkusz jest zwalidowany poprawnie">
      <formula>NOT(ISERROR(SEARCH("Arkusz jest zwalidowany poprawnie",D53)))</formula>
    </cfRule>
  </conditionalFormatting>
  <conditionalFormatting sqref="D50">
    <cfRule type="containsText" dxfId="129" priority="1" operator="containsText" text="OK">
      <formula>NOT(ISERROR(SEARCH("OK",D50)))</formula>
    </cfRule>
  </conditionalFormatting>
  <pageMargins left="0.7" right="0.7" top="0.75" bottom="0.75" header="0.3" footer="0.3"/>
  <pageSetup paperSize="9" scale="55" orientation="portrait" r:id="rId1"/>
  <ignoredErrors>
    <ignoredError sqref="D4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B1:G66"/>
  <sheetViews>
    <sheetView workbookViewId="0">
      <selection activeCell="D6" sqref="D6:E55"/>
    </sheetView>
  </sheetViews>
  <sheetFormatPr defaultColWidth="8.7265625" defaultRowHeight="14.5" x14ac:dyDescent="0.35"/>
  <cols>
    <col min="1" max="1" width="8.7265625" style="4"/>
    <col min="2" max="2" width="10.54296875" style="415" customWidth="1"/>
    <col min="3" max="3" width="84.54296875" style="415" customWidth="1"/>
    <col min="4" max="4" width="20.54296875" style="415" customWidth="1"/>
    <col min="5" max="5" width="20.81640625" style="415" customWidth="1"/>
    <col min="6" max="6" width="21.7265625" style="4" bestFit="1" customWidth="1"/>
    <col min="7" max="7" width="21.54296875" style="4" bestFit="1" customWidth="1"/>
    <col min="8" max="16384" width="8.7265625" style="4"/>
  </cols>
  <sheetData>
    <row r="1" spans="2:7" ht="15.5" x14ac:dyDescent="0.35">
      <c r="B1" s="414" t="s">
        <v>0</v>
      </c>
      <c r="E1" s="347" t="s">
        <v>1251</v>
      </c>
    </row>
    <row r="2" spans="2:7" x14ac:dyDescent="0.35">
      <c r="B2" s="416" t="s">
        <v>1254</v>
      </c>
    </row>
    <row r="3" spans="2:7" ht="15" thickBot="1" x14ac:dyDescent="0.4"/>
    <row r="4" spans="2:7" x14ac:dyDescent="0.35">
      <c r="B4" s="753" t="s">
        <v>231</v>
      </c>
      <c r="C4" s="754"/>
      <c r="D4" s="417" t="s">
        <v>232</v>
      </c>
      <c r="E4" s="418" t="s">
        <v>233</v>
      </c>
      <c r="F4" s="419" t="s">
        <v>383</v>
      </c>
      <c r="G4" s="419" t="s">
        <v>384</v>
      </c>
    </row>
    <row r="5" spans="2:7" ht="15" thickBot="1" x14ac:dyDescent="0.4">
      <c r="B5" s="755"/>
      <c r="C5" s="756"/>
      <c r="D5" s="420" t="s">
        <v>107</v>
      </c>
      <c r="E5" s="421" t="s">
        <v>108</v>
      </c>
    </row>
    <row r="6" spans="2:7" x14ac:dyDescent="0.35">
      <c r="B6" s="422" t="s">
        <v>234</v>
      </c>
      <c r="C6" s="423" t="s">
        <v>235</v>
      </c>
      <c r="D6" s="399">
        <v>0</v>
      </c>
      <c r="E6" s="62">
        <v>0</v>
      </c>
      <c r="F6" s="424" t="str">
        <f>IF(ISBLANK(WK01.1._A),"",IF(ISNUMBER(WK01.1._A),IF(ROUND(WK01.1._A-WK01.1.1._A-WK01.1.2._A-WK01.1.3._A-WK01.1.4._A-WK01.1.5._A-WK01.1.6._A,2)=0,"Weryfikacja OK","W formularzu WK01 suma aktywów o wadze ryzyka 0% jest niezgodna z sumą poszczególnych składników tych aktywów wykazywanych w tym formularzu"),"Wartość w kolumnie A musi być liczbą"))</f>
        <v>Weryfikacja OK</v>
      </c>
      <c r="G6" s="424" t="str">
        <f>IF(ISBLANK(WK01.1._B),"",IF(ISNUMBER(WK01.1._B),IF(ROUND(WK01.1._B-WK01.1.1._B-WK01.1.2._B-WK01.1.3._B-WK01.1.4._B-WK01.1.5._B-WK01.1.6._B,2)=0,"Weryfikacja OK","W formularzu WK01 suma aktywów ważonych ryzykiem o wadze ryzyka 0% jest niezgodna z sumą poszczególnych składników tych aktywów wykazywanych w tym formularzu"),"Wartość w kolumnie A musi być liczbą"))</f>
        <v>Weryfikacja OK</v>
      </c>
    </row>
    <row r="7" spans="2:7" x14ac:dyDescent="0.35">
      <c r="B7" s="390" t="s">
        <v>236</v>
      </c>
      <c r="C7" s="425" t="s">
        <v>237</v>
      </c>
      <c r="D7" s="400">
        <v>0</v>
      </c>
      <c r="E7" s="66">
        <v>0</v>
      </c>
      <c r="F7" s="424" t="str">
        <f>IF(ISBLANK(WK01.1.1._A),"",IF(ISNUMBER(WK01.1.1._A),"Weryfikacja OK","Wartość w kolumnie A musi być liczbą"))</f>
        <v>Weryfikacja OK</v>
      </c>
      <c r="G7" s="424" t="str">
        <f>IF(ISBLANK(WK01.1.1._B),"",IF(ISNUMBER(WK01.1.1._B),"Weryfikacja OK","Wartość w kolumnie B musi być liczbą"))</f>
        <v>Weryfikacja OK</v>
      </c>
    </row>
    <row r="8" spans="2:7" x14ac:dyDescent="0.35">
      <c r="B8" s="390" t="s">
        <v>238</v>
      </c>
      <c r="C8" s="425" t="s">
        <v>239</v>
      </c>
      <c r="D8" s="400">
        <v>0</v>
      </c>
      <c r="E8" s="66">
        <v>0</v>
      </c>
      <c r="F8" s="424" t="str">
        <f>IF(ISBLANK(WK01.1.2._A),"",IF(ISNUMBER(WK01.1.2._A),"Weryfikacja OK","Wartość w kolumnie A musi być liczbą"))</f>
        <v>Weryfikacja OK</v>
      </c>
      <c r="G8" s="424" t="str">
        <f>IF(ISBLANK(WK01.1.2._B),"",IF(ISNUMBER(WK01.1.2._B),"Weryfikacja OK","Wartość w kolumnie B musi być liczbą"))</f>
        <v>Weryfikacja OK</v>
      </c>
    </row>
    <row r="9" spans="2:7" x14ac:dyDescent="0.35">
      <c r="B9" s="390" t="s">
        <v>240</v>
      </c>
      <c r="C9" s="425" t="s">
        <v>241</v>
      </c>
      <c r="D9" s="400">
        <v>0</v>
      </c>
      <c r="E9" s="66">
        <v>0</v>
      </c>
      <c r="F9" s="424" t="str">
        <f>IF(ISBLANK(WK01.1.3._A),"",IF(ISNUMBER(WK01.1.3._A),IF(ROUND(WK01.1.3._A-WK01.1.3.1._A-WK01.1.3.2._A-WK01.1.3.3._A,2)=0,"Weryfikacja OK","W formularzu WK01 suma Należności od podmiotów klasy II, III i IV o wadze ryzyka 0% jest niezgodna z sumą poszczególnych składników tych aktywów wykazywanych w tym formularzu"),"Wartość w kolumnie A musi być liczbą"))</f>
        <v>Weryfikacja OK</v>
      </c>
      <c r="G9" s="424" t="str">
        <f>IF(ISBLANK(WK01.1.3._B),"",IF(ISNUMBER(WK01.1.3._B),IF(ROUND(WK01.1.3._B-WK01.1.3.1._B-WK01.1.3.2._B-WK01.1.3.3._B,2)=0,"Weryfikacja OK","W formularzu WK01 suma aktywów ważonych ryzykiem o wadze ryzyka 0% jest niezgodna z sumą poszczególnych składników tych aktywów wykazywanych w tym formularzu"),"Wartość w kolumnie A musi być liczbą"))</f>
        <v>Weryfikacja OK</v>
      </c>
    </row>
    <row r="10" spans="2:7" x14ac:dyDescent="0.35">
      <c r="B10" s="390" t="s">
        <v>242</v>
      </c>
      <c r="C10" s="425" t="s">
        <v>243</v>
      </c>
      <c r="D10" s="400">
        <v>0</v>
      </c>
      <c r="E10" s="66">
        <v>0</v>
      </c>
      <c r="F10" s="424" t="str">
        <f>IF(ISBLANK(WK01.1.3.1._A),"",IF(ISNUMBER(WK01.1.3.1._A),"Weryfikacja OK","Wartość w kolumnie A musi być liczbą"))</f>
        <v>Weryfikacja OK</v>
      </c>
      <c r="G10" s="424" t="str">
        <f>IF(ISBLANK(WK01.1.3.1._B),"",IF(ISNUMBER(WK01.1.3.1._B),"Weryfikacja OK","Wartość w kolumnie B musi być liczbą"))</f>
        <v>Weryfikacja OK</v>
      </c>
    </row>
    <row r="11" spans="2:7" x14ac:dyDescent="0.35">
      <c r="B11" s="390" t="s">
        <v>244</v>
      </c>
      <c r="C11" s="425" t="s">
        <v>245</v>
      </c>
      <c r="D11" s="400">
        <v>0</v>
      </c>
      <c r="E11" s="66">
        <v>0</v>
      </c>
      <c r="F11" s="424" t="str">
        <f>IF(ISBLANK(WK01.1.3.2._A),"",IF(ISNUMBER(WK01.1.3.2._A),"Weryfikacja OK","Wartość w kolumnie A musi być liczbą"))</f>
        <v>Weryfikacja OK</v>
      </c>
      <c r="G11" s="424" t="str">
        <f>IF(ISBLANK(WK01.1.3.2._B),"",IF(ISNUMBER(WK01.1.3.2._B),"Weryfikacja OK","Wartość w kolumnie B musi być liczbą"))</f>
        <v>Weryfikacja OK</v>
      </c>
    </row>
    <row r="12" spans="2:7" x14ac:dyDescent="0.35">
      <c r="B12" s="390" t="s">
        <v>246</v>
      </c>
      <c r="C12" s="425" t="s">
        <v>1255</v>
      </c>
      <c r="D12" s="400">
        <v>0</v>
      </c>
      <c r="E12" s="66">
        <v>0</v>
      </c>
      <c r="F12" s="424" t="str">
        <f>IF(ISBLANK(WK01.1.3.3._A),"",IF(ISNUMBER(WK01.1.3.3._A),"Weryfikacja OK","Wartość w kolumnie A musi być liczbą"))</f>
        <v>Weryfikacja OK</v>
      </c>
      <c r="G12" s="424" t="str">
        <f>IF(ISBLANK(WK01.1.3.1._B),"",IF(ISNUMBER(WK01.1.3.1._B),"Weryfikacja OK","Wartość w kolumnie B musi być liczbą"))</f>
        <v>Weryfikacja OK</v>
      </c>
    </row>
    <row r="13" spans="2:7" x14ac:dyDescent="0.35">
      <c r="B13" s="390" t="s">
        <v>247</v>
      </c>
      <c r="C13" s="425" t="s">
        <v>248</v>
      </c>
      <c r="D13" s="400">
        <v>0</v>
      </c>
      <c r="E13" s="66">
        <v>0</v>
      </c>
      <c r="F13" s="424" t="str">
        <f>IF(ISBLANK(WK01.1.4._A),"",IF(ISNUMBER(WK01.1.4._A),"Weryfikacja OK","Wartość w kolumnie A musi być liczbą"))</f>
        <v>Weryfikacja OK</v>
      </c>
      <c r="G13" s="424" t="str">
        <f>IF(ISBLANK(WK01.1.4._B),"",IF(ISNUMBER(WK01.1.4._B),"Weryfikacja OK","Wartość w kolumnie B musi być liczbą"))</f>
        <v>Weryfikacja OK</v>
      </c>
    </row>
    <row r="14" spans="2:7" ht="29" x14ac:dyDescent="0.35">
      <c r="B14" s="392" t="s">
        <v>249</v>
      </c>
      <c r="C14" s="426" t="s">
        <v>250</v>
      </c>
      <c r="D14" s="401">
        <v>0</v>
      </c>
      <c r="E14" s="63">
        <v>0</v>
      </c>
      <c r="F14" s="424" t="str">
        <f>IF(ISBLANK(WK01.1.5._A),"",IF(ISNUMBER(WK01.1.5._A),"Weryfikacja OK","Wartość w kolumnie A musi być liczbą"))</f>
        <v>Weryfikacja OK</v>
      </c>
      <c r="G14" s="424" t="str">
        <f>IF(ISBLANK(WK01.1.5._B),"",IF(ISNUMBER(WK01.1.5._B),"Weryfikacja OK","Wartość w kolumnie B musi być liczbą"))</f>
        <v>Weryfikacja OK</v>
      </c>
    </row>
    <row r="15" spans="2:7" ht="15" thickBot="1" x14ac:dyDescent="0.4">
      <c r="B15" s="392" t="s">
        <v>251</v>
      </c>
      <c r="C15" s="427" t="s">
        <v>1277</v>
      </c>
      <c r="D15" s="402">
        <v>0</v>
      </c>
      <c r="E15" s="67">
        <v>0</v>
      </c>
      <c r="F15" s="424" t="str">
        <f>IF(ISBLANK(WK01.1.6._A),"",IF(ISNUMBER(WK01.1.6._A),"Weryfikacja OK","Wartość w kolumnie A musi być liczbą"))</f>
        <v>Weryfikacja OK</v>
      </c>
      <c r="G15" s="424" t="str">
        <f>IF(ISBLANK(WK01.1.6._B),"",IF(ISNUMBER(WK01.1.6._B),"Weryfikacja OK","Wartość w kolumnie B musi być liczbą"))</f>
        <v>Weryfikacja OK</v>
      </c>
    </row>
    <row r="16" spans="2:7" x14ac:dyDescent="0.35">
      <c r="B16" s="428" t="s">
        <v>252</v>
      </c>
      <c r="C16" s="423" t="s">
        <v>253</v>
      </c>
      <c r="D16" s="399">
        <v>0</v>
      </c>
      <c r="E16" s="62">
        <v>0</v>
      </c>
      <c r="F16" s="424" t="str">
        <f>IF(ISBLANK(WK01.2._A),"",IF(ISNUMBER(WK01.2._A),IF(ROUND(WK01.2._A-WK01.2.1._A-WK01.2.2._A-WK01.2.3._A-WK01.2.4._A-WK01.2.5._A-WK01.2.6._A-WK01.2.7._A-WK01.2.8._A,2)=0,"Weryfikacja OK","W formularzu WK01 suma aktywów o wadze ryzyka 20% jest niezgodna z sumą poszczególnych składników tych aktywów wykazywanych w tym formularzu"),"Wartość w kolumnie A musi być liczbą"))</f>
        <v>Weryfikacja OK</v>
      </c>
      <c r="G16" s="424" t="str">
        <f>IF(ISBLANK(WK01.2._A),"",IF(ISNUMBER(WK01.2._A),IF(ROUND(WK01.2._B-WK01.2.1._B-WK01.2.2._B-WK01.2.3._B-WK01.2.4._B-WK01.2.5._B-WK01.2.6._B-WK01.2.7._B-WK01.2.8._B,2)=0,"Weryfikacja OK","W formularzu WK01 suma aktywów o wadze ryzyka 20% jest niezgodna z sumą poszczególnych składników tych aktywów wykazywanych w tym formularzu"),"Wartość w kolumnie A musi być liczbą"))</f>
        <v>Weryfikacja OK</v>
      </c>
    </row>
    <row r="17" spans="2:7" x14ac:dyDescent="0.35">
      <c r="B17" s="390" t="s">
        <v>254</v>
      </c>
      <c r="C17" s="425" t="s">
        <v>255</v>
      </c>
      <c r="D17" s="400">
        <v>0</v>
      </c>
      <c r="E17" s="66">
        <v>0</v>
      </c>
      <c r="F17" s="424" t="str">
        <f>IF(ISBLANK(WK01.2.1._A),"",IF(ISNUMBER(WK01.2.1._A),"Weryfikacja OK","Wartość w kolumnie A musi być liczbą"))</f>
        <v>Weryfikacja OK</v>
      </c>
      <c r="G17" s="424" t="str">
        <f>IF(ISBLANK(WK01.2.1._B),"",IF(ISNUMBER(WK01.2.1._B),"Weryfikacja OK","Wartość w kolumnie B musi być liczbą"))</f>
        <v>Weryfikacja OK</v>
      </c>
    </row>
    <row r="18" spans="2:7" x14ac:dyDescent="0.35">
      <c r="B18" s="390" t="s">
        <v>256</v>
      </c>
      <c r="C18" s="429" t="s">
        <v>257</v>
      </c>
      <c r="D18" s="400">
        <v>0</v>
      </c>
      <c r="E18" s="66">
        <v>0</v>
      </c>
      <c r="F18" s="424" t="str">
        <f>IF(ISBLANK(WK01.2.2._A),"",IF(ISNUMBER(WK01.2.2._A),"Weryfikacja OK","Wartość w kolumnie A musi być liczbą"))</f>
        <v>Weryfikacja OK</v>
      </c>
      <c r="G18" s="424" t="str">
        <f>IF(ISBLANK(WK01.2.2._B),"",IF(ISNUMBER(WK01.2.2._B),"Weryfikacja OK","Wartość w kolumnie B musi być liczbą"))</f>
        <v>Weryfikacja OK</v>
      </c>
    </row>
    <row r="19" spans="2:7" x14ac:dyDescent="0.35">
      <c r="B19" s="390" t="s">
        <v>258</v>
      </c>
      <c r="C19" s="425" t="s">
        <v>259</v>
      </c>
      <c r="D19" s="400">
        <v>0</v>
      </c>
      <c r="E19" s="66">
        <v>0</v>
      </c>
      <c r="F19" s="424" t="str">
        <f>IF(ISBLANK(WK01.2.3._A),"",IF(ISNUMBER(WK01.2.3._A),"Weryfikacja OK","Wartość w kolumnie A musi być liczbą"))</f>
        <v>Weryfikacja OK</v>
      </c>
      <c r="G19" s="424" t="str">
        <f>IF(ISBLANK(WK01.2.3._B),"",IF(ISNUMBER(WK01.2.3._B),"Weryfikacja OK","Wartość w kolumnie B musi być liczbą"))</f>
        <v>Weryfikacja OK</v>
      </c>
    </row>
    <row r="20" spans="2:7" ht="43.5" x14ac:dyDescent="0.35">
      <c r="B20" s="390" t="s">
        <v>260</v>
      </c>
      <c r="C20" s="426" t="s">
        <v>1256</v>
      </c>
      <c r="D20" s="400">
        <v>0</v>
      </c>
      <c r="E20" s="66">
        <v>0</v>
      </c>
      <c r="F20" s="424" t="str">
        <f>IF(ISBLANK(WK01.2.4._A),"",IF(ISNUMBER(WK01.2.4._A),"Weryfikacja OK","Wartość w kolumnie A musi być liczbą"))</f>
        <v>Weryfikacja OK</v>
      </c>
      <c r="G20" s="424" t="str">
        <f>IF(ISBLANK(WK01.2.4._B),"",IF(ISNUMBER(WK01.2.4._B),"Weryfikacja OK","Wartość w kolumnie B musi być liczbą"))</f>
        <v>Weryfikacja OK</v>
      </c>
    </row>
    <row r="21" spans="2:7" ht="29" x14ac:dyDescent="0.35">
      <c r="B21" s="390" t="s">
        <v>261</v>
      </c>
      <c r="C21" s="425" t="s">
        <v>262</v>
      </c>
      <c r="D21" s="400">
        <v>0</v>
      </c>
      <c r="E21" s="66">
        <v>0</v>
      </c>
      <c r="F21" s="424" t="str">
        <f>IF(ISBLANK(WK01.2.5._A),"",IF(ISNUMBER(WK01.2.5._A),"Weryfikacja OK","Wartość w kolumnie A musi być liczbą"))</f>
        <v>Weryfikacja OK</v>
      </c>
      <c r="G21" s="424" t="str">
        <f>IF(ISBLANK(WK01.2.5._B),"",IF(ISNUMBER(WK01.2.5._B),"Weryfikacja OK","Wartość w kolumnie B musi być liczbą"))</f>
        <v>Weryfikacja OK</v>
      </c>
    </row>
    <row r="22" spans="2:7" ht="29" x14ac:dyDescent="0.35">
      <c r="B22" s="390" t="s">
        <v>263</v>
      </c>
      <c r="C22" s="425" t="s">
        <v>264</v>
      </c>
      <c r="D22" s="401">
        <v>0</v>
      </c>
      <c r="E22" s="63">
        <v>0</v>
      </c>
      <c r="F22" s="424" t="str">
        <f>IF(ISBLANK(WK01.2.6._A),"",IF(ISNUMBER(WK01.2.6._A),"Weryfikacja OK","Wartość w kolumnie A musi być liczbą"))</f>
        <v>Weryfikacja OK</v>
      </c>
      <c r="G22" s="424" t="str">
        <f>IF(ISBLANK(WK01.2.6._B),"",IF(ISNUMBER(WK01.2.6._B),"Weryfikacja OK","Wartość w kolumnie B musi być liczbą"))</f>
        <v>Weryfikacja OK</v>
      </c>
    </row>
    <row r="23" spans="2:7" ht="43.5" x14ac:dyDescent="0.35">
      <c r="B23" s="390" t="s">
        <v>265</v>
      </c>
      <c r="C23" s="425" t="s">
        <v>266</v>
      </c>
      <c r="D23" s="401">
        <v>0</v>
      </c>
      <c r="E23" s="63">
        <v>0</v>
      </c>
      <c r="F23" s="424" t="str">
        <f>IF(ISBLANK(WK01.2.7._A),"",IF(ISNUMBER(WK01.2.7._A),"Weryfikacja OK","Wartość w kolumnie A musi być liczbą"))</f>
        <v>Weryfikacja OK</v>
      </c>
      <c r="G23" s="424" t="str">
        <f>IF(ISBLANK(WK01.2.7._B),"",IF(ISNUMBER(WK01.2.7._B),"Weryfikacja OK","Wartość w kolumnie B musi być liczbą"))</f>
        <v>Weryfikacja OK</v>
      </c>
    </row>
    <row r="24" spans="2:7" ht="44" thickBot="1" x14ac:dyDescent="0.4">
      <c r="B24" s="390" t="s">
        <v>267</v>
      </c>
      <c r="C24" s="425" t="s">
        <v>1257</v>
      </c>
      <c r="D24" s="401">
        <v>0</v>
      </c>
      <c r="E24" s="63">
        <v>0</v>
      </c>
      <c r="F24" s="424" t="str">
        <f>IF(ISBLANK(WK01.2.8._A),"",IF(ISNUMBER(WK01.2.8._A),"Weryfikacja OK","Wartość w kolumnie A musi być liczbą"))</f>
        <v>Weryfikacja OK</v>
      </c>
      <c r="G24" s="424" t="str">
        <f>IF(ISBLANK(WK01.2.8._B),"",IF(ISNUMBER(WK01.2.8._B),"Weryfikacja OK","Wartość w kolumnie B musi być liczbą"))</f>
        <v>Weryfikacja OK</v>
      </c>
    </row>
    <row r="25" spans="2:7" x14ac:dyDescent="0.35">
      <c r="B25" s="428" t="s">
        <v>268</v>
      </c>
      <c r="C25" s="423" t="s">
        <v>1265</v>
      </c>
      <c r="D25" s="399">
        <v>0</v>
      </c>
      <c r="E25" s="62">
        <v>0</v>
      </c>
      <c r="F25" s="424" t="str">
        <f>IF(ISBLANK(WK01.3._A),"",IF(ISNUMBER(WK01.3._A),IF(ROUND(WK01.3._A-WK01.3.1._A-WK01.3.2._A,2)=0,"Weryfikacja OK","W formularzu WK01 suma aktywów o wadze ryzyka 50% jest niezgodna z sumą poszczególnych składników tych aktywów wykazywanych w tym formularzu"),"Wartość w kolumnie A musi być liczbą"))</f>
        <v>Weryfikacja OK</v>
      </c>
      <c r="G25" s="424" t="str">
        <f>IF(ISBLANK(WK01.3._B),"",IF(ISNUMBER(WK01.3._B),IF(ROUND(WK01.3._B-WK01.3.1._B-WK01.3.2._B,2)=0,"Weryfikacja OK","W formularzu WK01 suma aktywów ważonych ryzykiem o wadze ryzyka 50% jest niezgodna z sumą poszczególnych składników tych aktywów wykazywanych w tym formularzu"),"Wartość w kolumnie A musi być liczbą"))</f>
        <v>Weryfikacja OK</v>
      </c>
    </row>
    <row r="26" spans="2:7" ht="29" x14ac:dyDescent="0.35">
      <c r="B26" s="396" t="s">
        <v>1500</v>
      </c>
      <c r="C26" s="430" t="s">
        <v>269</v>
      </c>
      <c r="D26" s="402">
        <v>0</v>
      </c>
      <c r="E26" s="67">
        <v>0</v>
      </c>
      <c r="F26" s="424" t="str">
        <f>IF(ISBLANK(WK01.3.1._A),"",IF(ISNUMBER(WK01.3.1._A),"Weryfikacja OK","Wartość w kolumnie A musi być liczbą"))</f>
        <v>Weryfikacja OK</v>
      </c>
      <c r="G26" s="424" t="str">
        <f>IF(ISBLANK(WK01.3.1._B),"",IF(ISNUMBER(WK01.3.1._B),"Weryfikacja OK","Wartość w kolumnie B musi być liczbą"))</f>
        <v>Weryfikacja OK</v>
      </c>
    </row>
    <row r="27" spans="2:7" ht="58.5" thickBot="1" x14ac:dyDescent="0.4">
      <c r="B27" s="396" t="s">
        <v>1499</v>
      </c>
      <c r="C27" s="425" t="s">
        <v>1258</v>
      </c>
      <c r="D27" s="401">
        <v>0</v>
      </c>
      <c r="E27" s="63">
        <v>0</v>
      </c>
      <c r="F27" s="424" t="str">
        <f>IF(ISBLANK(WK01.3.2._A),"",IF(ISNUMBER(WK01.3.2._A),"Weryfikacja OK","Wartość w kolumnie A musi być liczbą"))</f>
        <v>Weryfikacja OK</v>
      </c>
      <c r="G27" s="424" t="str">
        <f>IF(ISBLANK(WK01.3.2._B),"",IF(ISNUMBER(WK01.3.2._B),"Weryfikacja OK","Wartość w kolumnie B musi być liczbą"))</f>
        <v>Weryfikacja OK</v>
      </c>
    </row>
    <row r="28" spans="2:7" x14ac:dyDescent="0.35">
      <c r="B28" s="428" t="s">
        <v>270</v>
      </c>
      <c r="C28" s="423" t="s">
        <v>271</v>
      </c>
      <c r="D28" s="399">
        <v>0</v>
      </c>
      <c r="E28" s="62">
        <v>0</v>
      </c>
      <c r="F28" s="424" t="str">
        <f>IF(ISBLANK(WK01.4._A),"",IF(ISNUMBER(WK01.4._A),IF(ROUND(WK01.4._A-WK01.4.1._A-WK01.4.2._A-WK01.4.3._A-WK01.4.4._A-WK01.4.5._A,2)=0,"Weryfikacja OK","W formularzu WK01 suma aktywów o wadze ryzyka 100% jest niezgodna z sumą poszczególnych składników tych aktywów wykazywanych w tym formularzu"),"Wartosć musi być liczbą"))</f>
        <v>Weryfikacja OK</v>
      </c>
      <c r="G28" s="424" t="str">
        <f>IF(ISBLANK(WK01.4._B),"",IF(ISNUMBER(WK01.4._B),IF(ROUND(WK01.4._B-WK01.4.1._B-WK01.4.2._B-WK01.4.3._B-WK01.4.4._B-WK01.4.5._B,2)=0,"Weryfikacja OK","W formularzu WK01 suma aktywów ważonych ryzykiem o wadze ryzyka 100% jest niezgodna z sumą poszczególnych składników tych aktywów wykazywanych w tym formularzu"),"Wartosć musi być liczbą"))</f>
        <v>Weryfikacja OK</v>
      </c>
    </row>
    <row r="29" spans="2:7" x14ac:dyDescent="0.35">
      <c r="B29" s="390" t="s">
        <v>272</v>
      </c>
      <c r="C29" s="425" t="s">
        <v>1259</v>
      </c>
      <c r="D29" s="400">
        <v>0</v>
      </c>
      <c r="E29" s="66">
        <v>0</v>
      </c>
      <c r="F29" s="424" t="str">
        <f>IF(ISBLANK(WK01.4.1._A),"",IF(ISNUMBER(WK01.4.1._A),"Weryfikacja OK","Wartość w kolumnie A musi być liczbą"))</f>
        <v>Weryfikacja OK</v>
      </c>
      <c r="G29" s="424" t="str">
        <f>IF(ISBLANK(WK01.4.1._B),"",IF(ISNUMBER(WK01.4.1._B),"Weryfikacja OK","Wartość w kolumnie B musi być liczbą"))</f>
        <v>Weryfikacja OK</v>
      </c>
    </row>
    <row r="30" spans="2:7" ht="58" x14ac:dyDescent="0.35">
      <c r="B30" s="390" t="s">
        <v>273</v>
      </c>
      <c r="C30" s="425" t="s">
        <v>1260</v>
      </c>
      <c r="D30" s="400">
        <v>0</v>
      </c>
      <c r="E30" s="66">
        <v>0</v>
      </c>
      <c r="F30" s="424" t="str">
        <f>IF(ISBLANK(WK01.4.2._A),"",IF(ISNUMBER(WK01.4.2._A),"Weryfikacja OK","Wartość w kolumnie A musi być liczbą"))</f>
        <v>Weryfikacja OK</v>
      </c>
      <c r="G30" s="424" t="str">
        <f>IF(ISBLANK(WK01.4.2._B),"",IF(ISNUMBER(WK01.4.2._B),"Weryfikacja OK","Wartość w kolumnie B musi być liczbą"))</f>
        <v>Weryfikacja OK</v>
      </c>
    </row>
    <row r="31" spans="2:7" ht="29" x14ac:dyDescent="0.35">
      <c r="B31" s="390" t="s">
        <v>274</v>
      </c>
      <c r="C31" s="425" t="s">
        <v>1261</v>
      </c>
      <c r="D31" s="400">
        <v>0</v>
      </c>
      <c r="E31" s="66">
        <v>0</v>
      </c>
      <c r="F31" s="424" t="str">
        <f>IF(ISBLANK(WK01.4.3._A),"",IF(ISNUMBER(WK01.4.3._A),"Weryfikacja OK","Wartość w kolumnie A musi być liczbą"))</f>
        <v>Weryfikacja OK</v>
      </c>
      <c r="G31" s="424" t="str">
        <f>IF(ISBLANK(WK01.4.3._B),"",IF(ISNUMBER(WK01.4.3._B),"Weryfikacja OK","Wartość w kolumnie B musi być liczbą"))</f>
        <v>Weryfikacja OK</v>
      </c>
    </row>
    <row r="32" spans="2:7" ht="72.5" x14ac:dyDescent="0.35">
      <c r="B32" s="390" t="s">
        <v>275</v>
      </c>
      <c r="C32" s="426" t="s">
        <v>1262</v>
      </c>
      <c r="D32" s="401">
        <v>0</v>
      </c>
      <c r="E32" s="63">
        <v>0</v>
      </c>
      <c r="F32" s="424" t="str">
        <f>IF(ISBLANK(WK01.4.4._A),"",IF(ISNUMBER(WK01.4.4._A),"Weryfikacja OK","Wartość w kolumnie A musi być liczbą"))</f>
        <v>Weryfikacja OK</v>
      </c>
      <c r="G32" s="424" t="str">
        <f>IF(ISBLANK(WK01.4.4._B),"",IF(ISNUMBER(WK01.4.4._B),"Weryfikacja OK","Wartość w kolumnie B musi być liczbą"))</f>
        <v>Weryfikacja OK</v>
      </c>
    </row>
    <row r="33" spans="2:7" ht="15" thickBot="1" x14ac:dyDescent="0.4">
      <c r="B33" s="390" t="s">
        <v>276</v>
      </c>
      <c r="C33" s="431" t="s">
        <v>1263</v>
      </c>
      <c r="D33" s="403">
        <v>0</v>
      </c>
      <c r="E33" s="64">
        <v>0</v>
      </c>
      <c r="F33" s="424" t="str">
        <f>IF(ISBLANK(WK01.4.5._A),"",IF(ISNUMBER(WK01.4.5._A),"Weryfikacja OK","Wartość w kolumnie A musi być liczbą"))</f>
        <v>Weryfikacja OK</v>
      </c>
      <c r="G33" s="424" t="str">
        <f>IF(ISBLANK(WK01.4.5._B),"",IF(ISNUMBER(WK01.4.5._B),"Weryfikacja OK","Wartość w kolumnie B musi być liczbą"))</f>
        <v>Weryfikacja OK</v>
      </c>
    </row>
    <row r="34" spans="2:7" x14ac:dyDescent="0.35">
      <c r="B34" s="432" t="s">
        <v>277</v>
      </c>
      <c r="C34" s="433" t="s">
        <v>278</v>
      </c>
      <c r="D34" s="402">
        <v>0</v>
      </c>
      <c r="E34" s="68">
        <v>0</v>
      </c>
      <c r="F34" s="424" t="str">
        <f>IF(ISBLANK(WK01.5._A),"",IF(ISNUMBER(WK01.5._A),IF(ROUND(WK01.5._A-WK01.5.1._A,2)=0,"Weryfikacja OK","W formularzu WK01 suma aktywów o wadze ryzyka 150% jest niezgodna z sumą poszczególnych składników tych aktywów wykazywanych w tym formularzu"),"Wartosć musi być liczbą"))</f>
        <v>Weryfikacja OK</v>
      </c>
      <c r="G34" s="424" t="str">
        <f>IF(ISBLANK(WK01.5._B),"",IF(ISNUMBER(WK01.5._B),IF(ROUND(WK01.5._B-WK01.5.1._B,2)=0,"Weryfikacja OK","W formularzu WK01 suma aktywów o wadze ryzyka 150% jest niezgodna z sumą poszczególnych składników tych aktywów wykazywanych w tym formularzu"),"Wartosć musi być liczbą"))</f>
        <v>Weryfikacja OK</v>
      </c>
    </row>
    <row r="35" spans="2:7" ht="15" thickBot="1" x14ac:dyDescent="0.4">
      <c r="B35" s="392" t="s">
        <v>1498</v>
      </c>
      <c r="C35" s="434" t="s">
        <v>279</v>
      </c>
      <c r="D35" s="403">
        <v>0</v>
      </c>
      <c r="E35" s="69">
        <v>0</v>
      </c>
      <c r="F35" s="424" t="str">
        <f>IF(ISBLANK(WK01.5.1._A),"",IF(ISNUMBER(WK01.5.1._A),"Weryfikacja OK","Wartość w kolumnie A musi być liczbą"))</f>
        <v>Weryfikacja OK</v>
      </c>
      <c r="G35" s="424" t="str">
        <f>IF(ISBLANK(WK01.5.1._B),"",IF(ISNUMBER(WK01.5.1._B),"Weryfikacja OK","Wartość w kolumnie B musi być liczbą"))</f>
        <v>Weryfikacja OK</v>
      </c>
    </row>
    <row r="36" spans="2:7" ht="15" thickBot="1" x14ac:dyDescent="0.4">
      <c r="B36" s="394" t="s">
        <v>280</v>
      </c>
      <c r="C36" s="435" t="s">
        <v>281</v>
      </c>
      <c r="D36" s="404">
        <v>0</v>
      </c>
      <c r="E36" s="70">
        <v>0</v>
      </c>
      <c r="F36" s="424" t="str">
        <f>IF(ISBLANK(WK01.6._A),"",IF(ISNUMBER(WK01.6._A),IF(ROUND(WK01.1._A+WK01.2._A+WK01.3._A+WK01.4._A+WK01.5._A-WK01.6._A,2)=0,"Weryfikacja OK","W formularzu WK01 wartość aktywów jest niezgodna z sumą poszczególnych składników aktywów wykazywanych w tym formularzu"),"Wartosć musi być liczbą"))</f>
        <v>Weryfikacja OK</v>
      </c>
      <c r="G36" s="424" t="str">
        <f>IF(ISBLANK(WK01.6._B),"",IF(ISNUMBER(WK01.6._B),IF(ROUND(WK01.1._B+WK01.2._B+WK01.3._B+WK01.4._B+WK01.5._B-WK01.6._B,2)=0,"Weryfikacja OK","W formularzu WK01 wartość aktywów ważonych ryzykiem jest niezgodna z sumą poszczególnych składników aktywów ważonych ryzykiem wykazywanych w tym formularzu"),"Wartosć musi być liczbą"))</f>
        <v>Weryfikacja OK</v>
      </c>
    </row>
    <row r="37" spans="2:7" ht="15" thickBot="1" x14ac:dyDescent="0.4">
      <c r="B37" s="753" t="s">
        <v>282</v>
      </c>
      <c r="C37" s="757"/>
      <c r="D37" s="446" t="s">
        <v>82</v>
      </c>
      <c r="E37" s="447" t="s">
        <v>283</v>
      </c>
      <c r="F37" s="424"/>
      <c r="G37" s="424"/>
    </row>
    <row r="38" spans="2:7" ht="15" thickBot="1" x14ac:dyDescent="0.4">
      <c r="B38" s="758" t="s">
        <v>284</v>
      </c>
      <c r="C38" s="759"/>
      <c r="D38" s="448" t="s">
        <v>107</v>
      </c>
      <c r="E38" s="449" t="s">
        <v>108</v>
      </c>
      <c r="F38" s="424"/>
      <c r="G38" s="424"/>
    </row>
    <row r="39" spans="2:7" x14ac:dyDescent="0.35">
      <c r="B39" s="428" t="s">
        <v>285</v>
      </c>
      <c r="C39" s="436" t="s">
        <v>286</v>
      </c>
      <c r="D39" s="405">
        <v>0</v>
      </c>
      <c r="E39" s="94">
        <v>0</v>
      </c>
      <c r="F39" s="424" t="str">
        <f>IF(ISBLANK(WK01.7._A),"",IF(ISNUMBER(WK01.7._A),IF(ROUND(WK01.7._A-WK01.7.1._A,2)=0,"Weryfikacja OK","W formularzu WK01 waga ryzyka 0% jest niezgodna z sumą poszczególnych składników tych aktywów wykazywanych w tym formularzu"),"Wartosć musi być liczbą"))</f>
        <v>Weryfikacja OK</v>
      </c>
      <c r="G39" s="424" t="str">
        <f>IF(ISBLANK(WK01.7._B),"",IF(ISNUMBER(WK01.7._B),IF(ROUND(WK01.7._B-WK01.7.1._B,2)=0,"Weryfikacja OK","W formularzu WK01 waga ryzyka 0% jest niezgodna z sumą poszczególnych składników tych aktywów wykazywanych w tym formularzu"),"Wartosć musi być liczbą"))</f>
        <v>Weryfikacja OK</v>
      </c>
    </row>
    <row r="40" spans="2:7" ht="44" thickBot="1" x14ac:dyDescent="0.4">
      <c r="B40" s="392" t="s">
        <v>287</v>
      </c>
      <c r="C40" s="426" t="s">
        <v>288</v>
      </c>
      <c r="D40" s="401">
        <v>0</v>
      </c>
      <c r="E40" s="63">
        <v>0</v>
      </c>
      <c r="F40" s="424" t="str">
        <f>IF(ISBLANK(WK01.7.1._A),"",IF(ISNUMBER(WK01.7.1._A),"Weryfikacja OK","Wartość w kolumnie A musi być liczbą"))</f>
        <v>Weryfikacja OK</v>
      </c>
      <c r="G40" s="424" t="str">
        <f>IF(ISBLANK(WK01.7.1._B),"",IF(ISNUMBER(WK01.7.1._B),"Weryfikacja OK","Wartość w kolumnie B musi być liczbą"))</f>
        <v>Weryfikacja OK</v>
      </c>
    </row>
    <row r="41" spans="2:7" x14ac:dyDescent="0.35">
      <c r="B41" s="428" t="s">
        <v>289</v>
      </c>
      <c r="C41" s="436" t="s">
        <v>290</v>
      </c>
      <c r="D41" s="399">
        <v>0</v>
      </c>
      <c r="E41" s="62">
        <v>0</v>
      </c>
      <c r="F41" s="424" t="str">
        <f>IF(ISBLANK(WK01.8._A),"",IF(ISNUMBER(WK01.8._A),IF(ROUND(WK01.8._A-WK01.8.1._A,2)=0,"Weryfikacja OK","W formularzu WK01 waga ryzyka 50% jest niezgodna z sumą poszczególnych składników tych aktywów wykazywanych w tym formularzu"),"Wartosć musi być liczbą"))</f>
        <v>Weryfikacja OK</v>
      </c>
      <c r="G41" s="424" t="str">
        <f>IF(ISBLANK(WK01.8._B),"",IF(ISNUMBER(WK01.8._B),IF(ROUND(WK01.8._B-WK01.8.1._B,2)=0,"Weryfikacja OK","W formularzu WK01 waga ryzyka 50% jest niezgodna z sumą poszczególnych składników tych aktywów wykazywanych w tym formularzu"),"Wartosć musi być liczbą"))</f>
        <v>Weryfikacja OK</v>
      </c>
    </row>
    <row r="42" spans="2:7" ht="29.5" thickBot="1" x14ac:dyDescent="0.4">
      <c r="B42" s="392" t="s">
        <v>1497</v>
      </c>
      <c r="C42" s="426" t="s">
        <v>291</v>
      </c>
      <c r="D42" s="401">
        <v>0</v>
      </c>
      <c r="E42" s="63">
        <v>0</v>
      </c>
      <c r="F42" s="424" t="str">
        <f>IF(ISBLANK(WK01.8.1._A),"",IF(ISNUMBER(WK01.8.1._A),"Weryfikacja OK","Wartość w kolumnie A musi być liczbą"))</f>
        <v>Weryfikacja OK</v>
      </c>
      <c r="G42" s="424" t="str">
        <f>IF(ISBLANK(WK01.8.1._B),"",IF(ISNUMBER(WK01.8.1._B),"Weryfikacja OK","Wartość w kolumnie B musi być liczbą"))</f>
        <v>Weryfikacja OK</v>
      </c>
    </row>
    <row r="43" spans="2:7" x14ac:dyDescent="0.35">
      <c r="B43" s="428" t="s">
        <v>292</v>
      </c>
      <c r="C43" s="437" t="s">
        <v>293</v>
      </c>
      <c r="D43" s="399">
        <v>0</v>
      </c>
      <c r="E43" s="62">
        <v>0</v>
      </c>
      <c r="F43" s="424" t="str">
        <f>IF(ISBLANK(WK01.9._A),"",IF(ISNUMBER(WK01.9._A),IF(ROUND(WK01.9._A-WK01.9.1._A,2)=0,"Weryfikacja OK","W formularzu WK01 waga ryzyka 100% jest niezgodna z sumą poszczególnych składników tych aktywów wykazywanych w tym formularzu"),"Wartosć musi być liczbą"))</f>
        <v>Weryfikacja OK</v>
      </c>
      <c r="G43" s="424" t="str">
        <f>IF(ISBLANK(WK01.9._B),"",IF(ISNUMBER(WK01.9._B),IF(ROUND(WK01.9._B-WK01.9.1._B,2)=0,"Weryfikacja OK","W formularzu WK01 waga ryzyka 100% jest niezgodna z sumą poszczególnych składników tych aktywów wykazywanych w tym formularzu"),"Wartosć musi być liczbą"))</f>
        <v>Weryfikacja OK</v>
      </c>
    </row>
    <row r="44" spans="2:7" ht="15" thickBot="1" x14ac:dyDescent="0.4">
      <c r="B44" s="438" t="s">
        <v>294</v>
      </c>
      <c r="C44" s="439" t="s">
        <v>295</v>
      </c>
      <c r="D44" s="403">
        <v>0</v>
      </c>
      <c r="E44" s="64">
        <v>0</v>
      </c>
      <c r="F44" s="424" t="str">
        <f>IF(ISBLANK(WK01.9.1._A),"",IF(ISNUMBER(WK01.9.1._A),"Weryfikacja OK","Wartość w kolumnie A musi być liczbą"))</f>
        <v>Weryfikacja OK</v>
      </c>
      <c r="G44" s="424" t="str">
        <f>IF(ISBLANK(WK01.9.1._B),"",IF(ISNUMBER(WK01.9.1._B),"Weryfikacja OK","Wartość w kolumnie A musi być liczbą"))</f>
        <v>Weryfikacja OK</v>
      </c>
    </row>
    <row r="45" spans="2:7" ht="15" thickBot="1" x14ac:dyDescent="0.4">
      <c r="B45" s="394" t="s">
        <v>296</v>
      </c>
      <c r="C45" s="440" t="s">
        <v>297</v>
      </c>
      <c r="D45" s="406">
        <v>0</v>
      </c>
      <c r="E45" s="65">
        <v>0</v>
      </c>
      <c r="F45" s="424" t="str">
        <f>IF(ISBLANK(WK01.10._A),"",IF(ISNUMBER(WK01.10._A),IF(ROUND(WK01.7._A+WK01.8._A+WK01.9._A-WK01.10._A,2)=0,"Weryfikacja OK","W formularzu WK01 wartość aktywów jest niezgodna z sumą poszczególnych składników aktywów wykazywanych w tym formularzu"),"Wartosć musi być liczbą"))</f>
        <v>Weryfikacja OK</v>
      </c>
      <c r="G45" s="424" t="str">
        <f>IF(ISBLANK(WK01.10._B),"",IF(ISNUMBER(WK01.10._B),IF(ROUND(WK01.7._B+WK01.8._B+WK01.9._B-WK01.10._B,2)=0,"Weryfikacja OK","W formularzu WK01 wartość zobowiązań pozabilansowych ważonych ryzykiem produktu jest niezgodna z sumą poszczególnych składników zobowiązań pozabilansowych ważonych ryzykiem produktu wykazywanych w tym formularzu"),"Wartosć musi być liczbą"))</f>
        <v>Weryfikacja OK</v>
      </c>
    </row>
    <row r="46" spans="2:7" ht="15" thickBot="1" x14ac:dyDescent="0.4">
      <c r="B46" s="758" t="s">
        <v>298</v>
      </c>
      <c r="C46" s="759"/>
      <c r="D46" s="450" t="s">
        <v>283</v>
      </c>
      <c r="E46" s="451" t="s">
        <v>233</v>
      </c>
      <c r="F46" s="424"/>
      <c r="G46" s="424"/>
    </row>
    <row r="47" spans="2:7" x14ac:dyDescent="0.35">
      <c r="B47" s="388" t="s">
        <v>299</v>
      </c>
      <c r="C47" s="441" t="s">
        <v>300</v>
      </c>
      <c r="D47" s="407">
        <v>0</v>
      </c>
      <c r="E47" s="408">
        <v>0</v>
      </c>
      <c r="F47" s="424" t="str">
        <f>IF(ISBLANK(WK01.11._A),"",IF(ISNUMBER(WK01.11._A),"Weryfikacja OK","Wartość w kolumnie A musi być liczbą"))</f>
        <v>Weryfikacja OK</v>
      </c>
      <c r="G47" s="424" t="str">
        <f>IF(ISBLANK(WK01.11._B),"",IF(ISNUMBER(WK01.11._B),"Weryfikacja OK","Wartość w kolumnie A musi być liczbą"))</f>
        <v>Weryfikacja OK</v>
      </c>
    </row>
    <row r="48" spans="2:7" x14ac:dyDescent="0.35">
      <c r="B48" s="388" t="s">
        <v>301</v>
      </c>
      <c r="C48" s="442" t="s">
        <v>302</v>
      </c>
      <c r="D48" s="409">
        <v>0</v>
      </c>
      <c r="E48" s="410">
        <v>0</v>
      </c>
      <c r="F48" s="424" t="str">
        <f>IF(ISBLANK(WK01.12._A),"",IF(ISNUMBER(WK01.12._A),"Weryfikacja OK","Wartość w kolumnie A musi być liczbą"))</f>
        <v>Weryfikacja OK</v>
      </c>
      <c r="G48" s="424" t="str">
        <f>IF(ISBLANK(WK01.12._B),"",IF(ISNUMBER(WK01.12._B),"Weryfikacja OK","Wartość w kolumnie B musi być liczbą"))</f>
        <v>Weryfikacja OK</v>
      </c>
    </row>
    <row r="49" spans="2:7" x14ac:dyDescent="0.35">
      <c r="B49" s="390" t="s">
        <v>303</v>
      </c>
      <c r="C49" s="430" t="s">
        <v>1264</v>
      </c>
      <c r="D49" s="409">
        <v>0</v>
      </c>
      <c r="E49" s="410">
        <v>0</v>
      </c>
      <c r="F49" s="424" t="str">
        <f>IF(ISBLANK(WK01.13._A),"",IF(ISNUMBER(WK01.13._A),"Weryfikacja OK","Wartość w kolumnie A musi być liczbą"))</f>
        <v>Weryfikacja OK</v>
      </c>
      <c r="G49" s="424" t="str">
        <f>IF(ISBLANK(WK01.13._B),"",IF(ISNUMBER(WK01.13._B),"Weryfikacja OK","Wartość w kolumnie B musi być liczbą"))</f>
        <v>Weryfikacja OK</v>
      </c>
    </row>
    <row r="50" spans="2:7" x14ac:dyDescent="0.35">
      <c r="B50" s="390" t="s">
        <v>304</v>
      </c>
      <c r="C50" s="441" t="s">
        <v>305</v>
      </c>
      <c r="D50" s="407">
        <v>0</v>
      </c>
      <c r="E50" s="408">
        <v>0</v>
      </c>
      <c r="F50" s="424" t="str">
        <f>IF(ISBLANK(WK01.14._A),"",IF(ISNUMBER(WK01.14._A),"Weryfikacja OK","Wartość w kolumnie A musi być liczbą"))</f>
        <v>Weryfikacja OK</v>
      </c>
      <c r="G50" s="424" t="str">
        <f>IF(ISBLANK(WK01.14._B),"",IF(ISNUMBER(WK01.14._B),"Weryfikacja OK","Wartość w kolumnie B musi być liczbą"))</f>
        <v>Weryfikacja OK</v>
      </c>
    </row>
    <row r="51" spans="2:7" ht="15" thickBot="1" x14ac:dyDescent="0.4">
      <c r="B51" s="396" t="s">
        <v>306</v>
      </c>
      <c r="C51" s="443" t="s">
        <v>307</v>
      </c>
      <c r="D51" s="411">
        <v>0</v>
      </c>
      <c r="E51" s="412">
        <v>0</v>
      </c>
      <c r="F51" s="424" t="str">
        <f>IF(ISBLANK(WK01.15._A),"",IF(ISNUMBER(WK01.15._A),"Weryfikacja OK","Wartość w kolumnie A musi być liczbą"))</f>
        <v>Weryfikacja OK</v>
      </c>
      <c r="G51" s="424" t="str">
        <f>IF(ISBLANK(WK01.15._B),"",IF(ISNUMBER(WK01.15._B),"Weryfikacja OK","Wartość w kolumnie B musi być liczbą"))</f>
        <v>Weryfikacja OK</v>
      </c>
    </row>
    <row r="52" spans="2:7" ht="15" thickBot="1" x14ac:dyDescent="0.4">
      <c r="B52" s="394" t="s">
        <v>308</v>
      </c>
      <c r="C52" s="444" t="s">
        <v>309</v>
      </c>
      <c r="D52" s="413">
        <v>0</v>
      </c>
      <c r="E52" s="61">
        <v>0</v>
      </c>
      <c r="F52" s="424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>Weryfikacja OK</v>
      </c>
      <c r="G52" s="424" t="str">
        <f>IF(ISBLANK(WK01.16._B),"",IF(ISNUMBER(WK01.16._B),"Weryfikacja OK","Wartość w kolumnie B musi być liczbą"))</f>
        <v>Weryfikacja OK</v>
      </c>
    </row>
    <row r="53" spans="2:7" ht="15" thickBot="1" x14ac:dyDescent="0.4">
      <c r="B53" s="751" t="s">
        <v>310</v>
      </c>
      <c r="C53" s="760"/>
      <c r="D53" s="452"/>
      <c r="E53" s="451" t="s">
        <v>1</v>
      </c>
      <c r="F53" s="424"/>
      <c r="G53" s="424"/>
    </row>
    <row r="54" spans="2:7" ht="15" thickBot="1" x14ac:dyDescent="0.4">
      <c r="B54" s="394" t="s">
        <v>311</v>
      </c>
      <c r="C54" s="444" t="s">
        <v>312</v>
      </c>
      <c r="D54" s="452"/>
      <c r="E54" s="61">
        <v>0</v>
      </c>
      <c r="F54" s="424" t="str">
        <f>IF(ISBLANK(WK01.17._B),"",IF(ISNUMBER(WK01.17._B),IF(ROUND(WK01.17._B-WK01.16._B-WK01.6._B,2)=0,"Weryfikacja OK","W formularzu WK01 suma aktywów i zobowiązań pozabilansowych ważonych ryzykiem jest niezgodna z sumą poszczególnych składników w tym formularzu"),"Wartosć musi być liczbą"))</f>
        <v>Weryfikacja OK</v>
      </c>
      <c r="G54" s="424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>Weryfikacja OK</v>
      </c>
    </row>
    <row r="55" spans="2:7" ht="15" thickBot="1" x14ac:dyDescent="0.4">
      <c r="B55" s="394" t="s">
        <v>313</v>
      </c>
      <c r="C55" s="444" t="s">
        <v>225</v>
      </c>
      <c r="D55" s="452"/>
      <c r="E55" s="160">
        <v>0</v>
      </c>
      <c r="F55" s="424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>Weryfikacja OK</v>
      </c>
      <c r="G55" s="424"/>
    </row>
    <row r="56" spans="2:7" x14ac:dyDescent="0.35">
      <c r="G56" s="424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>Weryfikacja OK</v>
      </c>
    </row>
    <row r="57" spans="2:7" x14ac:dyDescent="0.35">
      <c r="G57" s="424"/>
    </row>
    <row r="58" spans="2:7" x14ac:dyDescent="0.35">
      <c r="C58" s="445" t="str">
        <f>IF(COUNTBLANK(F6:G66)=122,"",IF(COUNTIF(F6:G66,"Weryfikacja OK")=100,"Arkusz jest zwalidowany poprawnie","Arkusz jest niepoprawny"))</f>
        <v>Arkusz jest zwalidowany poprawnie</v>
      </c>
    </row>
    <row r="59" spans="2:7" x14ac:dyDescent="0.35">
      <c r="E59" s="415" t="s">
        <v>385</v>
      </c>
      <c r="F59" s="424" t="str">
        <f>IF(AND(ISBLANK(WK01.1._B), ISBLANK(WK01.1._A)),"",IF(AND(ROUND(WK01.1._B-WK01.1._A*0%,2)&gt;=0,ROUND(WK01.1._B-WK01.1._A*0%,2)&lt;=0.01),"Weryfikacja OK","W formularzu WK01 wielkość ważona aktywów o wadze ryzyka 0% jest niezgodna z iloczynem wartości nominalnej tych aktywów i dpowiedniej wagi ryzyka"))</f>
        <v>Weryfikacja OK</v>
      </c>
    </row>
    <row r="60" spans="2:7" x14ac:dyDescent="0.35">
      <c r="E60" s="415" t="s">
        <v>386</v>
      </c>
      <c r="F60" s="424" t="str">
        <f>IF(AND(ISBLANK(WK01.2._B), ISBLANK(WK01.2._A)),"",IF(AND(ROUND(WK01.2._B-WK01.2._A*20%,2)&gt;=0,ROUND(WK01.2._B-WK01.2._A*20%,2)&lt;=0.01),"Weryfikacja OK","W formularzu WK01 wielkość ważona aktywów o wadze ryzyka 20% jest niezgodna z iloczynem wartości nominalnej tych aktywów i dpowiedniej wagi ryzyka"))</f>
        <v>Weryfikacja OK</v>
      </c>
    </row>
    <row r="61" spans="2:7" x14ac:dyDescent="0.35">
      <c r="E61" s="415" t="s">
        <v>387</v>
      </c>
      <c r="F61" s="424" t="str">
        <f>IF(AND(ISBLANK(WK01.3._B), ISBLANK(WK01.3._A)),"",IF(AND(ROUND(WK01.3._B-WK01.3._A*50%,2)&gt;=0,ROUND(WK01.3._B-WK01.3._A*50%,2)&lt;=0.01),"Weryfikacja OK","W formularzu WK01 wielkość ważona aktywów o wadze ryzyka 50% jest niezgodna z iloczynem wartości nominalnej tych aktywów i dpowiedniej wagi ryzyka"))</f>
        <v>Weryfikacja OK</v>
      </c>
    </row>
    <row r="62" spans="2:7" x14ac:dyDescent="0.35">
      <c r="E62" s="415" t="s">
        <v>388</v>
      </c>
      <c r="F62" s="424" t="str">
        <f>IF(AND(ISBLANK(WK01.4._B), ISBLANK(WK01.4._A)),"",IF(AND(ROUND(WK01.4._B-WK01.4._A*100%,2)&gt;=0,ROUND(WK01.4._B-WK01.4._A*100%,2)&lt;=0.01),"Weryfikacja OK","W formularzu WK01 wielkość ważona aktywów o wadze ryzyka 100% jest niezgodna z iloczynem wartości nominalnej tych aktywów i dpowiedniej wagi ryzyka"))</f>
        <v>Weryfikacja OK</v>
      </c>
    </row>
    <row r="63" spans="2:7" x14ac:dyDescent="0.35">
      <c r="E63" s="415" t="s">
        <v>389</v>
      </c>
      <c r="F63" s="424" t="str">
        <f>IF(AND(ISBLANK(WK01.5._B), ISBLANK(WK01.5._A)),"",IF(AND(ROUND(WK01.5._B-WK01.5._A*150%,2)&gt;=0,ROUND(WK01.5._B-WK01.5._A*150%,2)&lt;=0.01),"Weryfikacja OK","W formularzu WK01 wielkość ważona aktywów o wadze ryzyka 150% jest niezgodna z iloczynem wartości nominalnej tych aktywów i dpowiedniej wagi ryzyka"))</f>
        <v>Weryfikacja OK</v>
      </c>
    </row>
    <row r="64" spans="2:7" x14ac:dyDescent="0.35">
      <c r="E64" s="415" t="s">
        <v>390</v>
      </c>
      <c r="F64" s="424" t="str">
        <f>IF(AND(ISBLANK(WK01.7._B),ISBLANK(WK01.7._A)),"",IF(AND(ROUND(WK01.7._B-WK01.7._A*0%,2)&gt;=0,ROUND(WK01.7._B-WK01.7._A*0%,2)&lt;=0.01),"Weryfikacja OK","W formularzu WK01 wielkość ekwiwalentu zobowiązań pozabilansowych o ryzyku produktu 0% jest niezgodna z iloczynem wartości nominalnej tych zobowiązań i odpowiedniej wagi produktu"))</f>
        <v>Weryfikacja OK</v>
      </c>
    </row>
    <row r="65" spans="5:6" x14ac:dyDescent="0.35">
      <c r="E65" s="415" t="s">
        <v>391</v>
      </c>
      <c r="F65" s="424" t="str">
        <f>IF(AND(ISBLANK(WK01.8._B),ISBLANK(WK01.8._A)),"",IF(AND(ROUND(WK01.8._B-WK01.8._A*50%,2)&gt;=0,ROUND(WK01.8._B-WK01.8._A*50%,2)&lt;=0.01),"Weryfikacja OK","W formularzu WK01 wielkość ekwiwalentu zobowiązań pozabilansowych o ryzyku produktu 50% jest niezgodna z iloczynem wartości nominalnej tych zobowiązań i odpowiedniej wagi produktu"))</f>
        <v>Weryfikacja OK</v>
      </c>
    </row>
    <row r="66" spans="5:6" x14ac:dyDescent="0.35">
      <c r="E66" s="415" t="s">
        <v>392</v>
      </c>
      <c r="F66" s="424" t="str">
        <f>IF(AND(ISBLANK(WK01.1._B),ISBLANK(WK01.1._A)),"",IF(AND(ROUND(WK01.9._B-WK01.9._A*100%,2)&gt;=0,ROUND(WK01.9._B-WK01.9._A*100%,2)&lt;=0.01),"Weryfikacja OK","W formularzu WK01 wielkość ekwiwalentu zobowiązań pozabilansowych o ryzyku produktu 100% jest niezgodna z iloczynem wartości nominalnej tych zobowiązań i odpowiedniej wagi produktu"))</f>
        <v>Weryfikacja OK</v>
      </c>
    </row>
  </sheetData>
  <sheetProtection algorithmName="SHA-512" hashValue="M7UCJlKGQUth1affnV/k8qjAuL1AR2yBjpSBERpnW6tmqmmDApCwS8ZdC5rABwhOBDzV+YaqkiOVNJsbCcJPpg==" saltValue="mQlzUq9kRER0q/NrF9Wzaw==" spinCount="100000" sheet="1" objects="1" scenarios="1"/>
  <mergeCells count="5">
    <mergeCell ref="B4:C5"/>
    <mergeCell ref="B37:C37"/>
    <mergeCell ref="B38:C38"/>
    <mergeCell ref="B46:C46"/>
    <mergeCell ref="B53:C53"/>
  </mergeCells>
  <conditionalFormatting sqref="G56:G57">
    <cfRule type="containsText" dxfId="128" priority="5" operator="containsText" text="Weryfikacja OK">
      <formula>NOT(ISERROR(SEARCH("Weryfikacja OK",G56)))</formula>
    </cfRule>
  </conditionalFormatting>
  <conditionalFormatting sqref="F56:F58">
    <cfRule type="containsText" dxfId="127" priority="4" operator="containsText" text="Weryfikacja OK">
      <formula>NOT(ISERROR(SEARCH("Weryfikacja OK",F56)))</formula>
    </cfRule>
  </conditionalFormatting>
  <conditionalFormatting sqref="C58">
    <cfRule type="cellIs" dxfId="126" priority="3" operator="equal">
      <formula>"Arkusz jest zwalidowany poprawnie"</formula>
    </cfRule>
  </conditionalFormatting>
  <conditionalFormatting sqref="F6:G55">
    <cfRule type="containsText" dxfId="125" priority="2" operator="containsText" text="Weryfikacja OK">
      <formula>NOT(ISERROR(SEARCH("Weryfikacja OK",F6)))</formula>
    </cfRule>
  </conditionalFormatting>
  <conditionalFormatting sqref="F59:F66">
    <cfRule type="containsText" dxfId="124" priority="1" operator="containsText" text="Weryfikacja OK">
      <formula>NOT(ISERROR(SEARCH("Weryfikacja OK",F59)))</formula>
    </cfRule>
  </conditionalFormatting>
  <pageMargins left="0.7" right="0.7" top="0.75" bottom="0.75" header="0.3" footer="0.3"/>
  <pageSetup paperSize="9" orientation="portrait" r:id="rId1"/>
  <ignoredErrors>
    <ignoredError sqref="G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J14"/>
  <sheetViews>
    <sheetView workbookViewId="0">
      <selection activeCell="D7" sqref="D7:I11"/>
    </sheetView>
  </sheetViews>
  <sheetFormatPr defaultColWidth="8.7265625" defaultRowHeight="14.5" x14ac:dyDescent="0.35"/>
  <cols>
    <col min="1" max="1" width="9.1796875" style="453" customWidth="1"/>
    <col min="2" max="2" width="8.81640625" style="454" customWidth="1"/>
    <col min="3" max="3" width="17.7265625" style="454" customWidth="1"/>
    <col min="4" max="4" width="14.54296875" style="454" customWidth="1"/>
    <col min="5" max="6" width="13.453125" style="454" customWidth="1"/>
    <col min="7" max="7" width="15.26953125" style="454" customWidth="1"/>
    <col min="8" max="8" width="12.81640625" style="454" customWidth="1"/>
    <col min="9" max="9" width="13.453125" style="454" customWidth="1"/>
    <col min="10" max="10" width="16.453125" style="4" customWidth="1"/>
    <col min="11" max="16384" width="8.7265625" style="4"/>
  </cols>
  <sheetData>
    <row r="1" spans="2:10" ht="15.5" x14ac:dyDescent="0.35">
      <c r="B1" s="414" t="s">
        <v>0</v>
      </c>
      <c r="H1" s="347" t="s">
        <v>1251</v>
      </c>
    </row>
    <row r="2" spans="2:10" x14ac:dyDescent="0.35">
      <c r="B2" s="416" t="s">
        <v>1266</v>
      </c>
      <c r="C2" s="416"/>
    </row>
    <row r="3" spans="2:10" ht="15" thickBot="1" x14ac:dyDescent="0.4"/>
    <row r="4" spans="2:10" x14ac:dyDescent="0.35">
      <c r="B4" s="761"/>
      <c r="C4" s="762"/>
      <c r="D4" s="767" t="s">
        <v>314</v>
      </c>
      <c r="E4" s="768"/>
      <c r="F4" s="769" t="s">
        <v>315</v>
      </c>
      <c r="G4" s="770"/>
      <c r="H4" s="771"/>
      <c r="I4" s="772" t="s">
        <v>316</v>
      </c>
    </row>
    <row r="5" spans="2:10" ht="29.5" thickBot="1" x14ac:dyDescent="0.4">
      <c r="B5" s="763"/>
      <c r="C5" s="764"/>
      <c r="D5" s="455" t="s">
        <v>317</v>
      </c>
      <c r="E5" s="456" t="s">
        <v>318</v>
      </c>
      <c r="F5" s="457" t="s">
        <v>319</v>
      </c>
      <c r="G5" s="458" t="s">
        <v>320</v>
      </c>
      <c r="H5" s="459" t="s">
        <v>321</v>
      </c>
      <c r="I5" s="773"/>
    </row>
    <row r="6" spans="2:10" ht="15" thickBot="1" x14ac:dyDescent="0.4">
      <c r="B6" s="765"/>
      <c r="C6" s="766"/>
      <c r="D6" s="460" t="s">
        <v>107</v>
      </c>
      <c r="E6" s="461" t="s">
        <v>108</v>
      </c>
      <c r="F6" s="460" t="s">
        <v>109</v>
      </c>
      <c r="G6" s="462" t="s">
        <v>110</v>
      </c>
      <c r="H6" s="463" t="s">
        <v>115</v>
      </c>
      <c r="I6" s="464" t="s">
        <v>111</v>
      </c>
    </row>
    <row r="7" spans="2:10" x14ac:dyDescent="0.35">
      <c r="B7" s="428" t="s">
        <v>322</v>
      </c>
      <c r="C7" s="465" t="s">
        <v>32</v>
      </c>
      <c r="D7" s="41">
        <v>0</v>
      </c>
      <c r="E7" s="42">
        <v>0</v>
      </c>
      <c r="F7" s="41">
        <v>0</v>
      </c>
      <c r="G7" s="43">
        <v>0</v>
      </c>
      <c r="H7" s="44">
        <v>0</v>
      </c>
      <c r="I7" s="45">
        <v>0</v>
      </c>
      <c r="J7" s="424" t="str">
        <f>IF(COUNTBLANK(D7:I7)=6,"",IF(COUNTBLANK(D7:I7)=0,"Weryfikacja OK","Należy wypełnić wszystkie kolumny w bieżącym wierszu"))</f>
        <v>Weryfikacja OK</v>
      </c>
    </row>
    <row r="8" spans="2:10" x14ac:dyDescent="0.35">
      <c r="B8" s="390" t="s">
        <v>323</v>
      </c>
      <c r="C8" s="466" t="s">
        <v>33</v>
      </c>
      <c r="D8" s="46">
        <v>0</v>
      </c>
      <c r="E8" s="47">
        <v>0</v>
      </c>
      <c r="F8" s="46">
        <v>0</v>
      </c>
      <c r="G8" s="48">
        <v>0</v>
      </c>
      <c r="H8" s="49">
        <v>0</v>
      </c>
      <c r="I8" s="50">
        <v>0</v>
      </c>
      <c r="J8" s="424" t="str">
        <f>IF(COUNTBLANK(D8:I8)=6,"",IF(COUNTBLANK(D8:I8)=0,"Weryfikacja OK","Należy wypełnić wszystkie kolumny w bieżącym wierszu"))</f>
        <v>Weryfikacja OK</v>
      </c>
    </row>
    <row r="9" spans="2:10" x14ac:dyDescent="0.35">
      <c r="B9" s="390" t="s">
        <v>324</v>
      </c>
      <c r="C9" s="466" t="s">
        <v>34</v>
      </c>
      <c r="D9" s="46">
        <v>0</v>
      </c>
      <c r="E9" s="47">
        <v>0</v>
      </c>
      <c r="F9" s="46">
        <v>0</v>
      </c>
      <c r="G9" s="48">
        <v>0</v>
      </c>
      <c r="H9" s="49">
        <v>0</v>
      </c>
      <c r="I9" s="50">
        <v>0</v>
      </c>
      <c r="J9" s="424" t="str">
        <f>IF(COUNTBLANK(D9:I9)=6,"",IF(COUNTBLANK(D9:I9)=0,"Weryfikacja OK","Należy wypełnić wszystkie kolumny w bieżącym wierszu"))</f>
        <v>Weryfikacja OK</v>
      </c>
    </row>
    <row r="10" spans="2:10" ht="15" thickBot="1" x14ac:dyDescent="0.4">
      <c r="B10" s="396" t="s">
        <v>325</v>
      </c>
      <c r="C10" s="467" t="s">
        <v>106</v>
      </c>
      <c r="D10" s="51">
        <v>0</v>
      </c>
      <c r="E10" s="52">
        <v>0</v>
      </c>
      <c r="F10" s="51">
        <v>0</v>
      </c>
      <c r="G10" s="53">
        <v>0</v>
      </c>
      <c r="H10" s="54">
        <v>0</v>
      </c>
      <c r="I10" s="55">
        <v>0</v>
      </c>
      <c r="J10" s="424" t="str">
        <f>IF(COUNTBLANK(D10:I10)=6,"",IF(COUNTBLANK(D10:I10)=0,"Weryfikacja OK","Należy wypełnić wszystkie kolumny w bieżącym wierszu"))</f>
        <v>Weryfikacja OK</v>
      </c>
    </row>
    <row r="11" spans="2:10" ht="15" thickBot="1" x14ac:dyDescent="0.4">
      <c r="B11" s="394" t="s">
        <v>326</v>
      </c>
      <c r="C11" s="468" t="s">
        <v>70</v>
      </c>
      <c r="D11" s="56">
        <v>0</v>
      </c>
      <c r="E11" s="57">
        <v>0</v>
      </c>
      <c r="F11" s="56">
        <v>0</v>
      </c>
      <c r="G11" s="58">
        <v>0</v>
      </c>
      <c r="H11" s="59">
        <v>0</v>
      </c>
      <c r="I11" s="60">
        <v>0</v>
      </c>
      <c r="J11" s="424" t="str">
        <f>IF(COUNTBLANK(D11:I11)=6,"",IF(COUNTBLANK(D11:I11)=0,"Weryfikacja OK","Należy wypełnić wszystkie kolumny w bieżącym wierszu"))</f>
        <v>Weryfikacja OK</v>
      </c>
    </row>
    <row r="13" spans="2:10" x14ac:dyDescent="0.35">
      <c r="C13" s="469" t="s">
        <v>395</v>
      </c>
      <c r="D13" s="470" t="str">
        <f>IF(COUNTBLANK(D7:D11)=5,"",IF(COUNTBLANK(D7:D11)=0,IF(ROUND(SUM(D7:D10)-D11,2)=0,"OK","W formularzu WK02 suma wartości wykazywanych w kolumnie A jest niezgodna w podsumowaniem tej kolumny w ostatnim wierszu"),"W trakcie wprowadzania"))</f>
        <v>OK</v>
      </c>
      <c r="E13" s="470" t="str">
        <f>IF(COUNTBLANK(E7:E11)=5,"",IF(COUNTBLANK(E7:E11)=0,IF(ROUND(SUM(E7:E10)-E11,2)=0,"OK","W formularzu WK02 suma wartości wykazywanych w kolumnie B jest niezgodna w podsumowaniem tej kolumny w ostatnim wierszu"),"W trakcie wprowadzania"))</f>
        <v>OK</v>
      </c>
      <c r="F13" s="470" t="str">
        <f>IF(COUNTBLANK(F7:F11)=5,"",IF(COUNTBLANK(F7:F11)=0,IF(ROUND(SUM(F7:F10)-F11,2)=0,"OK","W formularzu WK02 suma wartości wykazywanych w kolumnie C jest niezgodna w podsumowaniem tej kolumny w ostatnim wierszu"),"W trakcie wprowadzania"))</f>
        <v>OK</v>
      </c>
      <c r="G13" s="470" t="str">
        <f>IF(COUNTBLANK(G7:G11)=5,"",IF(COUNTBLANK(G7:G11)=0,IF(ROUND(SUM(G7:G10)-G11,2)=0,"OK","W formularzu WK02 suma wartości wykazywanych w kolumnie D jest niezgodna w podsumowaniem tej kolumny w ostatnim wierszu"),"W trakcie wprowadzania"))</f>
        <v>OK</v>
      </c>
      <c r="H13" s="470" t="str">
        <f>IF(COUNTBLANK(H7:H11)=5,"",IF(COUNTBLANK(H7:H11)=0,IF(ROUND(SUM(H7:H10)-H11,2)=0,"OK","W formularzu WK02 suma wartości wykazywanych w kolumnie E jest niezgodna w podsumowaniem tej kolumny w ostatnim wierszu"),"W trakcie wprowadzania"))</f>
        <v>OK</v>
      </c>
      <c r="I13" s="470" t="str">
        <f>IF(COUNTBLANK(I7:I11)=5,"",IF(COUNTBLANK(I7:I11)=0,IF(ROUND(SUM(I7:I10)-I11,2)=0,"OK","W formularzu WK02 suma wartości wykazywanych w kolumnie F jest niezgodna w podsumowaniem tej kolumny w ostatnim wierszu"),"W trakcie wprowadzania"))</f>
        <v>OK</v>
      </c>
    </row>
    <row r="14" spans="2:10" x14ac:dyDescent="0.35">
      <c r="C14" s="471" t="str">
        <f>IF(COUNTBLANK(D13:I13)=6,"",IF(COUNTIFS(D13:I13,"OK")=6,"Arkusz jest zwalidowany poprawnie","Arkusz jest niepoprawny"))</f>
        <v>Arkusz jest zwalidowany poprawnie</v>
      </c>
      <c r="D14" s="471"/>
      <c r="E14" s="471"/>
      <c r="F14" s="471"/>
      <c r="G14" s="471"/>
      <c r="H14" s="471"/>
      <c r="I14" s="471"/>
    </row>
  </sheetData>
  <sheetProtection algorithmName="SHA-512" hashValue="0cKcCqCNg1XQ3iblc4WCBa/lAAwTBDFXuWC/Hxj6o0LCuuDFlec7dyBgBOCu6cYXIxFmWgt1OK/3q+CToKIxrw==" saltValue="KC27JEn+6319ykpTqw1vmw==" spinCount="100000" sheet="1" objects="1" scenarios="1"/>
  <mergeCells count="4">
    <mergeCell ref="B4:C6"/>
    <mergeCell ref="D4:E4"/>
    <mergeCell ref="F4:H4"/>
    <mergeCell ref="I4:I5"/>
  </mergeCells>
  <conditionalFormatting sqref="J7:J11">
    <cfRule type="containsText" dxfId="123" priority="3" operator="containsText" text="Weryfikacja OK">
      <formula>NOT(ISERROR(SEARCH("Weryfikacja OK",J7)))</formula>
    </cfRule>
  </conditionalFormatting>
  <conditionalFormatting sqref="D13:I13">
    <cfRule type="containsText" dxfId="122" priority="2" operator="containsText" text="OK">
      <formula>NOT(ISERROR(SEARCH("OK",D13)))</formula>
    </cfRule>
  </conditionalFormatting>
  <conditionalFormatting sqref="C14">
    <cfRule type="containsText" dxfId="121" priority="1" operator="containsText" text="Arkusz jest zwalidowany poprawnie">
      <formula>NOT(ISERROR(SEARCH("Arkusz jest zwalidowany poprawnie",C14)))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ykieta_x0020_informacyjna xmlns="53d33061-f69f-499e-819a-75b9f5561a46">
      <Value>Kasa Krajowa</Value>
    </etykieta_x0020_informacyjna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A069EE6B160B49A8508E8172A0DE3B" ma:contentTypeVersion="1" ma:contentTypeDescription="Utwórz nowy dokument." ma:contentTypeScope="" ma:versionID="640d1af2b21a1ba8378f804ad222ec14">
  <xsd:schema xmlns:xsd="http://www.w3.org/2001/XMLSchema" xmlns:xs="http://www.w3.org/2001/XMLSchema" xmlns:p="http://schemas.microsoft.com/office/2006/metadata/properties" xmlns:ns2="53d33061-f69f-499e-819a-75b9f5561a46" targetNamespace="http://schemas.microsoft.com/office/2006/metadata/properties" ma:root="true" ma:fieldsID="010736786a90f8bb164fd35dff5f9b86" ns2:_="">
    <xsd:import namespace="53d33061-f69f-499e-819a-75b9f5561a46"/>
    <xsd:element name="properties">
      <xsd:complexType>
        <xsd:sequence>
          <xsd:element name="documentManagement">
            <xsd:complexType>
              <xsd:all>
                <xsd:element ref="ns2:etykieta_x0020_informacyj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33061-f69f-499e-819a-75b9f5561a46" elementFormDefault="qualified">
    <xsd:import namespace="http://schemas.microsoft.com/office/2006/documentManagement/types"/>
    <xsd:import namespace="http://schemas.microsoft.com/office/infopath/2007/PartnerControls"/>
    <xsd:element name="etykieta_x0020_informacyjna" ma:index="8" nillable="true" ma:displayName="etykieta informacyjna" ma:default="Kasa Krajowa" ma:description="proszę wybrać z czym związany jest dokument" ma:internalName="etykieta_x0020_informacyjn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asa Krajowa"/>
                    <xsd:enumeration value="SKOK Stefczyka"/>
                    <xsd:enumeration value="SKOK Chmielewskiego"/>
                    <xsd:enumeration value="SKOK Jaworzno"/>
                    <xsd:enumeration value="SKOK Wspólnota"/>
                    <xsd:enumeration value="SKOK Piast"/>
                    <xsd:enumeration value="SKOK Wielkopolska"/>
                    <xsd:enumeration value="SKOK Twoja"/>
                    <xsd:enumeration value="SKOK Unii Lubelskiej"/>
                    <xsd:enumeration value="SKOK Wołomin"/>
                    <xsd:enumeration value="SKOK Rafineria"/>
                    <xsd:enumeration value="SKOK Wybrzeże"/>
                    <xsd:enumeration value="SKOK Nike"/>
                    <xsd:enumeration value="SKOK Centrum"/>
                    <xsd:enumeration value="SKOK Wyszyńskiego"/>
                    <xsd:enumeration value="SKOK Zachodniopomorska"/>
                    <xsd:enumeration value="SKOK Ziemi Rybnickiej"/>
                    <xsd:enumeration value="SKOK Kujawiak"/>
                    <xsd:enumeration value="SKOK Krakowska"/>
                    <xsd:enumeration value="SKOK Polska"/>
                    <xsd:enumeration value="SKOK Kwiatkowskiego"/>
                    <xsd:enumeration value="SKOK Śląsk"/>
                    <xsd:enumeration value="SKOK Powstańców śl."/>
                    <xsd:enumeration value="SKOK Jowisz"/>
                    <xsd:enumeration value="SKOK Świdnik"/>
                    <xsd:enumeration value="SKOK Boże Dary"/>
                    <xsd:enumeration value="SKOK Arka"/>
                    <xsd:enumeration value="SKOK Kozienice"/>
                    <xsd:enumeration value="SKOK Skarbiec"/>
                    <xsd:enumeration value="SKOK Wisła"/>
                    <xsd:enumeration value="SKOK Bieszczadzka"/>
                    <xsd:enumeration value="SKOK Szopienice"/>
                    <xsd:enumeration value="SKOK Adamskiego"/>
                    <xsd:enumeration value="SKOK Powszechna"/>
                    <xsd:enumeration value="SKOK Regionalna"/>
                    <xsd:enumeration value="SKOK Blachnickiego"/>
                    <xsd:enumeration value="SKOK Poznaniak"/>
                    <xsd:enumeration value="SKOK Jadwigi"/>
                    <xsd:enumeration value="SKOK Małopolska"/>
                    <xsd:enumeration value="SKOK Rzeszowska"/>
                    <xsd:enumeration value="SKOK Beskidy"/>
                    <xsd:enumeration value="SKOK Mysłowice"/>
                    <xsd:enumeration value="SKOK Lubuska"/>
                    <xsd:enumeration value="SKOK w Kostrzynie"/>
                    <xsd:enumeration value="SKOK Bogdanka"/>
                    <xsd:enumeration value="SKOK Bełchatów"/>
                    <xsd:enumeration value="SKOK Dezamet"/>
                    <xsd:enumeration value="SKOK HPR"/>
                    <xsd:enumeration value="SKOK Profit"/>
                    <xsd:enumeration value="SKOK Stilon"/>
                    <xsd:enumeration value="SKOK Świętokrzysk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717E13-381E-4185-96A5-0C45FFE4F67F}">
  <ds:schemaRefs>
    <ds:schemaRef ds:uri="53d33061-f69f-499e-819a-75b9f5561a46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E2F31F6-0379-43E4-9D48-9C5154E31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33061-f69f-499e-819a-75b9f5561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B7960A-9BF2-4485-8229-22BA318F6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36</vt:i4>
      </vt:variant>
      <vt:variant>
        <vt:lpstr>Nazwane zakresy</vt:lpstr>
      </vt:variant>
      <vt:variant>
        <vt:i4>3562</vt:i4>
      </vt:variant>
    </vt:vector>
  </HeadingPairs>
  <TitlesOfParts>
    <vt:vector size="3598" baseType="lpstr">
      <vt:lpstr>Reguły walidacyjne</vt:lpstr>
      <vt:lpstr>ZESTAWIENIE FORMULARZY</vt:lpstr>
      <vt:lpstr>DO02</vt:lpstr>
      <vt:lpstr>BA02</vt:lpstr>
      <vt:lpstr>BP02</vt:lpstr>
      <vt:lpstr>RZS02</vt:lpstr>
      <vt:lpstr>FWW01</vt:lpstr>
      <vt:lpstr>WK01</vt:lpstr>
      <vt:lpstr>WK02</vt:lpstr>
      <vt:lpstr>WK03</vt:lpstr>
      <vt:lpstr>GAP01</vt:lpstr>
      <vt:lpstr>AF01</vt:lpstr>
      <vt:lpstr>AF02</vt:lpstr>
      <vt:lpstr>AF03</vt:lpstr>
      <vt:lpstr>AF04</vt:lpstr>
      <vt:lpstr>AF05</vt:lpstr>
      <vt:lpstr>ZF02</vt:lpstr>
      <vt:lpstr>NLOK02</vt:lpstr>
      <vt:lpstr>NKIP01</vt:lpstr>
      <vt:lpstr>NKIP02</vt:lpstr>
      <vt:lpstr>NKIP03</vt:lpstr>
      <vt:lpstr>NKIP04</vt:lpstr>
      <vt:lpstr>NKIP05</vt:lpstr>
      <vt:lpstr>NKIP08</vt:lpstr>
      <vt:lpstr>NKIP09</vt:lpstr>
      <vt:lpstr>NKIP10</vt:lpstr>
      <vt:lpstr>NKIP11</vt:lpstr>
      <vt:lpstr>NWTZ01</vt:lpstr>
      <vt:lpstr>NWTZ02</vt:lpstr>
      <vt:lpstr>ZF01</vt:lpstr>
      <vt:lpstr>ZF03</vt:lpstr>
      <vt:lpstr>ZF04</vt:lpstr>
      <vt:lpstr>IK02A</vt:lpstr>
      <vt:lpstr>PLK02</vt:lpstr>
      <vt:lpstr>RPL02</vt:lpstr>
      <vt:lpstr>RO01</vt:lpstr>
      <vt:lpstr>AF01.1._A</vt:lpstr>
      <vt:lpstr>AF01.1.1._A</vt:lpstr>
      <vt:lpstr>AF01.1.2._A</vt:lpstr>
      <vt:lpstr>AF01.1.3._A</vt:lpstr>
      <vt:lpstr>AF01.1.4._A</vt:lpstr>
      <vt:lpstr>AF01.2._A</vt:lpstr>
      <vt:lpstr>AF01.2.1._A</vt:lpstr>
      <vt:lpstr>AF01.2.2._A</vt:lpstr>
      <vt:lpstr>AF01.2.3._A</vt:lpstr>
      <vt:lpstr>AF01.3._A</vt:lpstr>
      <vt:lpstr>AF01.3.1._A</vt:lpstr>
      <vt:lpstr>AF01.3.2._A</vt:lpstr>
      <vt:lpstr>AF01.3.3._A</vt:lpstr>
      <vt:lpstr>AF01.3.4._A</vt:lpstr>
      <vt:lpstr>AF01.3.5._A</vt:lpstr>
      <vt:lpstr>AF01.3.6._A</vt:lpstr>
      <vt:lpstr>AF01.3.7._A</vt:lpstr>
      <vt:lpstr>AF01.4._A</vt:lpstr>
      <vt:lpstr>AF02.1._A</vt:lpstr>
      <vt:lpstr>AF02.1._B</vt:lpstr>
      <vt:lpstr>AF02.1.1._A</vt:lpstr>
      <vt:lpstr>AF02.1.1._B</vt:lpstr>
      <vt:lpstr>AF02.1.2._A</vt:lpstr>
      <vt:lpstr>AF02.1.2._B</vt:lpstr>
      <vt:lpstr>AF02.1.3._A</vt:lpstr>
      <vt:lpstr>AF02.1.3._B</vt:lpstr>
      <vt:lpstr>AF02.1.4._A</vt:lpstr>
      <vt:lpstr>AF02.1.4._B</vt:lpstr>
      <vt:lpstr>AF02.2._A</vt:lpstr>
      <vt:lpstr>AF02.2._B</vt:lpstr>
      <vt:lpstr>AF02.2.1._A</vt:lpstr>
      <vt:lpstr>AF02.2.1._B</vt:lpstr>
      <vt:lpstr>AF02.2.2._A</vt:lpstr>
      <vt:lpstr>AF02.2.2._B</vt:lpstr>
      <vt:lpstr>AF02.2.3._A</vt:lpstr>
      <vt:lpstr>AF02.2.3._B</vt:lpstr>
      <vt:lpstr>AF02.3._A</vt:lpstr>
      <vt:lpstr>AF02.3._B</vt:lpstr>
      <vt:lpstr>AF02.3.1._A</vt:lpstr>
      <vt:lpstr>AF02.3.1._B</vt:lpstr>
      <vt:lpstr>AF02.3.2._A</vt:lpstr>
      <vt:lpstr>AF02.3.2._B</vt:lpstr>
      <vt:lpstr>AF02.3.3._A</vt:lpstr>
      <vt:lpstr>AF02.3.3._B</vt:lpstr>
      <vt:lpstr>AF02.3.4._A</vt:lpstr>
      <vt:lpstr>AF02.3.4._B</vt:lpstr>
      <vt:lpstr>AF02.3.5._A</vt:lpstr>
      <vt:lpstr>AF02.3.5._B</vt:lpstr>
      <vt:lpstr>AF02.3.6._A</vt:lpstr>
      <vt:lpstr>AF02.3.6._B</vt:lpstr>
      <vt:lpstr>AF02.3.7._A</vt:lpstr>
      <vt:lpstr>AF02.3.7._B</vt:lpstr>
      <vt:lpstr>AF02.4._A</vt:lpstr>
      <vt:lpstr>AF02.4._B</vt:lpstr>
      <vt:lpstr>AF03.1._A</vt:lpstr>
      <vt:lpstr>AF03.1._B</vt:lpstr>
      <vt:lpstr>AF03.1._C</vt:lpstr>
      <vt:lpstr>AF03.1._D</vt:lpstr>
      <vt:lpstr>AF03.1._E</vt:lpstr>
      <vt:lpstr>AF03.1.1._A</vt:lpstr>
      <vt:lpstr>AF03.1.1._B</vt:lpstr>
      <vt:lpstr>AF03.1.1._C</vt:lpstr>
      <vt:lpstr>AF03.1.1._D</vt:lpstr>
      <vt:lpstr>AF03.1.1._E</vt:lpstr>
      <vt:lpstr>AF03.1.2._A</vt:lpstr>
      <vt:lpstr>AF03.1.2._B</vt:lpstr>
      <vt:lpstr>AF03.1.2._C</vt:lpstr>
      <vt:lpstr>AF03.1.2._D</vt:lpstr>
      <vt:lpstr>AF03.1.2._E</vt:lpstr>
      <vt:lpstr>AF03.1.3._A</vt:lpstr>
      <vt:lpstr>AF03.1.3._B</vt:lpstr>
      <vt:lpstr>AF03.1.3._C</vt:lpstr>
      <vt:lpstr>AF03.1.3._D</vt:lpstr>
      <vt:lpstr>AF03.1.3._E</vt:lpstr>
      <vt:lpstr>AF03.1.4._A</vt:lpstr>
      <vt:lpstr>AF03.1.4._B</vt:lpstr>
      <vt:lpstr>AF03.1.4._C</vt:lpstr>
      <vt:lpstr>AF03.1.4._D</vt:lpstr>
      <vt:lpstr>AF03.1.4._E</vt:lpstr>
      <vt:lpstr>AF03.2._A</vt:lpstr>
      <vt:lpstr>AF03.2._B</vt:lpstr>
      <vt:lpstr>AF03.2._C</vt:lpstr>
      <vt:lpstr>AF03.2._D</vt:lpstr>
      <vt:lpstr>AF03.2._E</vt:lpstr>
      <vt:lpstr>AF03.2.1._A</vt:lpstr>
      <vt:lpstr>AF03.2.1._B</vt:lpstr>
      <vt:lpstr>AF03.2.1._C</vt:lpstr>
      <vt:lpstr>AF03.2.1._D</vt:lpstr>
      <vt:lpstr>AF03.2.1._E</vt:lpstr>
      <vt:lpstr>AF03.2.2._A</vt:lpstr>
      <vt:lpstr>AF03.2.2._B</vt:lpstr>
      <vt:lpstr>AF03.2.2._C</vt:lpstr>
      <vt:lpstr>AF03.2.2._D</vt:lpstr>
      <vt:lpstr>AF03.2.2._E</vt:lpstr>
      <vt:lpstr>AF03.2.3._A</vt:lpstr>
      <vt:lpstr>AF03.2.3._B</vt:lpstr>
      <vt:lpstr>AF03.2.3._C</vt:lpstr>
      <vt:lpstr>AF03.2.3._D</vt:lpstr>
      <vt:lpstr>AF03.2.3._E</vt:lpstr>
      <vt:lpstr>AF03.3._A</vt:lpstr>
      <vt:lpstr>AF03.3._B</vt:lpstr>
      <vt:lpstr>AF03.3._C</vt:lpstr>
      <vt:lpstr>AF03.3._D</vt:lpstr>
      <vt:lpstr>AF03.3._E</vt:lpstr>
      <vt:lpstr>AF03.3.1._A</vt:lpstr>
      <vt:lpstr>AF03.3.1._B</vt:lpstr>
      <vt:lpstr>AF03.3.1._C</vt:lpstr>
      <vt:lpstr>AF03.3.1._D</vt:lpstr>
      <vt:lpstr>AF03.3.1._E</vt:lpstr>
      <vt:lpstr>AF03.3.2._A</vt:lpstr>
      <vt:lpstr>AF03.3.2._B</vt:lpstr>
      <vt:lpstr>AF03.3.2._C</vt:lpstr>
      <vt:lpstr>AF03.3.2._D</vt:lpstr>
      <vt:lpstr>AF03.3.2._E</vt:lpstr>
      <vt:lpstr>AF03.3.3._A</vt:lpstr>
      <vt:lpstr>AF03.3.3._B</vt:lpstr>
      <vt:lpstr>AF03.3.3._C</vt:lpstr>
      <vt:lpstr>AF03.3.3._D</vt:lpstr>
      <vt:lpstr>AF03.3.3._E</vt:lpstr>
      <vt:lpstr>AF03.3.4._A</vt:lpstr>
      <vt:lpstr>AF03.3.4._B</vt:lpstr>
      <vt:lpstr>AF03.3.4._C</vt:lpstr>
      <vt:lpstr>AF03.3.4._D</vt:lpstr>
      <vt:lpstr>AF03.3.4._E</vt:lpstr>
      <vt:lpstr>AF03.3.5._A</vt:lpstr>
      <vt:lpstr>AF03.3.5._B</vt:lpstr>
      <vt:lpstr>AF03.3.5._C</vt:lpstr>
      <vt:lpstr>AF03.3.5._D</vt:lpstr>
      <vt:lpstr>AF03.3.5._E</vt:lpstr>
      <vt:lpstr>AF03.3.6._A</vt:lpstr>
      <vt:lpstr>AF03.3.6._B</vt:lpstr>
      <vt:lpstr>AF03.3.6._C</vt:lpstr>
      <vt:lpstr>AF03.3.6._D</vt:lpstr>
      <vt:lpstr>AF03.3.6._E</vt:lpstr>
      <vt:lpstr>AF03.3.7._A</vt:lpstr>
      <vt:lpstr>AF03.3.7._B</vt:lpstr>
      <vt:lpstr>AF03.3.7._C</vt:lpstr>
      <vt:lpstr>AF03.3.7._D</vt:lpstr>
      <vt:lpstr>AF03.3.7._E</vt:lpstr>
      <vt:lpstr>AF03.4._A</vt:lpstr>
      <vt:lpstr>AF03.4._B</vt:lpstr>
      <vt:lpstr>AF03.4._C</vt:lpstr>
      <vt:lpstr>AF03.4._D</vt:lpstr>
      <vt:lpstr>AF03.4._E</vt:lpstr>
      <vt:lpstr>AF04.1._A</vt:lpstr>
      <vt:lpstr>AF04.1._B</vt:lpstr>
      <vt:lpstr>AF04.1._C</vt:lpstr>
      <vt:lpstr>AF04.1._D</vt:lpstr>
      <vt:lpstr>AF04.1._E</vt:lpstr>
      <vt:lpstr>AF04.1.1._A</vt:lpstr>
      <vt:lpstr>AF04.1.1._B</vt:lpstr>
      <vt:lpstr>AF04.1.1._C</vt:lpstr>
      <vt:lpstr>AF04.1.1._D</vt:lpstr>
      <vt:lpstr>AF04.1.1._E</vt:lpstr>
      <vt:lpstr>AF04.1.2._A</vt:lpstr>
      <vt:lpstr>AF04.1.2._B</vt:lpstr>
      <vt:lpstr>AF04.1.2._C</vt:lpstr>
      <vt:lpstr>AF04.1.2._D</vt:lpstr>
      <vt:lpstr>AF04.1.2._E</vt:lpstr>
      <vt:lpstr>AF04.1.3._A</vt:lpstr>
      <vt:lpstr>AF04.1.3._B</vt:lpstr>
      <vt:lpstr>AF04.1.3._C</vt:lpstr>
      <vt:lpstr>AF04.1.3._D</vt:lpstr>
      <vt:lpstr>AF04.1.3._E</vt:lpstr>
      <vt:lpstr>AF04.1.4._A</vt:lpstr>
      <vt:lpstr>AF04.1.4._B</vt:lpstr>
      <vt:lpstr>AF04.1.4._C</vt:lpstr>
      <vt:lpstr>AF04.1.4._D</vt:lpstr>
      <vt:lpstr>AF04.1.4._E</vt:lpstr>
      <vt:lpstr>AF04.1.5._A</vt:lpstr>
      <vt:lpstr>AF04.1.5._B</vt:lpstr>
      <vt:lpstr>AF04.1.5._C</vt:lpstr>
      <vt:lpstr>AF04.1.5._D</vt:lpstr>
      <vt:lpstr>AF04.1.5._E</vt:lpstr>
      <vt:lpstr>AF04.1.6._A</vt:lpstr>
      <vt:lpstr>AF04.1.6._B</vt:lpstr>
      <vt:lpstr>AF04.1.6._C</vt:lpstr>
      <vt:lpstr>AF04.1.6._D</vt:lpstr>
      <vt:lpstr>AF04.1.6._E</vt:lpstr>
      <vt:lpstr>AF04.1.7._A</vt:lpstr>
      <vt:lpstr>AF04.1.7._B</vt:lpstr>
      <vt:lpstr>AF04.1.7._C</vt:lpstr>
      <vt:lpstr>AF04.1.7._D</vt:lpstr>
      <vt:lpstr>AF04.1.7._E</vt:lpstr>
      <vt:lpstr>AF04.2._A</vt:lpstr>
      <vt:lpstr>AF04.2._B</vt:lpstr>
      <vt:lpstr>AF04.2._C</vt:lpstr>
      <vt:lpstr>AF04.2._D</vt:lpstr>
      <vt:lpstr>AF04.2._E</vt:lpstr>
      <vt:lpstr>AF04.2.1._A</vt:lpstr>
      <vt:lpstr>AF04.2.1._B</vt:lpstr>
      <vt:lpstr>AF04.2.1._C</vt:lpstr>
      <vt:lpstr>AF04.2.1._D</vt:lpstr>
      <vt:lpstr>AF04.2.1._E</vt:lpstr>
      <vt:lpstr>AF04.2.2._A</vt:lpstr>
      <vt:lpstr>AF04.2.2._B</vt:lpstr>
      <vt:lpstr>AF04.2.2._C</vt:lpstr>
      <vt:lpstr>AF04.2.2._D</vt:lpstr>
      <vt:lpstr>AF04.2.2._E</vt:lpstr>
      <vt:lpstr>AF04.2.3._A</vt:lpstr>
      <vt:lpstr>AF04.2.3._B</vt:lpstr>
      <vt:lpstr>AF04.2.3._C</vt:lpstr>
      <vt:lpstr>AF04.2.3._D</vt:lpstr>
      <vt:lpstr>AF04.2.3._E</vt:lpstr>
      <vt:lpstr>AF04.3._A</vt:lpstr>
      <vt:lpstr>AF04.3._B</vt:lpstr>
      <vt:lpstr>AF04.3._C</vt:lpstr>
      <vt:lpstr>AF04.3._D</vt:lpstr>
      <vt:lpstr>AF04.3._E</vt:lpstr>
      <vt:lpstr>AF04.3.1._A</vt:lpstr>
      <vt:lpstr>AF04.3.1._B</vt:lpstr>
      <vt:lpstr>AF04.3.1._C</vt:lpstr>
      <vt:lpstr>AF04.3.1._D</vt:lpstr>
      <vt:lpstr>AF04.3.1._E</vt:lpstr>
      <vt:lpstr>AF04.3.2._A</vt:lpstr>
      <vt:lpstr>AF04.3.2._B</vt:lpstr>
      <vt:lpstr>AF04.3.2._C</vt:lpstr>
      <vt:lpstr>AF04.3.2._D</vt:lpstr>
      <vt:lpstr>AF04.3.2._E</vt:lpstr>
      <vt:lpstr>AF04.3.3._A</vt:lpstr>
      <vt:lpstr>AF04.3.3._B</vt:lpstr>
      <vt:lpstr>AF04.3.3._C</vt:lpstr>
      <vt:lpstr>AF04.3.3._D</vt:lpstr>
      <vt:lpstr>AF04.3.3._E</vt:lpstr>
      <vt:lpstr>AF04.3.4._A</vt:lpstr>
      <vt:lpstr>AF04.3.4._B</vt:lpstr>
      <vt:lpstr>AF04.3.4._C</vt:lpstr>
      <vt:lpstr>AF04.3.4._D</vt:lpstr>
      <vt:lpstr>AF04.3.4._E</vt:lpstr>
      <vt:lpstr>AF04.3.5._A</vt:lpstr>
      <vt:lpstr>AF04.3.5._B</vt:lpstr>
      <vt:lpstr>AF04.3.5._C</vt:lpstr>
      <vt:lpstr>AF04.3.5._D</vt:lpstr>
      <vt:lpstr>AF04.3.5._E</vt:lpstr>
      <vt:lpstr>AF04.3.6._A</vt:lpstr>
      <vt:lpstr>AF04.3.6._B</vt:lpstr>
      <vt:lpstr>AF04.3.6._C</vt:lpstr>
      <vt:lpstr>AF04.3.6._D</vt:lpstr>
      <vt:lpstr>AF04.3.6._E</vt:lpstr>
      <vt:lpstr>AF04.3.7._A</vt:lpstr>
      <vt:lpstr>AF04.3.7._B</vt:lpstr>
      <vt:lpstr>AF04.3.7._C</vt:lpstr>
      <vt:lpstr>AF04.3.7._D</vt:lpstr>
      <vt:lpstr>AF04.3.7._E</vt:lpstr>
      <vt:lpstr>AF04.4._A</vt:lpstr>
      <vt:lpstr>AF04.4._B</vt:lpstr>
      <vt:lpstr>AF04.4._C</vt:lpstr>
      <vt:lpstr>AF04.4._D</vt:lpstr>
      <vt:lpstr>AF04.4._E</vt:lpstr>
      <vt:lpstr>AF05.1._A</vt:lpstr>
      <vt:lpstr>AF05.1._B</vt:lpstr>
      <vt:lpstr>AF05.1._C</vt:lpstr>
      <vt:lpstr>AF05.1._D</vt:lpstr>
      <vt:lpstr>AF05.1._E</vt:lpstr>
      <vt:lpstr>AF05.1.1._A</vt:lpstr>
      <vt:lpstr>AF05.1.1._B</vt:lpstr>
      <vt:lpstr>AF05.1.1._C</vt:lpstr>
      <vt:lpstr>AF05.1.1._D</vt:lpstr>
      <vt:lpstr>AF05.1.1._E</vt:lpstr>
      <vt:lpstr>AF05.1.2._A</vt:lpstr>
      <vt:lpstr>AF05.1.2._B</vt:lpstr>
      <vt:lpstr>AF05.1.2._C</vt:lpstr>
      <vt:lpstr>AF05.1.2._D</vt:lpstr>
      <vt:lpstr>AF05.1.2._E</vt:lpstr>
      <vt:lpstr>AF05.1.3._A</vt:lpstr>
      <vt:lpstr>AF05.1.3._B</vt:lpstr>
      <vt:lpstr>AF05.1.3._C</vt:lpstr>
      <vt:lpstr>AF05.1.3._D</vt:lpstr>
      <vt:lpstr>AF05.1.3._E</vt:lpstr>
      <vt:lpstr>AF05.2._A</vt:lpstr>
      <vt:lpstr>AF05.2._B</vt:lpstr>
      <vt:lpstr>AF05.2._C</vt:lpstr>
      <vt:lpstr>AF05.2._D</vt:lpstr>
      <vt:lpstr>AF05.2._E</vt:lpstr>
      <vt:lpstr>AF05.2.1._A</vt:lpstr>
      <vt:lpstr>AF05.2.1._B</vt:lpstr>
      <vt:lpstr>AF05.2.1._C</vt:lpstr>
      <vt:lpstr>AF05.2.1._D</vt:lpstr>
      <vt:lpstr>AF05.2.1._E</vt:lpstr>
      <vt:lpstr>AF05.2.2._A</vt:lpstr>
      <vt:lpstr>AF05.2.2._B</vt:lpstr>
      <vt:lpstr>AF05.2.2._C</vt:lpstr>
      <vt:lpstr>AF05.2.2._D</vt:lpstr>
      <vt:lpstr>AF05.2.2._E</vt:lpstr>
      <vt:lpstr>AF05.2.3._A</vt:lpstr>
      <vt:lpstr>AF05.2.3._B</vt:lpstr>
      <vt:lpstr>AF05.2.3._C</vt:lpstr>
      <vt:lpstr>AF05.2.3._D</vt:lpstr>
      <vt:lpstr>AF05.2.3._E</vt:lpstr>
      <vt:lpstr>AF05.2.4._A</vt:lpstr>
      <vt:lpstr>AF05.2.4._B</vt:lpstr>
      <vt:lpstr>AF05.2.4._C</vt:lpstr>
      <vt:lpstr>AF05.2.4._D</vt:lpstr>
      <vt:lpstr>AF05.2.4._E</vt:lpstr>
      <vt:lpstr>AF05.2.5._A</vt:lpstr>
      <vt:lpstr>AF05.2.5._B</vt:lpstr>
      <vt:lpstr>AF05.2.5._C</vt:lpstr>
      <vt:lpstr>AF05.2.5._D</vt:lpstr>
      <vt:lpstr>AF05.2.5._E</vt:lpstr>
      <vt:lpstr>AF05.2.6._A</vt:lpstr>
      <vt:lpstr>AF05.2.6._B</vt:lpstr>
      <vt:lpstr>AF05.2.6._C</vt:lpstr>
      <vt:lpstr>AF05.2.6._D</vt:lpstr>
      <vt:lpstr>AF05.2.6._E</vt:lpstr>
      <vt:lpstr>AF05.2.7._A</vt:lpstr>
      <vt:lpstr>AF05.2.7._B</vt:lpstr>
      <vt:lpstr>AF05.2.7._C</vt:lpstr>
      <vt:lpstr>AF05.2.7._D</vt:lpstr>
      <vt:lpstr>AF05.2.7._E</vt:lpstr>
      <vt:lpstr>AF05.3._A</vt:lpstr>
      <vt:lpstr>AF05.3._B</vt:lpstr>
      <vt:lpstr>AF05.3._C</vt:lpstr>
      <vt:lpstr>AF05.3._D</vt:lpstr>
      <vt:lpstr>AF05.3._E</vt:lpstr>
      <vt:lpstr>BA02.1._A</vt:lpstr>
      <vt:lpstr>BA02.1.1._A</vt:lpstr>
      <vt:lpstr>BA02.1.2._A</vt:lpstr>
      <vt:lpstr>BA02.10._A</vt:lpstr>
      <vt:lpstr>BA02.2._A</vt:lpstr>
      <vt:lpstr>BA02.2.1._A</vt:lpstr>
      <vt:lpstr>BA02.2.1.1._A</vt:lpstr>
      <vt:lpstr>BA02.2.1.2._A</vt:lpstr>
      <vt:lpstr>BA02.2.1.3._A</vt:lpstr>
      <vt:lpstr>BA02.2.2._A</vt:lpstr>
      <vt:lpstr>BA02.2.2.1._A</vt:lpstr>
      <vt:lpstr>BA02.2.2.2._A</vt:lpstr>
      <vt:lpstr>BA02.2.2.3._A</vt:lpstr>
      <vt:lpstr>BA02.3._A</vt:lpstr>
      <vt:lpstr>BA02.3.1._A</vt:lpstr>
      <vt:lpstr>BA02.3.2._A</vt:lpstr>
      <vt:lpstr>BA02.3.3._A</vt:lpstr>
      <vt:lpstr>BA02.4._A</vt:lpstr>
      <vt:lpstr>BA02.4.1._A</vt:lpstr>
      <vt:lpstr>BA02.4.2._A</vt:lpstr>
      <vt:lpstr>BA02.4.3._A</vt:lpstr>
      <vt:lpstr>BA02.5._A</vt:lpstr>
      <vt:lpstr>BA02.5.1._A</vt:lpstr>
      <vt:lpstr>BA02.5.2._A</vt:lpstr>
      <vt:lpstr>BA02.6._A</vt:lpstr>
      <vt:lpstr>BA02.7._A</vt:lpstr>
      <vt:lpstr>BA02.8._A</vt:lpstr>
      <vt:lpstr>BA02.8.1._A</vt:lpstr>
      <vt:lpstr>BA02.8.2._A</vt:lpstr>
      <vt:lpstr>BA02.9._A</vt:lpstr>
      <vt:lpstr>BA02.9.1._A</vt:lpstr>
      <vt:lpstr>BP02.1._A</vt:lpstr>
      <vt:lpstr>BP02.1.1._A</vt:lpstr>
      <vt:lpstr>BP02.1.1.1._A</vt:lpstr>
      <vt:lpstr>BP02.1.1.2._A</vt:lpstr>
      <vt:lpstr>BP02.1.1.3._A</vt:lpstr>
      <vt:lpstr>BP02.1.2._A</vt:lpstr>
      <vt:lpstr>BP02.1.2.1._A</vt:lpstr>
      <vt:lpstr>BP02.1.2.2._A</vt:lpstr>
      <vt:lpstr>BP02.1.2.3._A</vt:lpstr>
      <vt:lpstr>BP02.10._A</vt:lpstr>
      <vt:lpstr>BP02.10.1._A</vt:lpstr>
      <vt:lpstr>BP02.10.2._A</vt:lpstr>
      <vt:lpstr>BP02.11._A</vt:lpstr>
      <vt:lpstr>BP02.12._A</vt:lpstr>
      <vt:lpstr>BP02.13._A</vt:lpstr>
      <vt:lpstr>BP02.14._A</vt:lpstr>
      <vt:lpstr>BP02.2._A</vt:lpstr>
      <vt:lpstr>BP02.2.1._A</vt:lpstr>
      <vt:lpstr>BP02.2.2._A</vt:lpstr>
      <vt:lpstr>BP02.2.3._A</vt:lpstr>
      <vt:lpstr>BP02.3._A</vt:lpstr>
      <vt:lpstr>BP02.3.1._A</vt:lpstr>
      <vt:lpstr>BP02.3.2._A</vt:lpstr>
      <vt:lpstr>BP02.4._A</vt:lpstr>
      <vt:lpstr>BP02.5._A</vt:lpstr>
      <vt:lpstr>BP02.6._A</vt:lpstr>
      <vt:lpstr>BP02.7._A</vt:lpstr>
      <vt:lpstr>BP02.8._A</vt:lpstr>
      <vt:lpstr>BP02.9._A</vt:lpstr>
      <vt:lpstr>DO02.1._A</vt:lpstr>
      <vt:lpstr>DO02.10._A</vt:lpstr>
      <vt:lpstr>DO02.10.1._A</vt:lpstr>
      <vt:lpstr>DO02.10.2._A</vt:lpstr>
      <vt:lpstr>DO02.10.3._A</vt:lpstr>
      <vt:lpstr>DO02.10.4._A</vt:lpstr>
      <vt:lpstr>DO02.11._A</vt:lpstr>
      <vt:lpstr>DO02.12._A</vt:lpstr>
      <vt:lpstr>DO02.12.1._A</vt:lpstr>
      <vt:lpstr>DO02.13._A</vt:lpstr>
      <vt:lpstr>DO02.14._A</vt:lpstr>
      <vt:lpstr>DO02.14.1._A</vt:lpstr>
      <vt:lpstr>DO02.14.2._A</vt:lpstr>
      <vt:lpstr>DO02.14.A._A</vt:lpstr>
      <vt:lpstr>DO02.14.A.1._A</vt:lpstr>
      <vt:lpstr>DO02.14.A.2._A</vt:lpstr>
      <vt:lpstr>DO02.15.1._A</vt:lpstr>
      <vt:lpstr>DO02.15.2._A</vt:lpstr>
      <vt:lpstr>DO02.15.3._A</vt:lpstr>
      <vt:lpstr>DO02.15.4._A</vt:lpstr>
      <vt:lpstr>DO02.15.5._A</vt:lpstr>
      <vt:lpstr>DO02.16.1._A</vt:lpstr>
      <vt:lpstr>DO02.16.2._A</vt:lpstr>
      <vt:lpstr>DO02.16.3._A</vt:lpstr>
      <vt:lpstr>DO02.17.1._A</vt:lpstr>
      <vt:lpstr>DO02.17.2._A</vt:lpstr>
      <vt:lpstr>DO02.17.3._A</vt:lpstr>
      <vt:lpstr>DO02.18._A</vt:lpstr>
      <vt:lpstr>DO02.19._A</vt:lpstr>
      <vt:lpstr>DO02.2._A</vt:lpstr>
      <vt:lpstr>DO02.3._A</vt:lpstr>
      <vt:lpstr>DO02.4._A</vt:lpstr>
      <vt:lpstr>DO02.5._A</vt:lpstr>
      <vt:lpstr>DO02.6._A</vt:lpstr>
      <vt:lpstr>DO02.7._A</vt:lpstr>
      <vt:lpstr>DO02.8._A</vt:lpstr>
      <vt:lpstr>DO02.9._A</vt:lpstr>
      <vt:lpstr>FWW01.1._A</vt:lpstr>
      <vt:lpstr>FWW01.1.1._A</vt:lpstr>
      <vt:lpstr>FWW01.1.1.1._A</vt:lpstr>
      <vt:lpstr>FWW01.1.1.2._A</vt:lpstr>
      <vt:lpstr>FWW01.1.2._A</vt:lpstr>
      <vt:lpstr>FWW01.1.2.1._A</vt:lpstr>
      <vt:lpstr>FWW01.1.2.2._A</vt:lpstr>
      <vt:lpstr>FWW01.1.3._A</vt:lpstr>
      <vt:lpstr>FWW01.1.3.1._A</vt:lpstr>
      <vt:lpstr>FWW01.1.3.2._A</vt:lpstr>
      <vt:lpstr>FWW01.10._A</vt:lpstr>
      <vt:lpstr>FWW01.10.1._A</vt:lpstr>
      <vt:lpstr>FWW01.11._A</vt:lpstr>
      <vt:lpstr>FWW01.12._A</vt:lpstr>
      <vt:lpstr>FWW01.13._A</vt:lpstr>
      <vt:lpstr>FWW01.14._A</vt:lpstr>
      <vt:lpstr>FWW01.15._A</vt:lpstr>
      <vt:lpstr>FWW01.16._A</vt:lpstr>
      <vt:lpstr>FWW01.17._A</vt:lpstr>
      <vt:lpstr>FWW01.18._A</vt:lpstr>
      <vt:lpstr>FWW01.19._A</vt:lpstr>
      <vt:lpstr>FWW01.2._A</vt:lpstr>
      <vt:lpstr>FWW01.2.1._A</vt:lpstr>
      <vt:lpstr>FWW01.2.2._A</vt:lpstr>
      <vt:lpstr>FWW01.2.3._A</vt:lpstr>
      <vt:lpstr>FWW01.20._A</vt:lpstr>
      <vt:lpstr>FWW01.21._A</vt:lpstr>
      <vt:lpstr>FWW01.22._A</vt:lpstr>
      <vt:lpstr>FWW01.23._A</vt:lpstr>
      <vt:lpstr>FWW01.24._A</vt:lpstr>
      <vt:lpstr>FWW01.3._A</vt:lpstr>
      <vt:lpstr>FWW01.3.1._A</vt:lpstr>
      <vt:lpstr>FWW01.4._A</vt:lpstr>
      <vt:lpstr>FWW01.5._A</vt:lpstr>
      <vt:lpstr>FWW01.6._A</vt:lpstr>
      <vt:lpstr>FWW01.7._A</vt:lpstr>
      <vt:lpstr>FWW01.8._A</vt:lpstr>
      <vt:lpstr>FWW01.9._A</vt:lpstr>
      <vt:lpstr>FWW01.9.1._A</vt:lpstr>
      <vt:lpstr>GAP01.1._A</vt:lpstr>
      <vt:lpstr>GAP01.1.1._A</vt:lpstr>
      <vt:lpstr>GAP01.1.2._A</vt:lpstr>
      <vt:lpstr>GAP01.2._A</vt:lpstr>
      <vt:lpstr>GAP01.2.1._A</vt:lpstr>
      <vt:lpstr>GAP01.2.2._A</vt:lpstr>
      <vt:lpstr>GAP01.2.3._A</vt:lpstr>
      <vt:lpstr>GAP01.2.4._A</vt:lpstr>
      <vt:lpstr>GAP01.3._A</vt:lpstr>
      <vt:lpstr>IK02A.1._B</vt:lpstr>
      <vt:lpstr>IK02A.10._A</vt:lpstr>
      <vt:lpstr>IK02A.10._B</vt:lpstr>
      <vt:lpstr>IK02A.10.1._A</vt:lpstr>
      <vt:lpstr>IK02A.10.1._B</vt:lpstr>
      <vt:lpstr>IK02A.11._A</vt:lpstr>
      <vt:lpstr>IK02A.11._B</vt:lpstr>
      <vt:lpstr>IK02A.12._A</vt:lpstr>
      <vt:lpstr>IK02A.12._B</vt:lpstr>
      <vt:lpstr>IK02A.13._A</vt:lpstr>
      <vt:lpstr>IK02A.13._B</vt:lpstr>
      <vt:lpstr>IK02A.14._A</vt:lpstr>
      <vt:lpstr>IK02A.14._B</vt:lpstr>
      <vt:lpstr>IK02A.15._A</vt:lpstr>
      <vt:lpstr>IK02A.15._B</vt:lpstr>
      <vt:lpstr>IK02A.16._A</vt:lpstr>
      <vt:lpstr>IK02A.16._B</vt:lpstr>
      <vt:lpstr>IK02A.17._A</vt:lpstr>
      <vt:lpstr>IK02A.17._B</vt:lpstr>
      <vt:lpstr>IK02A.18._A</vt:lpstr>
      <vt:lpstr>IK02A.18._B</vt:lpstr>
      <vt:lpstr>IK02A.19._A</vt:lpstr>
      <vt:lpstr>IK02A.19._B</vt:lpstr>
      <vt:lpstr>IK02A.19.1._A</vt:lpstr>
      <vt:lpstr>IK02A.19.1._B</vt:lpstr>
      <vt:lpstr>IK02A.2._B</vt:lpstr>
      <vt:lpstr>IK02A.20._B</vt:lpstr>
      <vt:lpstr>IK02A.20.1._B</vt:lpstr>
      <vt:lpstr>IK02A.21._B</vt:lpstr>
      <vt:lpstr>IK02A.3._B</vt:lpstr>
      <vt:lpstr>IK02A.4._A</vt:lpstr>
      <vt:lpstr>IK02A.4._B</vt:lpstr>
      <vt:lpstr>IK02A.5._A</vt:lpstr>
      <vt:lpstr>IK02A.5._B</vt:lpstr>
      <vt:lpstr>IK02A.5.1._A</vt:lpstr>
      <vt:lpstr>IK02A.5.1._B</vt:lpstr>
      <vt:lpstr>IK02A.6._A</vt:lpstr>
      <vt:lpstr>IK02A.6._B</vt:lpstr>
      <vt:lpstr>IK02A.6.1._A</vt:lpstr>
      <vt:lpstr>IK02A.6.1._B</vt:lpstr>
      <vt:lpstr>IK02A.6.2._A</vt:lpstr>
      <vt:lpstr>IK02A.6.2._B</vt:lpstr>
      <vt:lpstr>IK02A.7._A</vt:lpstr>
      <vt:lpstr>IK02A.7._B</vt:lpstr>
      <vt:lpstr>IK02A.8._A</vt:lpstr>
      <vt:lpstr>IK02A.8._B</vt:lpstr>
      <vt:lpstr>IK02A.9._A</vt:lpstr>
      <vt:lpstr>IK02A.9._B</vt:lpstr>
      <vt:lpstr>IK02A.9.1._A</vt:lpstr>
      <vt:lpstr>IK02A.9.1._B</vt:lpstr>
      <vt:lpstr>IK02A.9.2._A</vt:lpstr>
      <vt:lpstr>IK02A.9.2._B</vt:lpstr>
      <vt:lpstr>IK02A.9.3._A</vt:lpstr>
      <vt:lpstr>IK02A.9.3._B</vt:lpstr>
      <vt:lpstr>NKIP01.1._A</vt:lpstr>
      <vt:lpstr>NKIP01.1._B</vt:lpstr>
      <vt:lpstr>NKIP01.1._C</vt:lpstr>
      <vt:lpstr>NKIP01.1._D</vt:lpstr>
      <vt:lpstr>NKIP01.1._E</vt:lpstr>
      <vt:lpstr>NKIP01.1._F</vt:lpstr>
      <vt:lpstr>NKIP01.1._G</vt:lpstr>
      <vt:lpstr>NKIP01.1._H</vt:lpstr>
      <vt:lpstr>NKIP01.1._I</vt:lpstr>
      <vt:lpstr>NKIP01.1._J</vt:lpstr>
      <vt:lpstr>NKIP01.1._K</vt:lpstr>
      <vt:lpstr>NKIP01.1._L</vt:lpstr>
      <vt:lpstr>NKIP01.1._M</vt:lpstr>
      <vt:lpstr>NKIP01.1._N</vt:lpstr>
      <vt:lpstr>NKIP01.1._O</vt:lpstr>
      <vt:lpstr>NKIP01.1._P</vt:lpstr>
      <vt:lpstr>NKIP01.1._R</vt:lpstr>
      <vt:lpstr>NKIP01.1._S</vt:lpstr>
      <vt:lpstr>NKIP01.1._T</vt:lpstr>
      <vt:lpstr>NKIP01.1._U</vt:lpstr>
      <vt:lpstr>NKIP01.1._V</vt:lpstr>
      <vt:lpstr>NKIP01.2._A</vt:lpstr>
      <vt:lpstr>NKIP01.2._B</vt:lpstr>
      <vt:lpstr>NKIP01.2._C</vt:lpstr>
      <vt:lpstr>NKIP01.2._D</vt:lpstr>
      <vt:lpstr>NKIP01.2._E</vt:lpstr>
      <vt:lpstr>NKIP01.2._F</vt:lpstr>
      <vt:lpstr>NKIP01.2._G</vt:lpstr>
      <vt:lpstr>NKIP01.2._H</vt:lpstr>
      <vt:lpstr>NKIP01.2._I</vt:lpstr>
      <vt:lpstr>NKIP01.2._J</vt:lpstr>
      <vt:lpstr>NKIP01.2._K</vt:lpstr>
      <vt:lpstr>NKIP01.2._L</vt:lpstr>
      <vt:lpstr>NKIP01.2._M</vt:lpstr>
      <vt:lpstr>NKIP01.2._N</vt:lpstr>
      <vt:lpstr>NKIP01.2._O</vt:lpstr>
      <vt:lpstr>NKIP01.2._P</vt:lpstr>
      <vt:lpstr>NKIP01.2._R</vt:lpstr>
      <vt:lpstr>NKIP01.2._S</vt:lpstr>
      <vt:lpstr>NKIP01.2._T</vt:lpstr>
      <vt:lpstr>NKIP01.2._U</vt:lpstr>
      <vt:lpstr>NKIP01.2._V</vt:lpstr>
      <vt:lpstr>NKIP01.3._A</vt:lpstr>
      <vt:lpstr>NKIP01.3._B</vt:lpstr>
      <vt:lpstr>NKIP01.3._C</vt:lpstr>
      <vt:lpstr>NKIP01.3._D</vt:lpstr>
      <vt:lpstr>NKIP01.3._E</vt:lpstr>
      <vt:lpstr>NKIP01.3._F</vt:lpstr>
      <vt:lpstr>NKIP01.3._G</vt:lpstr>
      <vt:lpstr>NKIP01.3._H</vt:lpstr>
      <vt:lpstr>NKIP01.3._I</vt:lpstr>
      <vt:lpstr>NKIP01.3._J</vt:lpstr>
      <vt:lpstr>NKIP01.3._K</vt:lpstr>
      <vt:lpstr>NKIP01.3._L</vt:lpstr>
      <vt:lpstr>NKIP01.3._M</vt:lpstr>
      <vt:lpstr>NKIP01.3._N</vt:lpstr>
      <vt:lpstr>NKIP01.3._O</vt:lpstr>
      <vt:lpstr>NKIP01.3._P</vt:lpstr>
      <vt:lpstr>NKIP01.3._R</vt:lpstr>
      <vt:lpstr>NKIP01.3._S</vt:lpstr>
      <vt:lpstr>NKIP01.3._T</vt:lpstr>
      <vt:lpstr>NKIP01.3._U</vt:lpstr>
      <vt:lpstr>NKIP01.3._V</vt:lpstr>
      <vt:lpstr>NKIP01.4._A</vt:lpstr>
      <vt:lpstr>NKIP01.4._B</vt:lpstr>
      <vt:lpstr>NKIP01.4._C</vt:lpstr>
      <vt:lpstr>NKIP01.4._D</vt:lpstr>
      <vt:lpstr>NKIP01.4._E</vt:lpstr>
      <vt:lpstr>NKIP01.4._F</vt:lpstr>
      <vt:lpstr>NKIP01.4._G</vt:lpstr>
      <vt:lpstr>NKIP01.4._H</vt:lpstr>
      <vt:lpstr>NKIP01.4._I</vt:lpstr>
      <vt:lpstr>NKIP01.4._J</vt:lpstr>
      <vt:lpstr>NKIP01.4._K</vt:lpstr>
      <vt:lpstr>NKIP01.4._L</vt:lpstr>
      <vt:lpstr>NKIP01.4._M</vt:lpstr>
      <vt:lpstr>NKIP01.4._N</vt:lpstr>
      <vt:lpstr>NKIP01.4._O</vt:lpstr>
      <vt:lpstr>NKIP01.4._P</vt:lpstr>
      <vt:lpstr>NKIP01.4._R</vt:lpstr>
      <vt:lpstr>NKIP01.4._S</vt:lpstr>
      <vt:lpstr>NKIP01.4._T</vt:lpstr>
      <vt:lpstr>NKIP01.4._U</vt:lpstr>
      <vt:lpstr>NKIP01.4._V</vt:lpstr>
      <vt:lpstr>NKIP01.5._A</vt:lpstr>
      <vt:lpstr>NKIP01.5._B</vt:lpstr>
      <vt:lpstr>NKIP01.5._C</vt:lpstr>
      <vt:lpstr>NKIP01.5._D</vt:lpstr>
      <vt:lpstr>NKIP01.5._E</vt:lpstr>
      <vt:lpstr>NKIP01.5._F</vt:lpstr>
      <vt:lpstr>NKIP01.5._G</vt:lpstr>
      <vt:lpstr>NKIP01.5._H</vt:lpstr>
      <vt:lpstr>NKIP01.5._I</vt:lpstr>
      <vt:lpstr>NKIP01.5._J</vt:lpstr>
      <vt:lpstr>NKIP01.5._K</vt:lpstr>
      <vt:lpstr>NKIP01.5._L</vt:lpstr>
      <vt:lpstr>NKIP01.5._M</vt:lpstr>
      <vt:lpstr>NKIP01.5._N</vt:lpstr>
      <vt:lpstr>NKIP01.5._O</vt:lpstr>
      <vt:lpstr>NKIP01.5._P</vt:lpstr>
      <vt:lpstr>NKIP01.5._R</vt:lpstr>
      <vt:lpstr>NKIP01.5._S</vt:lpstr>
      <vt:lpstr>NKIP01.5._T</vt:lpstr>
      <vt:lpstr>NKIP01.5._U</vt:lpstr>
      <vt:lpstr>NKIP01.5._V</vt:lpstr>
      <vt:lpstr>NKIP01.6._A</vt:lpstr>
      <vt:lpstr>NKIP01.6._B</vt:lpstr>
      <vt:lpstr>NKIP01.6._C</vt:lpstr>
      <vt:lpstr>NKIP01.6._D</vt:lpstr>
      <vt:lpstr>NKIP01.6._E</vt:lpstr>
      <vt:lpstr>NKIP01.6._F</vt:lpstr>
      <vt:lpstr>NKIP01.6._G</vt:lpstr>
      <vt:lpstr>NKIP01.6._H</vt:lpstr>
      <vt:lpstr>NKIP01.6._I</vt:lpstr>
      <vt:lpstr>NKIP01.6._J</vt:lpstr>
      <vt:lpstr>NKIP01.6._K</vt:lpstr>
      <vt:lpstr>NKIP01.6._L</vt:lpstr>
      <vt:lpstr>NKIP01.6._M</vt:lpstr>
      <vt:lpstr>NKIP01.6._N</vt:lpstr>
      <vt:lpstr>NKIP01.6._O</vt:lpstr>
      <vt:lpstr>NKIP01.6._P</vt:lpstr>
      <vt:lpstr>NKIP01.6._R</vt:lpstr>
      <vt:lpstr>NKIP01.6._S</vt:lpstr>
      <vt:lpstr>NKIP01.6._T</vt:lpstr>
      <vt:lpstr>NKIP01.6._U</vt:lpstr>
      <vt:lpstr>NKIP01.6._V</vt:lpstr>
      <vt:lpstr>NKIP01.7._A</vt:lpstr>
      <vt:lpstr>NKIP01.7._B</vt:lpstr>
      <vt:lpstr>NKIP01.7._C</vt:lpstr>
      <vt:lpstr>NKIP01.7._D</vt:lpstr>
      <vt:lpstr>NKIP01.7._E</vt:lpstr>
      <vt:lpstr>NKIP01.7._F</vt:lpstr>
      <vt:lpstr>NKIP01.7._G</vt:lpstr>
      <vt:lpstr>NKIP01.7._H</vt:lpstr>
      <vt:lpstr>NKIP01.7._I</vt:lpstr>
      <vt:lpstr>NKIP01.7._J</vt:lpstr>
      <vt:lpstr>NKIP01.7._K</vt:lpstr>
      <vt:lpstr>NKIP01.7._L</vt:lpstr>
      <vt:lpstr>NKIP01.7._M</vt:lpstr>
      <vt:lpstr>NKIP01.7._N</vt:lpstr>
      <vt:lpstr>NKIP01.7._O</vt:lpstr>
      <vt:lpstr>NKIP01.7._P</vt:lpstr>
      <vt:lpstr>NKIP01.7._R</vt:lpstr>
      <vt:lpstr>NKIP01.7._S</vt:lpstr>
      <vt:lpstr>NKIP01.7._T</vt:lpstr>
      <vt:lpstr>NKIP01.7._U</vt:lpstr>
      <vt:lpstr>NKIP01.7._V</vt:lpstr>
      <vt:lpstr>NKIP01.8._A</vt:lpstr>
      <vt:lpstr>NKIP01.8._B</vt:lpstr>
      <vt:lpstr>NKIP01.8._C</vt:lpstr>
      <vt:lpstr>NKIP01.8._D</vt:lpstr>
      <vt:lpstr>NKIP01.8._E</vt:lpstr>
      <vt:lpstr>NKIP01.8._F</vt:lpstr>
      <vt:lpstr>NKIP01.8._G</vt:lpstr>
      <vt:lpstr>NKIP01.8._H</vt:lpstr>
      <vt:lpstr>NKIP01.8._I</vt:lpstr>
      <vt:lpstr>NKIP01.8._J</vt:lpstr>
      <vt:lpstr>NKIP01.8._K</vt:lpstr>
      <vt:lpstr>NKIP01.8._L</vt:lpstr>
      <vt:lpstr>NKIP01.8._M</vt:lpstr>
      <vt:lpstr>NKIP01.8._N</vt:lpstr>
      <vt:lpstr>NKIP01.8._O</vt:lpstr>
      <vt:lpstr>NKIP01.8._P</vt:lpstr>
      <vt:lpstr>NKIP01.8._R</vt:lpstr>
      <vt:lpstr>NKIP01.8._S</vt:lpstr>
      <vt:lpstr>NKIP01.8._T</vt:lpstr>
      <vt:lpstr>NKIP01.8._U</vt:lpstr>
      <vt:lpstr>NKIP01.8._V</vt:lpstr>
      <vt:lpstr>NKIP02.1._A</vt:lpstr>
      <vt:lpstr>NKIP02.1._B</vt:lpstr>
      <vt:lpstr>NKIP02.1._C</vt:lpstr>
      <vt:lpstr>NKIP02.1._D</vt:lpstr>
      <vt:lpstr>NKIP02.1._E</vt:lpstr>
      <vt:lpstr>NKIP02.1._F</vt:lpstr>
      <vt:lpstr>NKIP02.1._G</vt:lpstr>
      <vt:lpstr>NKIP02.1._H</vt:lpstr>
      <vt:lpstr>NKIP02.1._I</vt:lpstr>
      <vt:lpstr>NKIP02.1._J</vt:lpstr>
      <vt:lpstr>NKIP02.1._K</vt:lpstr>
      <vt:lpstr>NKIP02.1._L</vt:lpstr>
      <vt:lpstr>NKIP02.1._M</vt:lpstr>
      <vt:lpstr>NKIP02.1._N</vt:lpstr>
      <vt:lpstr>NKIP02.1._O</vt:lpstr>
      <vt:lpstr>NKIP02.1._P</vt:lpstr>
      <vt:lpstr>NKIP02.1._R</vt:lpstr>
      <vt:lpstr>NKIP02.1._S</vt:lpstr>
      <vt:lpstr>NKIP02.1._T</vt:lpstr>
      <vt:lpstr>NKIP02.1._U</vt:lpstr>
      <vt:lpstr>NKIP02.1._V</vt:lpstr>
      <vt:lpstr>NKIP02.2._A</vt:lpstr>
      <vt:lpstr>NKIP02.2._B</vt:lpstr>
      <vt:lpstr>NKIP02.2._C</vt:lpstr>
      <vt:lpstr>NKIP02.2._D</vt:lpstr>
      <vt:lpstr>NKIP02.2._E</vt:lpstr>
      <vt:lpstr>NKIP02.2._F</vt:lpstr>
      <vt:lpstr>NKIP02.2._G</vt:lpstr>
      <vt:lpstr>NKIP02.2._H</vt:lpstr>
      <vt:lpstr>NKIP02.2._I</vt:lpstr>
      <vt:lpstr>NKIP02.2._J</vt:lpstr>
      <vt:lpstr>NKIP02.2._K</vt:lpstr>
      <vt:lpstr>NKIP02.2._L</vt:lpstr>
      <vt:lpstr>NKIP02.2._M</vt:lpstr>
      <vt:lpstr>NKIP02.2._N</vt:lpstr>
      <vt:lpstr>NKIP02.2._O</vt:lpstr>
      <vt:lpstr>NKIP02.2._P</vt:lpstr>
      <vt:lpstr>NKIP02.2._R</vt:lpstr>
      <vt:lpstr>NKIP02.2._S</vt:lpstr>
      <vt:lpstr>NKIP02.2._T</vt:lpstr>
      <vt:lpstr>NKIP02.2._U</vt:lpstr>
      <vt:lpstr>NKIP02.2._V</vt:lpstr>
      <vt:lpstr>NKIP02.3._A</vt:lpstr>
      <vt:lpstr>NKIP02.3._B</vt:lpstr>
      <vt:lpstr>NKIP02.3._C</vt:lpstr>
      <vt:lpstr>NKIP02.3._D</vt:lpstr>
      <vt:lpstr>NKIP02.3._E</vt:lpstr>
      <vt:lpstr>NKIP02.3._F</vt:lpstr>
      <vt:lpstr>NKIP02.3._G</vt:lpstr>
      <vt:lpstr>NKIP02.3._H</vt:lpstr>
      <vt:lpstr>NKIP02.3._I</vt:lpstr>
      <vt:lpstr>NKIP02.3._J</vt:lpstr>
      <vt:lpstr>NKIP02.3._K</vt:lpstr>
      <vt:lpstr>NKIP02.3._L</vt:lpstr>
      <vt:lpstr>NKIP02.3._M</vt:lpstr>
      <vt:lpstr>NKIP02.3._N</vt:lpstr>
      <vt:lpstr>NKIP02.3._O</vt:lpstr>
      <vt:lpstr>NKIP02.3._P</vt:lpstr>
      <vt:lpstr>NKIP02.3._R</vt:lpstr>
      <vt:lpstr>NKIP02.3._S</vt:lpstr>
      <vt:lpstr>NKIP02.3._T</vt:lpstr>
      <vt:lpstr>NKIP02.3._U</vt:lpstr>
      <vt:lpstr>NKIP02.3._V</vt:lpstr>
      <vt:lpstr>NKIP02.3.1._A</vt:lpstr>
      <vt:lpstr>NKIP02.3.1._B</vt:lpstr>
      <vt:lpstr>NKIP02.3.1._C</vt:lpstr>
      <vt:lpstr>NKIP02.3.1._D</vt:lpstr>
      <vt:lpstr>NKIP02.3.1._E</vt:lpstr>
      <vt:lpstr>NKIP02.3.1._F</vt:lpstr>
      <vt:lpstr>NKIP02.3.1._G</vt:lpstr>
      <vt:lpstr>NKIP02.3.1._H</vt:lpstr>
      <vt:lpstr>NKIP02.3.1._I</vt:lpstr>
      <vt:lpstr>NKIP02.3.1._J</vt:lpstr>
      <vt:lpstr>NKIP02.3.1._K</vt:lpstr>
      <vt:lpstr>NKIP02.3.1._L</vt:lpstr>
      <vt:lpstr>NKIP02.3.1._M</vt:lpstr>
      <vt:lpstr>NKIP02.3.1._N</vt:lpstr>
      <vt:lpstr>NKIP02.3.1._O</vt:lpstr>
      <vt:lpstr>NKIP02.3.1._P</vt:lpstr>
      <vt:lpstr>NKIP02.3.1._R</vt:lpstr>
      <vt:lpstr>NKIP02.3.1._S</vt:lpstr>
      <vt:lpstr>NKIP02.3.1._T</vt:lpstr>
      <vt:lpstr>NKIP02.3.1._U</vt:lpstr>
      <vt:lpstr>NKIP02.3.1._V</vt:lpstr>
      <vt:lpstr>NKIP02.4._A</vt:lpstr>
      <vt:lpstr>NKIP02.4._B</vt:lpstr>
      <vt:lpstr>NKIP02.4._C</vt:lpstr>
      <vt:lpstr>NKIP02.4._D</vt:lpstr>
      <vt:lpstr>NKIP02.4._E</vt:lpstr>
      <vt:lpstr>NKIP02.4._F</vt:lpstr>
      <vt:lpstr>NKIP02.4._G</vt:lpstr>
      <vt:lpstr>NKIP02.4._H</vt:lpstr>
      <vt:lpstr>NKIP02.4._I</vt:lpstr>
      <vt:lpstr>NKIP02.4._J</vt:lpstr>
      <vt:lpstr>NKIP02.4._K</vt:lpstr>
      <vt:lpstr>NKIP02.4._L</vt:lpstr>
      <vt:lpstr>NKIP02.4._M</vt:lpstr>
      <vt:lpstr>NKIP02.4._N</vt:lpstr>
      <vt:lpstr>NKIP02.4._O</vt:lpstr>
      <vt:lpstr>NKIP02.4._P</vt:lpstr>
      <vt:lpstr>NKIP02.4._R</vt:lpstr>
      <vt:lpstr>NKIP02.4._S</vt:lpstr>
      <vt:lpstr>NKIP02.4._T</vt:lpstr>
      <vt:lpstr>NKIP02.4._U</vt:lpstr>
      <vt:lpstr>NKIP02.4._V</vt:lpstr>
      <vt:lpstr>NKIP02.5._A</vt:lpstr>
      <vt:lpstr>NKIP02.5._B</vt:lpstr>
      <vt:lpstr>NKIP02.5._C</vt:lpstr>
      <vt:lpstr>NKIP02.5._D</vt:lpstr>
      <vt:lpstr>NKIP02.5._E</vt:lpstr>
      <vt:lpstr>NKIP02.5._F</vt:lpstr>
      <vt:lpstr>NKIP02.5._G</vt:lpstr>
      <vt:lpstr>NKIP02.5._H</vt:lpstr>
      <vt:lpstr>NKIP02.5._I</vt:lpstr>
      <vt:lpstr>NKIP02.5._J</vt:lpstr>
      <vt:lpstr>NKIP02.5._K</vt:lpstr>
      <vt:lpstr>NKIP02.5._L</vt:lpstr>
      <vt:lpstr>NKIP02.5._M</vt:lpstr>
      <vt:lpstr>NKIP02.5._N</vt:lpstr>
      <vt:lpstr>NKIP02.5._O</vt:lpstr>
      <vt:lpstr>NKIP02.5._P</vt:lpstr>
      <vt:lpstr>NKIP02.5._R</vt:lpstr>
      <vt:lpstr>NKIP02.5._S</vt:lpstr>
      <vt:lpstr>NKIP02.5._T</vt:lpstr>
      <vt:lpstr>NKIP02.5._U</vt:lpstr>
      <vt:lpstr>NKIP02.5._V</vt:lpstr>
      <vt:lpstr>NKIP02.6._A</vt:lpstr>
      <vt:lpstr>NKIP02.6._B</vt:lpstr>
      <vt:lpstr>NKIP02.6._C</vt:lpstr>
      <vt:lpstr>NKIP02.6._D</vt:lpstr>
      <vt:lpstr>NKIP02.6._E</vt:lpstr>
      <vt:lpstr>NKIP02.6._F</vt:lpstr>
      <vt:lpstr>NKIP02.6._G</vt:lpstr>
      <vt:lpstr>NKIP02.6._H</vt:lpstr>
      <vt:lpstr>NKIP02.6._I</vt:lpstr>
      <vt:lpstr>NKIP02.6._J</vt:lpstr>
      <vt:lpstr>NKIP02.6._K</vt:lpstr>
      <vt:lpstr>NKIP02.6._L</vt:lpstr>
      <vt:lpstr>NKIP02.6._M</vt:lpstr>
      <vt:lpstr>NKIP02.6._N</vt:lpstr>
      <vt:lpstr>NKIP02.6._O</vt:lpstr>
      <vt:lpstr>NKIP02.6._P</vt:lpstr>
      <vt:lpstr>NKIP02.6._R</vt:lpstr>
      <vt:lpstr>NKIP02.6._S</vt:lpstr>
      <vt:lpstr>NKIP02.6._T</vt:lpstr>
      <vt:lpstr>NKIP02.6._U</vt:lpstr>
      <vt:lpstr>NKIP02.6._V</vt:lpstr>
      <vt:lpstr>NKIP02.7._A</vt:lpstr>
      <vt:lpstr>NKIP02.7._B</vt:lpstr>
      <vt:lpstr>NKIP02.7._C</vt:lpstr>
      <vt:lpstr>NKIP02.7._D</vt:lpstr>
      <vt:lpstr>NKIP02.7._E</vt:lpstr>
      <vt:lpstr>NKIP02.7._F</vt:lpstr>
      <vt:lpstr>NKIP02.7._G</vt:lpstr>
      <vt:lpstr>NKIP02.7._H</vt:lpstr>
      <vt:lpstr>NKIP02.7._I</vt:lpstr>
      <vt:lpstr>NKIP02.7._J</vt:lpstr>
      <vt:lpstr>NKIP02.7._K</vt:lpstr>
      <vt:lpstr>NKIP02.7._L</vt:lpstr>
      <vt:lpstr>NKIP02.7._M</vt:lpstr>
      <vt:lpstr>NKIP02.7._N</vt:lpstr>
      <vt:lpstr>NKIP02.7._O</vt:lpstr>
      <vt:lpstr>NKIP02.7._P</vt:lpstr>
      <vt:lpstr>NKIP02.7._R</vt:lpstr>
      <vt:lpstr>NKIP02.7._S</vt:lpstr>
      <vt:lpstr>NKIP02.7._T</vt:lpstr>
      <vt:lpstr>NKIP02.7._U</vt:lpstr>
      <vt:lpstr>NKIP02.7._V</vt:lpstr>
      <vt:lpstr>NKIP03.1._A</vt:lpstr>
      <vt:lpstr>NKIP03.1._AA</vt:lpstr>
      <vt:lpstr>NKIP03.1._B</vt:lpstr>
      <vt:lpstr>NKIP03.1._C</vt:lpstr>
      <vt:lpstr>NKIP03.1._CC</vt:lpstr>
      <vt:lpstr>NKIP03.1._D</vt:lpstr>
      <vt:lpstr>NKIP03.1._E</vt:lpstr>
      <vt:lpstr>NKIP03.1._EE</vt:lpstr>
      <vt:lpstr>NKIP03.1._F</vt:lpstr>
      <vt:lpstr>NKIP03.1._G</vt:lpstr>
      <vt:lpstr>NKIP03.1._H</vt:lpstr>
      <vt:lpstr>NKIP03.1._I</vt:lpstr>
      <vt:lpstr>NKIP03.1._J</vt:lpstr>
      <vt:lpstr>NKIP03.1._K</vt:lpstr>
      <vt:lpstr>NKIP03.1._L</vt:lpstr>
      <vt:lpstr>NKIP03.1._M</vt:lpstr>
      <vt:lpstr>NKIP03.1._N</vt:lpstr>
      <vt:lpstr>NKIP03.1._O</vt:lpstr>
      <vt:lpstr>NKIP03.1._P</vt:lpstr>
      <vt:lpstr>NKIP03.1._Q</vt:lpstr>
      <vt:lpstr>NKIP03.1._R</vt:lpstr>
      <vt:lpstr>NKIP03.2._A</vt:lpstr>
      <vt:lpstr>NKIP03.2._AA</vt:lpstr>
      <vt:lpstr>NKIP03.2._B</vt:lpstr>
      <vt:lpstr>NKIP03.2._C</vt:lpstr>
      <vt:lpstr>NKIP03.2._CC</vt:lpstr>
      <vt:lpstr>NKIP03.2._D</vt:lpstr>
      <vt:lpstr>NKIP03.2._E</vt:lpstr>
      <vt:lpstr>NKIP03.2._EE</vt:lpstr>
      <vt:lpstr>NKIP03.2._F</vt:lpstr>
      <vt:lpstr>NKIP03.2._G</vt:lpstr>
      <vt:lpstr>NKIP03.2._H</vt:lpstr>
      <vt:lpstr>NKIP03.2._I</vt:lpstr>
      <vt:lpstr>NKIP03.2._J</vt:lpstr>
      <vt:lpstr>NKIP03.2._K</vt:lpstr>
      <vt:lpstr>NKIP03.2._L</vt:lpstr>
      <vt:lpstr>NKIP03.2._M</vt:lpstr>
      <vt:lpstr>NKIP03.2._N</vt:lpstr>
      <vt:lpstr>NKIP03.2._O</vt:lpstr>
      <vt:lpstr>NKIP03.2._P</vt:lpstr>
      <vt:lpstr>NKIP03.2._Q</vt:lpstr>
      <vt:lpstr>NKIP03.2._R</vt:lpstr>
      <vt:lpstr>NKIP03.3._A</vt:lpstr>
      <vt:lpstr>NKIP03.3._AA</vt:lpstr>
      <vt:lpstr>NKIP03.3._B</vt:lpstr>
      <vt:lpstr>NKIP03.3._C</vt:lpstr>
      <vt:lpstr>NKIP03.3._CC</vt:lpstr>
      <vt:lpstr>NKIP03.3._D</vt:lpstr>
      <vt:lpstr>NKIP03.3._E</vt:lpstr>
      <vt:lpstr>NKIP03.3._EE</vt:lpstr>
      <vt:lpstr>NKIP03.3._F</vt:lpstr>
      <vt:lpstr>NKIP03.3._G</vt:lpstr>
      <vt:lpstr>NKIP03.3._H</vt:lpstr>
      <vt:lpstr>NKIP03.3._I</vt:lpstr>
      <vt:lpstr>NKIP03.3._J</vt:lpstr>
      <vt:lpstr>NKIP03.3._K</vt:lpstr>
      <vt:lpstr>NKIP03.3._L</vt:lpstr>
      <vt:lpstr>NKIP03.3._M</vt:lpstr>
      <vt:lpstr>NKIP03.3._N</vt:lpstr>
      <vt:lpstr>NKIP03.3._O</vt:lpstr>
      <vt:lpstr>NKIP03.3._P</vt:lpstr>
      <vt:lpstr>NKIP03.3._Q</vt:lpstr>
      <vt:lpstr>NKIP03.3._R</vt:lpstr>
      <vt:lpstr>NKIP03.4._A</vt:lpstr>
      <vt:lpstr>NKIP03.4._AA</vt:lpstr>
      <vt:lpstr>NKIP03.4._B</vt:lpstr>
      <vt:lpstr>NKIP03.4._C</vt:lpstr>
      <vt:lpstr>NKIP03.4._CC</vt:lpstr>
      <vt:lpstr>NKIP03.4._D</vt:lpstr>
      <vt:lpstr>NKIP03.4._E</vt:lpstr>
      <vt:lpstr>NKIP03.4._EE</vt:lpstr>
      <vt:lpstr>NKIP03.4._F</vt:lpstr>
      <vt:lpstr>NKIP03.4._G</vt:lpstr>
      <vt:lpstr>NKIP03.4._H</vt:lpstr>
      <vt:lpstr>NKIP03.4._I</vt:lpstr>
      <vt:lpstr>NKIP03.4._J</vt:lpstr>
      <vt:lpstr>NKIP03.4._K</vt:lpstr>
      <vt:lpstr>NKIP03.4._L</vt:lpstr>
      <vt:lpstr>NKIP03.4._M</vt:lpstr>
      <vt:lpstr>NKIP03.4._N</vt:lpstr>
      <vt:lpstr>NKIP03.4._O</vt:lpstr>
      <vt:lpstr>NKIP03.4._P</vt:lpstr>
      <vt:lpstr>NKIP03.4._Q</vt:lpstr>
      <vt:lpstr>NKIP03.4._R</vt:lpstr>
      <vt:lpstr>NKIP03.5._A</vt:lpstr>
      <vt:lpstr>NKIP03.5._AA</vt:lpstr>
      <vt:lpstr>NKIP03.5._B</vt:lpstr>
      <vt:lpstr>NKIP03.5._C</vt:lpstr>
      <vt:lpstr>NKIP03.5._CC</vt:lpstr>
      <vt:lpstr>NKIP03.5._D</vt:lpstr>
      <vt:lpstr>NKIP03.5._E</vt:lpstr>
      <vt:lpstr>NKIP03.5._EE</vt:lpstr>
      <vt:lpstr>NKIP03.5._F</vt:lpstr>
      <vt:lpstr>NKIP03.5._G</vt:lpstr>
      <vt:lpstr>NKIP03.5._H</vt:lpstr>
      <vt:lpstr>NKIP03.5._I</vt:lpstr>
      <vt:lpstr>NKIP03.5._J</vt:lpstr>
      <vt:lpstr>NKIP03.5._K</vt:lpstr>
      <vt:lpstr>NKIP03.5._L</vt:lpstr>
      <vt:lpstr>NKIP03.5._M</vt:lpstr>
      <vt:lpstr>NKIP03.5._N</vt:lpstr>
      <vt:lpstr>NKIP03.5._O</vt:lpstr>
      <vt:lpstr>NKIP03.5._P</vt:lpstr>
      <vt:lpstr>NKIP03.5._Q</vt:lpstr>
      <vt:lpstr>NKIP03.5._R</vt:lpstr>
      <vt:lpstr>NKIP03.6._A</vt:lpstr>
      <vt:lpstr>NKIP03.6._AA</vt:lpstr>
      <vt:lpstr>NKIP03.6._B</vt:lpstr>
      <vt:lpstr>NKIP03.6._C</vt:lpstr>
      <vt:lpstr>NKIP03.6._CC</vt:lpstr>
      <vt:lpstr>NKIP03.6._D</vt:lpstr>
      <vt:lpstr>NKIP03.6._E</vt:lpstr>
      <vt:lpstr>NKIP03.6._EE</vt:lpstr>
      <vt:lpstr>NKIP03.6._F</vt:lpstr>
      <vt:lpstr>NKIP03.6._G</vt:lpstr>
      <vt:lpstr>NKIP03.6._H</vt:lpstr>
      <vt:lpstr>NKIP03.6._I</vt:lpstr>
      <vt:lpstr>NKIP03.6._J</vt:lpstr>
      <vt:lpstr>NKIP03.6._K</vt:lpstr>
      <vt:lpstr>NKIP03.6._L</vt:lpstr>
      <vt:lpstr>NKIP03.6._M</vt:lpstr>
      <vt:lpstr>NKIP03.6._N</vt:lpstr>
      <vt:lpstr>NKIP03.6._O</vt:lpstr>
      <vt:lpstr>NKIP03.6._P</vt:lpstr>
      <vt:lpstr>NKIP03.6._Q</vt:lpstr>
      <vt:lpstr>NKIP03.6._R</vt:lpstr>
      <vt:lpstr>NKIP03.7._A</vt:lpstr>
      <vt:lpstr>NKIP03.7._AA</vt:lpstr>
      <vt:lpstr>NKIP03.7._B</vt:lpstr>
      <vt:lpstr>NKIP03.7._C</vt:lpstr>
      <vt:lpstr>NKIP03.7._CC</vt:lpstr>
      <vt:lpstr>NKIP03.7._D</vt:lpstr>
      <vt:lpstr>NKIP03.7._E</vt:lpstr>
      <vt:lpstr>NKIP03.7._EE</vt:lpstr>
      <vt:lpstr>NKIP03.7._F</vt:lpstr>
      <vt:lpstr>NKIP03.7._G</vt:lpstr>
      <vt:lpstr>NKIP03.7._H</vt:lpstr>
      <vt:lpstr>NKIP03.7._I</vt:lpstr>
      <vt:lpstr>NKIP03.7._J</vt:lpstr>
      <vt:lpstr>NKIP03.7._K</vt:lpstr>
      <vt:lpstr>NKIP03.7._L</vt:lpstr>
      <vt:lpstr>NKIP03.7._M</vt:lpstr>
      <vt:lpstr>NKIP03.7._N</vt:lpstr>
      <vt:lpstr>NKIP03.7._O</vt:lpstr>
      <vt:lpstr>NKIP03.7._P</vt:lpstr>
      <vt:lpstr>NKIP03.7._Q</vt:lpstr>
      <vt:lpstr>NKIP03.7._R</vt:lpstr>
      <vt:lpstr>NKIP03.8._A</vt:lpstr>
      <vt:lpstr>NKIP03.8._AA</vt:lpstr>
      <vt:lpstr>NKIP03.8._B</vt:lpstr>
      <vt:lpstr>NKIP03.8._C</vt:lpstr>
      <vt:lpstr>NKIP03.8._CC</vt:lpstr>
      <vt:lpstr>NKIP03.8._D</vt:lpstr>
      <vt:lpstr>NKIP03.8._E</vt:lpstr>
      <vt:lpstr>NKIP03.8._EE</vt:lpstr>
      <vt:lpstr>NKIP03.8._F</vt:lpstr>
      <vt:lpstr>NKIP03.8._G</vt:lpstr>
      <vt:lpstr>NKIP03.8._H</vt:lpstr>
      <vt:lpstr>NKIP03.8._I</vt:lpstr>
      <vt:lpstr>NKIP03.8._J</vt:lpstr>
      <vt:lpstr>NKIP03.8._K</vt:lpstr>
      <vt:lpstr>NKIP03.8._L</vt:lpstr>
      <vt:lpstr>NKIP03.8._M</vt:lpstr>
      <vt:lpstr>NKIP03.8._N</vt:lpstr>
      <vt:lpstr>NKIP03.8._O</vt:lpstr>
      <vt:lpstr>NKIP03.8._P</vt:lpstr>
      <vt:lpstr>NKIP03.8._Q</vt:lpstr>
      <vt:lpstr>NKIP03.8._R</vt:lpstr>
      <vt:lpstr>NKIP04.1._A</vt:lpstr>
      <vt:lpstr>NKIP04.1._AA</vt:lpstr>
      <vt:lpstr>NKIP04.1._B</vt:lpstr>
      <vt:lpstr>NKIP04.1._C</vt:lpstr>
      <vt:lpstr>NKIP04.1._CC</vt:lpstr>
      <vt:lpstr>NKIP04.1._D</vt:lpstr>
      <vt:lpstr>NKIP04.1._E</vt:lpstr>
      <vt:lpstr>NKIP04.1._EE</vt:lpstr>
      <vt:lpstr>NKIP04.1._F</vt:lpstr>
      <vt:lpstr>NKIP04.1._G</vt:lpstr>
      <vt:lpstr>NKIP04.1._H</vt:lpstr>
      <vt:lpstr>NKIP04.1._I</vt:lpstr>
      <vt:lpstr>NKIP04.1._J</vt:lpstr>
      <vt:lpstr>NKIP04.1._K</vt:lpstr>
      <vt:lpstr>NKIP04.1._L</vt:lpstr>
      <vt:lpstr>NKIP04.1._M</vt:lpstr>
      <vt:lpstr>NKIP04.1._N</vt:lpstr>
      <vt:lpstr>NKIP04.1._O</vt:lpstr>
      <vt:lpstr>NKIP04.1._P</vt:lpstr>
      <vt:lpstr>NKIP04.1._Q</vt:lpstr>
      <vt:lpstr>NKIP04.1._R</vt:lpstr>
      <vt:lpstr>NKIP04.2._A</vt:lpstr>
      <vt:lpstr>NKIP04.2._AA</vt:lpstr>
      <vt:lpstr>NKIP04.2._B</vt:lpstr>
      <vt:lpstr>NKIP04.2._C</vt:lpstr>
      <vt:lpstr>NKIP04.2._CC</vt:lpstr>
      <vt:lpstr>NKIP04.2._D</vt:lpstr>
      <vt:lpstr>NKIP04.2._E</vt:lpstr>
      <vt:lpstr>NKIP04.2._EE</vt:lpstr>
      <vt:lpstr>NKIP04.2._F</vt:lpstr>
      <vt:lpstr>NKIP04.2._G</vt:lpstr>
      <vt:lpstr>NKIP04.2._H</vt:lpstr>
      <vt:lpstr>NKIP04.2._I</vt:lpstr>
      <vt:lpstr>NKIP04.2._J</vt:lpstr>
      <vt:lpstr>NKIP04.2._K</vt:lpstr>
      <vt:lpstr>NKIP04.2._L</vt:lpstr>
      <vt:lpstr>NKIP04.2._M</vt:lpstr>
      <vt:lpstr>NKIP04.2._N</vt:lpstr>
      <vt:lpstr>NKIP04.2._O</vt:lpstr>
      <vt:lpstr>NKIP04.2._P</vt:lpstr>
      <vt:lpstr>NKIP04.2._Q</vt:lpstr>
      <vt:lpstr>NKIP04.2._R</vt:lpstr>
      <vt:lpstr>NKIP04.3._A</vt:lpstr>
      <vt:lpstr>NKIP04.3._AA</vt:lpstr>
      <vt:lpstr>NKIP04.3._B</vt:lpstr>
      <vt:lpstr>NKIP04.3._C</vt:lpstr>
      <vt:lpstr>NKIP04.3._CC</vt:lpstr>
      <vt:lpstr>NKIP04.3._D</vt:lpstr>
      <vt:lpstr>NKIP04.3._E</vt:lpstr>
      <vt:lpstr>NKIP04.3._EE</vt:lpstr>
      <vt:lpstr>NKIP04.3._F</vt:lpstr>
      <vt:lpstr>NKIP04.3._G</vt:lpstr>
      <vt:lpstr>NKIP04.3._H</vt:lpstr>
      <vt:lpstr>NKIP04.3._I</vt:lpstr>
      <vt:lpstr>NKIP04.3._J</vt:lpstr>
      <vt:lpstr>NKIP04.3._K</vt:lpstr>
      <vt:lpstr>NKIP04.3._L</vt:lpstr>
      <vt:lpstr>NKIP04.3._M</vt:lpstr>
      <vt:lpstr>NKIP04.3._N</vt:lpstr>
      <vt:lpstr>NKIP04.3._O</vt:lpstr>
      <vt:lpstr>NKIP04.3._P</vt:lpstr>
      <vt:lpstr>NKIP04.3._Q</vt:lpstr>
      <vt:lpstr>NKIP04.3._R</vt:lpstr>
      <vt:lpstr>NKIP04.3.1._A</vt:lpstr>
      <vt:lpstr>NKIP04.3.1._AA</vt:lpstr>
      <vt:lpstr>NKIP04.3.1._B</vt:lpstr>
      <vt:lpstr>NKIP04.3.1._C</vt:lpstr>
      <vt:lpstr>NKIP04.3.1._CC</vt:lpstr>
      <vt:lpstr>NKIP04.3.1._D</vt:lpstr>
      <vt:lpstr>NKIP04.3.1._E</vt:lpstr>
      <vt:lpstr>NKIP04.3.1._EE</vt:lpstr>
      <vt:lpstr>NKIP04.3.1._F</vt:lpstr>
      <vt:lpstr>NKIP04.3.1._G</vt:lpstr>
      <vt:lpstr>NKIP04.3.1._H</vt:lpstr>
      <vt:lpstr>NKIP04.3.1._I</vt:lpstr>
      <vt:lpstr>NKIP04.3.1._J</vt:lpstr>
      <vt:lpstr>NKIP04.3.1._K</vt:lpstr>
      <vt:lpstr>NKIP04.3.1._L</vt:lpstr>
      <vt:lpstr>NKIP04.3.1._M</vt:lpstr>
      <vt:lpstr>NKIP04.3.1._N</vt:lpstr>
      <vt:lpstr>NKIP04.3.1._O</vt:lpstr>
      <vt:lpstr>NKIP04.3.1._P</vt:lpstr>
      <vt:lpstr>NKIP04.3.1._Q</vt:lpstr>
      <vt:lpstr>NKIP04.3.1._R</vt:lpstr>
      <vt:lpstr>NKIP04.4._A</vt:lpstr>
      <vt:lpstr>NKIP04.4._AA</vt:lpstr>
      <vt:lpstr>NKIP04.4._B</vt:lpstr>
      <vt:lpstr>NKIP04.4._C</vt:lpstr>
      <vt:lpstr>NKIP04.4._CC</vt:lpstr>
      <vt:lpstr>NKIP04.4._D</vt:lpstr>
      <vt:lpstr>NKIP04.4._E</vt:lpstr>
      <vt:lpstr>NKIP04.4._EE</vt:lpstr>
      <vt:lpstr>NKIP04.4._F</vt:lpstr>
      <vt:lpstr>NKIP04.4._G</vt:lpstr>
      <vt:lpstr>NKIP04.4._H</vt:lpstr>
      <vt:lpstr>NKIP04.4._I</vt:lpstr>
      <vt:lpstr>NKIP04.4._J</vt:lpstr>
      <vt:lpstr>NKIP04.4._K</vt:lpstr>
      <vt:lpstr>NKIP04.4._L</vt:lpstr>
      <vt:lpstr>NKIP04.4._M</vt:lpstr>
      <vt:lpstr>NKIP04.4._N</vt:lpstr>
      <vt:lpstr>NKIP04.4._O</vt:lpstr>
      <vt:lpstr>NKIP04.4._P</vt:lpstr>
      <vt:lpstr>NKIP04.4._Q</vt:lpstr>
      <vt:lpstr>NKIP04.4._R</vt:lpstr>
      <vt:lpstr>NKIP04.5._A</vt:lpstr>
      <vt:lpstr>NKIP04.5._AA</vt:lpstr>
      <vt:lpstr>NKIP04.5._B</vt:lpstr>
      <vt:lpstr>NKIP04.5._C</vt:lpstr>
      <vt:lpstr>NKIP04.5._CC</vt:lpstr>
      <vt:lpstr>NKIP04.5._D</vt:lpstr>
      <vt:lpstr>NKIP04.5._E</vt:lpstr>
      <vt:lpstr>NKIP04.5._EE</vt:lpstr>
      <vt:lpstr>NKIP04.5._F</vt:lpstr>
      <vt:lpstr>NKIP04.5._G</vt:lpstr>
      <vt:lpstr>NKIP04.5._H</vt:lpstr>
      <vt:lpstr>NKIP04.5._I</vt:lpstr>
      <vt:lpstr>NKIP04.5._J</vt:lpstr>
      <vt:lpstr>NKIP04.5._K</vt:lpstr>
      <vt:lpstr>NKIP04.5._L</vt:lpstr>
      <vt:lpstr>NKIP04.5._M</vt:lpstr>
      <vt:lpstr>NKIP04.5._N</vt:lpstr>
      <vt:lpstr>NKIP04.5._O</vt:lpstr>
      <vt:lpstr>NKIP04.5._P</vt:lpstr>
      <vt:lpstr>NKIP04.5._Q</vt:lpstr>
      <vt:lpstr>NKIP04.5._R</vt:lpstr>
      <vt:lpstr>NKIP04.6._A</vt:lpstr>
      <vt:lpstr>NKIP04.6._AA</vt:lpstr>
      <vt:lpstr>NKIP04.6._B</vt:lpstr>
      <vt:lpstr>NKIP04.6._C</vt:lpstr>
      <vt:lpstr>NKIP04.6._CC</vt:lpstr>
      <vt:lpstr>NKIP04.6._D</vt:lpstr>
      <vt:lpstr>NKIP04.6._E</vt:lpstr>
      <vt:lpstr>NKIP04.6._EE</vt:lpstr>
      <vt:lpstr>NKIP04.6._F</vt:lpstr>
      <vt:lpstr>NKIP04.6._G</vt:lpstr>
      <vt:lpstr>NKIP04.6._H</vt:lpstr>
      <vt:lpstr>NKIP04.6._I</vt:lpstr>
      <vt:lpstr>NKIP04.6._J</vt:lpstr>
      <vt:lpstr>NKIP04.6._K</vt:lpstr>
      <vt:lpstr>NKIP04.6._L</vt:lpstr>
      <vt:lpstr>NKIP04.6._M</vt:lpstr>
      <vt:lpstr>NKIP04.6._N</vt:lpstr>
      <vt:lpstr>NKIP04.6._O</vt:lpstr>
      <vt:lpstr>NKIP04.6._P</vt:lpstr>
      <vt:lpstr>NKIP04.6._Q</vt:lpstr>
      <vt:lpstr>NKIP04.6._R</vt:lpstr>
      <vt:lpstr>NKIP04.7._A</vt:lpstr>
      <vt:lpstr>NKIP04.7._AA</vt:lpstr>
      <vt:lpstr>NKIP04.7._B</vt:lpstr>
      <vt:lpstr>NKIP04.7._C</vt:lpstr>
      <vt:lpstr>NKIP04.7._CC</vt:lpstr>
      <vt:lpstr>NKIP04.7._D</vt:lpstr>
      <vt:lpstr>NKIP04.7._E</vt:lpstr>
      <vt:lpstr>NKIP04.7._EE</vt:lpstr>
      <vt:lpstr>NKIP04.7._F</vt:lpstr>
      <vt:lpstr>NKIP04.7._G</vt:lpstr>
      <vt:lpstr>NKIP04.7._H</vt:lpstr>
      <vt:lpstr>NKIP04.7._I</vt:lpstr>
      <vt:lpstr>NKIP04.7._J</vt:lpstr>
      <vt:lpstr>NKIP04.7._K</vt:lpstr>
      <vt:lpstr>NKIP04.7._L</vt:lpstr>
      <vt:lpstr>NKIP04.7._M</vt:lpstr>
      <vt:lpstr>NKIP04.7._N</vt:lpstr>
      <vt:lpstr>NKIP04.7._O</vt:lpstr>
      <vt:lpstr>NKIP04.7._P</vt:lpstr>
      <vt:lpstr>NKIP04.7._Q</vt:lpstr>
      <vt:lpstr>NKIP04.7._R</vt:lpstr>
      <vt:lpstr>NKIP05.1._A</vt:lpstr>
      <vt:lpstr>NKIP05.1._B</vt:lpstr>
      <vt:lpstr>NKIP05.1._C</vt:lpstr>
      <vt:lpstr>NKIP05.1._D</vt:lpstr>
      <vt:lpstr>NKIP05.1._E</vt:lpstr>
      <vt:lpstr>NKIP05.1._F</vt:lpstr>
      <vt:lpstr>NKIP05.1._G</vt:lpstr>
      <vt:lpstr>NKIP05.1._H</vt:lpstr>
      <vt:lpstr>NKIP05.1._I</vt:lpstr>
      <vt:lpstr>NKIP05.1._J</vt:lpstr>
      <vt:lpstr>NKIP05.1._K</vt:lpstr>
      <vt:lpstr>NKIP05.1._L</vt:lpstr>
      <vt:lpstr>NKIP05.1.1._A</vt:lpstr>
      <vt:lpstr>NKIP05.1.1._B</vt:lpstr>
      <vt:lpstr>NKIP05.1.1._C</vt:lpstr>
      <vt:lpstr>NKIP05.1.1._D</vt:lpstr>
      <vt:lpstr>NKIP05.1.1._E</vt:lpstr>
      <vt:lpstr>NKIP05.1.1._F</vt:lpstr>
      <vt:lpstr>NKIP05.1.1._G</vt:lpstr>
      <vt:lpstr>NKIP05.1.1._H</vt:lpstr>
      <vt:lpstr>NKIP05.1.1._I</vt:lpstr>
      <vt:lpstr>NKIP05.1.1._J</vt:lpstr>
      <vt:lpstr>NKIP05.1.1._K</vt:lpstr>
      <vt:lpstr>NKIP05.1.1._L</vt:lpstr>
      <vt:lpstr>NKIP05.1.2._A</vt:lpstr>
      <vt:lpstr>NKIP05.1.2._B</vt:lpstr>
      <vt:lpstr>NKIP05.1.2._C</vt:lpstr>
      <vt:lpstr>NKIP05.1.2._D</vt:lpstr>
      <vt:lpstr>NKIP05.1.2._E</vt:lpstr>
      <vt:lpstr>NKIP05.1.2._F</vt:lpstr>
      <vt:lpstr>NKIP05.1.2._G</vt:lpstr>
      <vt:lpstr>NKIP05.1.2._H</vt:lpstr>
      <vt:lpstr>NKIP05.1.2._I</vt:lpstr>
      <vt:lpstr>NKIP05.1.2._J</vt:lpstr>
      <vt:lpstr>NKIP05.1.2._K</vt:lpstr>
      <vt:lpstr>NKIP05.1.2._L</vt:lpstr>
      <vt:lpstr>NKIP05.1.3._A</vt:lpstr>
      <vt:lpstr>NKIP05.1.3._B</vt:lpstr>
      <vt:lpstr>NKIP05.1.3._C</vt:lpstr>
      <vt:lpstr>NKIP05.1.3._D</vt:lpstr>
      <vt:lpstr>NKIP05.1.3._E</vt:lpstr>
      <vt:lpstr>NKIP05.1.3._F</vt:lpstr>
      <vt:lpstr>NKIP05.1.3._G</vt:lpstr>
      <vt:lpstr>NKIP05.1.3._H</vt:lpstr>
      <vt:lpstr>NKIP05.1.3._I</vt:lpstr>
      <vt:lpstr>NKIP05.1.3._J</vt:lpstr>
      <vt:lpstr>NKIP05.1.3._K</vt:lpstr>
      <vt:lpstr>NKIP05.1.3._L</vt:lpstr>
      <vt:lpstr>NKIP05.1.4._A</vt:lpstr>
      <vt:lpstr>NKIP05.1.4._B</vt:lpstr>
      <vt:lpstr>NKIP05.1.4._C</vt:lpstr>
      <vt:lpstr>NKIP05.1.4._D</vt:lpstr>
      <vt:lpstr>NKIP05.1.4._E</vt:lpstr>
      <vt:lpstr>NKIP05.1.4._F</vt:lpstr>
      <vt:lpstr>NKIP05.1.4._G</vt:lpstr>
      <vt:lpstr>NKIP05.1.4._H</vt:lpstr>
      <vt:lpstr>NKIP05.1.4._I</vt:lpstr>
      <vt:lpstr>NKIP05.1.4._J</vt:lpstr>
      <vt:lpstr>NKIP05.1.4._K</vt:lpstr>
      <vt:lpstr>NKIP05.1.4._L</vt:lpstr>
      <vt:lpstr>NKIP05.1.5._A</vt:lpstr>
      <vt:lpstr>NKIP05.1.5._B</vt:lpstr>
      <vt:lpstr>NKIP05.1.5._C</vt:lpstr>
      <vt:lpstr>NKIP05.1.5._D</vt:lpstr>
      <vt:lpstr>NKIP05.1.5._E</vt:lpstr>
      <vt:lpstr>NKIP05.1.5._F</vt:lpstr>
      <vt:lpstr>NKIP05.1.5._G</vt:lpstr>
      <vt:lpstr>NKIP05.1.5._H</vt:lpstr>
      <vt:lpstr>NKIP05.1.5._I</vt:lpstr>
      <vt:lpstr>NKIP05.1.5._J</vt:lpstr>
      <vt:lpstr>NKIP05.1.5._K</vt:lpstr>
      <vt:lpstr>NKIP05.1.5._L</vt:lpstr>
      <vt:lpstr>NKIP05.1.6._A</vt:lpstr>
      <vt:lpstr>NKIP05.1.6._B</vt:lpstr>
      <vt:lpstr>NKIP05.1.6._C</vt:lpstr>
      <vt:lpstr>NKIP05.1.6._D</vt:lpstr>
      <vt:lpstr>NKIP05.1.6._E</vt:lpstr>
      <vt:lpstr>NKIP05.1.6._F</vt:lpstr>
      <vt:lpstr>NKIP05.1.6._G</vt:lpstr>
      <vt:lpstr>NKIP05.1.6._H</vt:lpstr>
      <vt:lpstr>NKIP05.1.6._I</vt:lpstr>
      <vt:lpstr>NKIP05.1.6._J</vt:lpstr>
      <vt:lpstr>NKIP05.1.6._K</vt:lpstr>
      <vt:lpstr>NKIP05.1.6._L</vt:lpstr>
      <vt:lpstr>NKIP05.1.7._A</vt:lpstr>
      <vt:lpstr>NKIP05.1.7._B</vt:lpstr>
      <vt:lpstr>NKIP05.1.7._C</vt:lpstr>
      <vt:lpstr>NKIP05.1.7._D</vt:lpstr>
      <vt:lpstr>NKIP05.1.7._E</vt:lpstr>
      <vt:lpstr>NKIP05.1.7._F</vt:lpstr>
      <vt:lpstr>NKIP05.1.7._G</vt:lpstr>
      <vt:lpstr>NKIP05.1.7._H</vt:lpstr>
      <vt:lpstr>NKIP05.1.7._I</vt:lpstr>
      <vt:lpstr>NKIP05.1.7._J</vt:lpstr>
      <vt:lpstr>NKIP05.1.7._K</vt:lpstr>
      <vt:lpstr>NKIP05.1.7._L</vt:lpstr>
      <vt:lpstr>NKIP05.2._A</vt:lpstr>
      <vt:lpstr>NKIP05.2._B</vt:lpstr>
      <vt:lpstr>NKIP05.2._C</vt:lpstr>
      <vt:lpstr>NKIP05.2._D</vt:lpstr>
      <vt:lpstr>NKIP05.2._E</vt:lpstr>
      <vt:lpstr>NKIP05.2._F</vt:lpstr>
      <vt:lpstr>NKIP05.2._G</vt:lpstr>
      <vt:lpstr>NKIP05.2._H</vt:lpstr>
      <vt:lpstr>NKIP05.2._I</vt:lpstr>
      <vt:lpstr>NKIP05.2._J</vt:lpstr>
      <vt:lpstr>NKIP05.2._K</vt:lpstr>
      <vt:lpstr>NKIP05.2._L</vt:lpstr>
      <vt:lpstr>NKIP05.2.1._A</vt:lpstr>
      <vt:lpstr>NKIP05.2.1._B</vt:lpstr>
      <vt:lpstr>NKIP05.2.1._C</vt:lpstr>
      <vt:lpstr>NKIP05.2.1._D</vt:lpstr>
      <vt:lpstr>NKIP05.2.1._E</vt:lpstr>
      <vt:lpstr>NKIP05.2.1._F</vt:lpstr>
      <vt:lpstr>NKIP05.2.1._G</vt:lpstr>
      <vt:lpstr>NKIP05.2.1._H</vt:lpstr>
      <vt:lpstr>NKIP05.2.1._I</vt:lpstr>
      <vt:lpstr>NKIP05.2.1._J</vt:lpstr>
      <vt:lpstr>NKIP05.2.1._K</vt:lpstr>
      <vt:lpstr>NKIP05.2.1._L</vt:lpstr>
      <vt:lpstr>NKIP05.2.2._A</vt:lpstr>
      <vt:lpstr>NKIP05.2.2._B</vt:lpstr>
      <vt:lpstr>NKIP05.2.2._C</vt:lpstr>
      <vt:lpstr>NKIP05.2.2._D</vt:lpstr>
      <vt:lpstr>NKIP05.2.2._E</vt:lpstr>
      <vt:lpstr>NKIP05.2.2._F</vt:lpstr>
      <vt:lpstr>NKIP05.2.2._G</vt:lpstr>
      <vt:lpstr>NKIP05.2.2._H</vt:lpstr>
      <vt:lpstr>NKIP05.2.2._I</vt:lpstr>
      <vt:lpstr>NKIP05.2.2._J</vt:lpstr>
      <vt:lpstr>NKIP05.2.2._K</vt:lpstr>
      <vt:lpstr>NKIP05.2.2._L</vt:lpstr>
      <vt:lpstr>NKIP05.2.3._A</vt:lpstr>
      <vt:lpstr>NKIP05.2.3._B</vt:lpstr>
      <vt:lpstr>NKIP05.2.3._C</vt:lpstr>
      <vt:lpstr>NKIP05.2.3._D</vt:lpstr>
      <vt:lpstr>NKIP05.2.3._E</vt:lpstr>
      <vt:lpstr>NKIP05.2.3._F</vt:lpstr>
      <vt:lpstr>NKIP05.2.3._G</vt:lpstr>
      <vt:lpstr>NKIP05.2.3._H</vt:lpstr>
      <vt:lpstr>NKIP05.2.3._I</vt:lpstr>
      <vt:lpstr>NKIP05.2.3._J</vt:lpstr>
      <vt:lpstr>NKIP05.2.3._K</vt:lpstr>
      <vt:lpstr>NKIP05.2.3._L</vt:lpstr>
      <vt:lpstr>NKIP05.2.4._A</vt:lpstr>
      <vt:lpstr>NKIP05.2.4._B</vt:lpstr>
      <vt:lpstr>NKIP05.2.4._C</vt:lpstr>
      <vt:lpstr>NKIP05.2.4._D</vt:lpstr>
      <vt:lpstr>NKIP05.2.4._E</vt:lpstr>
      <vt:lpstr>NKIP05.2.4._F</vt:lpstr>
      <vt:lpstr>NKIP05.2.4._G</vt:lpstr>
      <vt:lpstr>NKIP05.2.4._H</vt:lpstr>
      <vt:lpstr>NKIP05.2.4._I</vt:lpstr>
      <vt:lpstr>NKIP05.2.4._J</vt:lpstr>
      <vt:lpstr>NKIP05.2.4._K</vt:lpstr>
      <vt:lpstr>NKIP05.2.4._L</vt:lpstr>
      <vt:lpstr>NKIP05.2.5._A</vt:lpstr>
      <vt:lpstr>NKIP05.2.5._B</vt:lpstr>
      <vt:lpstr>NKIP05.2.5._C</vt:lpstr>
      <vt:lpstr>NKIP05.2.5._D</vt:lpstr>
      <vt:lpstr>NKIP05.2.5._E</vt:lpstr>
      <vt:lpstr>NKIP05.2.5._F</vt:lpstr>
      <vt:lpstr>NKIP05.2.5._G</vt:lpstr>
      <vt:lpstr>NKIP05.2.5._H</vt:lpstr>
      <vt:lpstr>NKIP05.2.5._I</vt:lpstr>
      <vt:lpstr>NKIP05.2.5._J</vt:lpstr>
      <vt:lpstr>NKIP05.2.5._K</vt:lpstr>
      <vt:lpstr>NKIP05.2.5._L</vt:lpstr>
      <vt:lpstr>NKIP05.2.6._A</vt:lpstr>
      <vt:lpstr>NKIP05.2.6._B</vt:lpstr>
      <vt:lpstr>NKIP05.2.6._C</vt:lpstr>
      <vt:lpstr>NKIP05.2.6._D</vt:lpstr>
      <vt:lpstr>NKIP05.2.6._E</vt:lpstr>
      <vt:lpstr>NKIP05.2.6._F</vt:lpstr>
      <vt:lpstr>NKIP05.2.6._G</vt:lpstr>
      <vt:lpstr>NKIP05.2.6._H</vt:lpstr>
      <vt:lpstr>NKIP05.2.6._I</vt:lpstr>
      <vt:lpstr>NKIP05.2.6._J</vt:lpstr>
      <vt:lpstr>NKIP05.2.6._K</vt:lpstr>
      <vt:lpstr>NKIP05.2.6._L</vt:lpstr>
      <vt:lpstr>NKIP05.2.7._A</vt:lpstr>
      <vt:lpstr>NKIP05.2.7._B</vt:lpstr>
      <vt:lpstr>NKIP05.2.7._C</vt:lpstr>
      <vt:lpstr>NKIP05.2.7._D</vt:lpstr>
      <vt:lpstr>NKIP05.2.7._E</vt:lpstr>
      <vt:lpstr>NKIP05.2.7._F</vt:lpstr>
      <vt:lpstr>NKIP05.2.7._G</vt:lpstr>
      <vt:lpstr>NKIP05.2.7._H</vt:lpstr>
      <vt:lpstr>NKIP05.2.7._I</vt:lpstr>
      <vt:lpstr>NKIP05.2.7._J</vt:lpstr>
      <vt:lpstr>NKIP05.2.7._K</vt:lpstr>
      <vt:lpstr>NKIP05.2.7._L</vt:lpstr>
      <vt:lpstr>NKIP05.3._A</vt:lpstr>
      <vt:lpstr>NKIP05.3._B</vt:lpstr>
      <vt:lpstr>NKIP05.3._C</vt:lpstr>
      <vt:lpstr>NKIP05.3._D</vt:lpstr>
      <vt:lpstr>NKIP05.3._E</vt:lpstr>
      <vt:lpstr>NKIP05.3._F</vt:lpstr>
      <vt:lpstr>NKIP05.3._G</vt:lpstr>
      <vt:lpstr>NKIP05.3._H</vt:lpstr>
      <vt:lpstr>NKIP05.3._I</vt:lpstr>
      <vt:lpstr>NKIP05.3._J</vt:lpstr>
      <vt:lpstr>NKIP05.3._K</vt:lpstr>
      <vt:lpstr>NKIP05.3._L</vt:lpstr>
      <vt:lpstr>NKIP05.3.1._A</vt:lpstr>
      <vt:lpstr>NKIP05.3.1._B</vt:lpstr>
      <vt:lpstr>NKIP05.3.1._C</vt:lpstr>
      <vt:lpstr>NKIP05.3.1._D</vt:lpstr>
      <vt:lpstr>NKIP05.3.1._E</vt:lpstr>
      <vt:lpstr>NKIP05.3.1._F</vt:lpstr>
      <vt:lpstr>NKIP05.3.1._G</vt:lpstr>
      <vt:lpstr>NKIP05.3.1._H</vt:lpstr>
      <vt:lpstr>NKIP05.3.1._I</vt:lpstr>
      <vt:lpstr>NKIP05.3.1._J</vt:lpstr>
      <vt:lpstr>NKIP05.3.1._K</vt:lpstr>
      <vt:lpstr>NKIP05.3.1._L</vt:lpstr>
      <vt:lpstr>NKIP05.3.2._A</vt:lpstr>
      <vt:lpstr>NKIP05.3.2._B</vt:lpstr>
      <vt:lpstr>NKIP05.3.2._C</vt:lpstr>
      <vt:lpstr>NKIP05.3.2._D</vt:lpstr>
      <vt:lpstr>NKIP05.3.2._E</vt:lpstr>
      <vt:lpstr>NKIP05.3.2._F</vt:lpstr>
      <vt:lpstr>NKIP05.3.2._G</vt:lpstr>
      <vt:lpstr>NKIP05.3.2._H</vt:lpstr>
      <vt:lpstr>NKIP05.3.2._I</vt:lpstr>
      <vt:lpstr>NKIP05.3.2._J</vt:lpstr>
      <vt:lpstr>NKIP05.3.2._K</vt:lpstr>
      <vt:lpstr>NKIP05.3.2._L</vt:lpstr>
      <vt:lpstr>NKIP05.3.3._A</vt:lpstr>
      <vt:lpstr>NKIP05.3.3._B</vt:lpstr>
      <vt:lpstr>NKIP05.3.3._C</vt:lpstr>
      <vt:lpstr>NKIP05.3.3._D</vt:lpstr>
      <vt:lpstr>NKIP05.3.3._E</vt:lpstr>
      <vt:lpstr>NKIP05.3.3._F</vt:lpstr>
      <vt:lpstr>NKIP05.3.3._G</vt:lpstr>
      <vt:lpstr>NKIP05.3.3._H</vt:lpstr>
      <vt:lpstr>NKIP05.3.3._I</vt:lpstr>
      <vt:lpstr>NKIP05.3.3._J</vt:lpstr>
      <vt:lpstr>NKIP05.3.3._K</vt:lpstr>
      <vt:lpstr>NKIP05.3.3._L</vt:lpstr>
      <vt:lpstr>NKIP05.3.4._A</vt:lpstr>
      <vt:lpstr>NKIP05.3.4._B</vt:lpstr>
      <vt:lpstr>NKIP05.3.4._C</vt:lpstr>
      <vt:lpstr>NKIP05.3.4._D</vt:lpstr>
      <vt:lpstr>NKIP05.3.4._E</vt:lpstr>
      <vt:lpstr>NKIP05.3.4._F</vt:lpstr>
      <vt:lpstr>NKIP05.3.4._G</vt:lpstr>
      <vt:lpstr>NKIP05.3.4._H</vt:lpstr>
      <vt:lpstr>NKIP05.3.4._I</vt:lpstr>
      <vt:lpstr>NKIP05.3.4._J</vt:lpstr>
      <vt:lpstr>NKIP05.3.4._K</vt:lpstr>
      <vt:lpstr>NKIP05.3.4._L</vt:lpstr>
      <vt:lpstr>NKIP05.3.5._A</vt:lpstr>
      <vt:lpstr>NKIP05.3.5._B</vt:lpstr>
      <vt:lpstr>NKIP05.3.5._C</vt:lpstr>
      <vt:lpstr>NKIP05.3.5._D</vt:lpstr>
      <vt:lpstr>NKIP05.3.5._E</vt:lpstr>
      <vt:lpstr>NKIP05.3.5._F</vt:lpstr>
      <vt:lpstr>NKIP05.3.5._G</vt:lpstr>
      <vt:lpstr>NKIP05.3.5._H</vt:lpstr>
      <vt:lpstr>NKIP05.3.5._I</vt:lpstr>
      <vt:lpstr>NKIP05.3.5._J</vt:lpstr>
      <vt:lpstr>NKIP05.3.5._K</vt:lpstr>
      <vt:lpstr>NKIP05.3.5._L</vt:lpstr>
      <vt:lpstr>NKIP05.3.6._A</vt:lpstr>
      <vt:lpstr>NKIP05.3.6._B</vt:lpstr>
      <vt:lpstr>NKIP05.3.6._C</vt:lpstr>
      <vt:lpstr>NKIP05.3.6._D</vt:lpstr>
      <vt:lpstr>NKIP05.3.6._E</vt:lpstr>
      <vt:lpstr>NKIP05.3.6._F</vt:lpstr>
      <vt:lpstr>NKIP05.3.6._G</vt:lpstr>
      <vt:lpstr>NKIP05.3.6._H</vt:lpstr>
      <vt:lpstr>NKIP05.3.6._I</vt:lpstr>
      <vt:lpstr>NKIP05.3.6._J</vt:lpstr>
      <vt:lpstr>NKIP05.3.6._K</vt:lpstr>
      <vt:lpstr>NKIP05.3.6._L</vt:lpstr>
      <vt:lpstr>NKIP05.3.7._A</vt:lpstr>
      <vt:lpstr>NKIP05.3.7._B</vt:lpstr>
      <vt:lpstr>NKIP05.3.7._C</vt:lpstr>
      <vt:lpstr>NKIP05.3.7._D</vt:lpstr>
      <vt:lpstr>NKIP05.3.7._E</vt:lpstr>
      <vt:lpstr>NKIP05.3.7._F</vt:lpstr>
      <vt:lpstr>NKIP05.3.7._G</vt:lpstr>
      <vt:lpstr>NKIP05.3.7._H</vt:lpstr>
      <vt:lpstr>NKIP05.3.7._I</vt:lpstr>
      <vt:lpstr>NKIP05.3.7._J</vt:lpstr>
      <vt:lpstr>NKIP05.3.7._K</vt:lpstr>
      <vt:lpstr>NKIP05.3.7._L</vt:lpstr>
      <vt:lpstr>NKIP05.4._A</vt:lpstr>
      <vt:lpstr>NKIP05.4._B</vt:lpstr>
      <vt:lpstr>NKIP05.4._C</vt:lpstr>
      <vt:lpstr>NKIP05.4._D</vt:lpstr>
      <vt:lpstr>NKIP05.4._E</vt:lpstr>
      <vt:lpstr>NKIP05.4._F</vt:lpstr>
      <vt:lpstr>NKIP05.4._G</vt:lpstr>
      <vt:lpstr>NKIP05.4._H</vt:lpstr>
      <vt:lpstr>NKIP05.4._I</vt:lpstr>
      <vt:lpstr>NKIP05.4._J</vt:lpstr>
      <vt:lpstr>NKIP05.4._K</vt:lpstr>
      <vt:lpstr>NKIP05.4._L</vt:lpstr>
      <vt:lpstr>NKIP05.4.1._A</vt:lpstr>
      <vt:lpstr>NKIP05.4.1._B</vt:lpstr>
      <vt:lpstr>NKIP05.4.1._C</vt:lpstr>
      <vt:lpstr>NKIP05.4.1._D</vt:lpstr>
      <vt:lpstr>NKIP05.4.1._E</vt:lpstr>
      <vt:lpstr>NKIP05.4.1._F</vt:lpstr>
      <vt:lpstr>NKIP05.4.1._G</vt:lpstr>
      <vt:lpstr>NKIP05.4.1._H</vt:lpstr>
      <vt:lpstr>NKIP05.4.1._I</vt:lpstr>
      <vt:lpstr>NKIP05.4.1._J</vt:lpstr>
      <vt:lpstr>NKIP05.4.1._K</vt:lpstr>
      <vt:lpstr>NKIP05.4.1._L</vt:lpstr>
      <vt:lpstr>NKIP05.4.2._A</vt:lpstr>
      <vt:lpstr>NKIP05.4.2._B</vt:lpstr>
      <vt:lpstr>NKIP05.4.2._C</vt:lpstr>
      <vt:lpstr>NKIP05.4.2._D</vt:lpstr>
      <vt:lpstr>NKIP05.4.2._E</vt:lpstr>
      <vt:lpstr>NKIP05.4.2._F</vt:lpstr>
      <vt:lpstr>NKIP05.4.2._G</vt:lpstr>
      <vt:lpstr>NKIP05.4.2._H</vt:lpstr>
      <vt:lpstr>NKIP05.4.2._I</vt:lpstr>
      <vt:lpstr>NKIP05.4.2._J</vt:lpstr>
      <vt:lpstr>NKIP05.4.2._K</vt:lpstr>
      <vt:lpstr>NKIP05.4.2._L</vt:lpstr>
      <vt:lpstr>NKIP05.4.3._A</vt:lpstr>
      <vt:lpstr>NKIP05.4.3._B</vt:lpstr>
      <vt:lpstr>NKIP05.4.3._C</vt:lpstr>
      <vt:lpstr>NKIP05.4.3._D</vt:lpstr>
      <vt:lpstr>NKIP05.4.3._E</vt:lpstr>
      <vt:lpstr>NKIP05.4.3._F</vt:lpstr>
      <vt:lpstr>NKIP05.4.3._G</vt:lpstr>
      <vt:lpstr>NKIP05.4.3._H</vt:lpstr>
      <vt:lpstr>NKIP05.4.3._I</vt:lpstr>
      <vt:lpstr>NKIP05.4.3._J</vt:lpstr>
      <vt:lpstr>NKIP05.4.3._K</vt:lpstr>
      <vt:lpstr>NKIP05.4.3._L</vt:lpstr>
      <vt:lpstr>NKIP05.4.4._A</vt:lpstr>
      <vt:lpstr>NKIP05.4.4._B</vt:lpstr>
      <vt:lpstr>NKIP05.4.4._C</vt:lpstr>
      <vt:lpstr>NKIP05.4.4._D</vt:lpstr>
      <vt:lpstr>NKIP05.4.4._E</vt:lpstr>
      <vt:lpstr>NKIP05.4.4._F</vt:lpstr>
      <vt:lpstr>NKIP05.4.4._G</vt:lpstr>
      <vt:lpstr>NKIP05.4.4._H</vt:lpstr>
      <vt:lpstr>NKIP05.4.4._I</vt:lpstr>
      <vt:lpstr>NKIP05.4.4._J</vt:lpstr>
      <vt:lpstr>NKIP05.4.4._K</vt:lpstr>
      <vt:lpstr>NKIP05.4.4._L</vt:lpstr>
      <vt:lpstr>NKIP05.4.5._A</vt:lpstr>
      <vt:lpstr>NKIP05.4.5._B</vt:lpstr>
      <vt:lpstr>NKIP05.4.5._C</vt:lpstr>
      <vt:lpstr>NKIP05.4.5._D</vt:lpstr>
      <vt:lpstr>NKIP05.4.5._E</vt:lpstr>
      <vt:lpstr>NKIP05.4.5._F</vt:lpstr>
      <vt:lpstr>NKIP05.4.5._G</vt:lpstr>
      <vt:lpstr>NKIP05.4.5._H</vt:lpstr>
      <vt:lpstr>NKIP05.4.5._I</vt:lpstr>
      <vt:lpstr>NKIP05.4.5._J</vt:lpstr>
      <vt:lpstr>NKIP05.4.5._K</vt:lpstr>
      <vt:lpstr>NKIP05.4.5._L</vt:lpstr>
      <vt:lpstr>NKIP05.4.6._A</vt:lpstr>
      <vt:lpstr>NKIP05.4.6._B</vt:lpstr>
      <vt:lpstr>NKIP05.4.6._C</vt:lpstr>
      <vt:lpstr>NKIP05.4.6._D</vt:lpstr>
      <vt:lpstr>NKIP05.4.6._E</vt:lpstr>
      <vt:lpstr>NKIP05.4.6._F</vt:lpstr>
      <vt:lpstr>NKIP05.4.6._G</vt:lpstr>
      <vt:lpstr>NKIP05.4.6._H</vt:lpstr>
      <vt:lpstr>NKIP05.4.6._I</vt:lpstr>
      <vt:lpstr>NKIP05.4.6._J</vt:lpstr>
      <vt:lpstr>NKIP05.4.6._K</vt:lpstr>
      <vt:lpstr>NKIP05.4.6._L</vt:lpstr>
      <vt:lpstr>NKIP05.4.7._A</vt:lpstr>
      <vt:lpstr>NKIP05.4.7._B</vt:lpstr>
      <vt:lpstr>NKIP05.4.7._C</vt:lpstr>
      <vt:lpstr>NKIP05.4.7._D</vt:lpstr>
      <vt:lpstr>NKIP05.4.7._E</vt:lpstr>
      <vt:lpstr>NKIP05.4.7._F</vt:lpstr>
      <vt:lpstr>NKIP05.4.7._G</vt:lpstr>
      <vt:lpstr>NKIP05.4.7._H</vt:lpstr>
      <vt:lpstr>NKIP05.4.7._I</vt:lpstr>
      <vt:lpstr>NKIP05.4.7._J</vt:lpstr>
      <vt:lpstr>NKIP05.4.7._K</vt:lpstr>
      <vt:lpstr>NKIP05.4.7._L</vt:lpstr>
      <vt:lpstr>NKIP05.5._A</vt:lpstr>
      <vt:lpstr>NKIP05.5._B</vt:lpstr>
      <vt:lpstr>NKIP05.5._C</vt:lpstr>
      <vt:lpstr>NKIP05.5._D</vt:lpstr>
      <vt:lpstr>NKIP05.5._E</vt:lpstr>
      <vt:lpstr>NKIP05.5._F</vt:lpstr>
      <vt:lpstr>NKIP05.5._G</vt:lpstr>
      <vt:lpstr>NKIP05.5._H</vt:lpstr>
      <vt:lpstr>NKIP05.5._I</vt:lpstr>
      <vt:lpstr>NKIP05.5._J</vt:lpstr>
      <vt:lpstr>NKIP05.5._K</vt:lpstr>
      <vt:lpstr>NKIP05.5._L</vt:lpstr>
      <vt:lpstr>NKIP08.1._A</vt:lpstr>
      <vt:lpstr>NKIP08.1._B</vt:lpstr>
      <vt:lpstr>NKIP08.1._C</vt:lpstr>
      <vt:lpstr>NKIP08.1._D</vt:lpstr>
      <vt:lpstr>NKIP08.1._E</vt:lpstr>
      <vt:lpstr>NKIP08.1._F</vt:lpstr>
      <vt:lpstr>NKIP08.1.1._A</vt:lpstr>
      <vt:lpstr>NKIP08.1.1._B</vt:lpstr>
      <vt:lpstr>NKIP08.1.1._C</vt:lpstr>
      <vt:lpstr>NKIP08.1.1._D</vt:lpstr>
      <vt:lpstr>NKIP08.1.1._E</vt:lpstr>
      <vt:lpstr>NKIP08.1.1._F</vt:lpstr>
      <vt:lpstr>NKIP08.1.2._A</vt:lpstr>
      <vt:lpstr>NKIP08.1.2._B</vt:lpstr>
      <vt:lpstr>NKIP08.1.2._C</vt:lpstr>
      <vt:lpstr>NKIP08.1.2._D</vt:lpstr>
      <vt:lpstr>NKIP08.1.2._E</vt:lpstr>
      <vt:lpstr>NKIP08.1.2._F</vt:lpstr>
      <vt:lpstr>NKIP08.1.3._A</vt:lpstr>
      <vt:lpstr>NKIP08.1.3._B</vt:lpstr>
      <vt:lpstr>NKIP08.1.3._C</vt:lpstr>
      <vt:lpstr>NKIP08.1.3._D</vt:lpstr>
      <vt:lpstr>NKIP08.1.3._E</vt:lpstr>
      <vt:lpstr>NKIP08.1.3._F</vt:lpstr>
      <vt:lpstr>NKIP08.1.4._A</vt:lpstr>
      <vt:lpstr>NKIP08.1.4._B</vt:lpstr>
      <vt:lpstr>NKIP08.1.4._C</vt:lpstr>
      <vt:lpstr>NKIP08.1.4._D</vt:lpstr>
      <vt:lpstr>NKIP08.1.4._E</vt:lpstr>
      <vt:lpstr>NKIP08.1.4._F</vt:lpstr>
      <vt:lpstr>NKIP08.1.5._A</vt:lpstr>
      <vt:lpstr>NKIP08.1.5._B</vt:lpstr>
      <vt:lpstr>NKIP08.1.5._C</vt:lpstr>
      <vt:lpstr>NKIP08.1.5._D</vt:lpstr>
      <vt:lpstr>NKIP08.1.5._E</vt:lpstr>
      <vt:lpstr>NKIP08.1.5._F</vt:lpstr>
      <vt:lpstr>NKIP08.1.6._A</vt:lpstr>
      <vt:lpstr>NKIP08.1.6._B</vt:lpstr>
      <vt:lpstr>NKIP08.1.6._C</vt:lpstr>
      <vt:lpstr>NKIP08.1.6._D</vt:lpstr>
      <vt:lpstr>NKIP08.1.6._E</vt:lpstr>
      <vt:lpstr>NKIP08.1.6._F</vt:lpstr>
      <vt:lpstr>NKIP08.1.7._A</vt:lpstr>
      <vt:lpstr>NKIP08.1.7._B</vt:lpstr>
      <vt:lpstr>NKIP08.1.7._C</vt:lpstr>
      <vt:lpstr>NKIP08.1.7._D</vt:lpstr>
      <vt:lpstr>NKIP08.1.7._E</vt:lpstr>
      <vt:lpstr>NKIP08.1.7._F</vt:lpstr>
      <vt:lpstr>NKIP09.1._A</vt:lpstr>
      <vt:lpstr>NKIP09.1._B</vt:lpstr>
      <vt:lpstr>NKIP09.1._C</vt:lpstr>
      <vt:lpstr>NKIP09.1._D</vt:lpstr>
      <vt:lpstr>NKIP09.1.1._A</vt:lpstr>
      <vt:lpstr>NKIP09.1.1._B</vt:lpstr>
      <vt:lpstr>NKIP09.1.1._C</vt:lpstr>
      <vt:lpstr>NKIP09.1.1._D</vt:lpstr>
      <vt:lpstr>NKIP09.1.2._A</vt:lpstr>
      <vt:lpstr>NKIP09.1.2._B</vt:lpstr>
      <vt:lpstr>NKIP09.1.2._C</vt:lpstr>
      <vt:lpstr>NKIP09.1.2._D</vt:lpstr>
      <vt:lpstr>NKIP09.1.3._A</vt:lpstr>
      <vt:lpstr>NKIP09.1.3._B</vt:lpstr>
      <vt:lpstr>NKIP09.1.3._C</vt:lpstr>
      <vt:lpstr>NKIP09.1.3._D</vt:lpstr>
      <vt:lpstr>NKIP09.1.4._A</vt:lpstr>
      <vt:lpstr>NKIP09.1.4._B</vt:lpstr>
      <vt:lpstr>NKIP09.1.4._C</vt:lpstr>
      <vt:lpstr>NKIP09.1.4._D</vt:lpstr>
      <vt:lpstr>NKIP09.1.5._A</vt:lpstr>
      <vt:lpstr>NKIP09.1.5._B</vt:lpstr>
      <vt:lpstr>NKIP09.1.5._C</vt:lpstr>
      <vt:lpstr>NKIP09.1.5._D</vt:lpstr>
      <vt:lpstr>NKIP09.1.6._A</vt:lpstr>
      <vt:lpstr>NKIP09.1.6._B</vt:lpstr>
      <vt:lpstr>NKIP09.1.6._C</vt:lpstr>
      <vt:lpstr>NKIP09.1.6._D</vt:lpstr>
      <vt:lpstr>NKIP09.1.7._A</vt:lpstr>
      <vt:lpstr>NKIP09.1.7._B</vt:lpstr>
      <vt:lpstr>NKIP09.1.7._C</vt:lpstr>
      <vt:lpstr>NKIP09.1.7._D</vt:lpstr>
      <vt:lpstr>NKIP10.1._A</vt:lpstr>
      <vt:lpstr>NKIP10.1._AA</vt:lpstr>
      <vt:lpstr>NKIP10.1._B</vt:lpstr>
      <vt:lpstr>NKIP10.1._C</vt:lpstr>
      <vt:lpstr>NKIP10.1._CC</vt:lpstr>
      <vt:lpstr>NKIP10.1._D</vt:lpstr>
      <vt:lpstr>NKIP10.1._E</vt:lpstr>
      <vt:lpstr>NKIP10.1._EE</vt:lpstr>
      <vt:lpstr>NKIP10.1._F</vt:lpstr>
      <vt:lpstr>NKIP10.1._G</vt:lpstr>
      <vt:lpstr>NKIP10.1._H</vt:lpstr>
      <vt:lpstr>NKIP10.1._I</vt:lpstr>
      <vt:lpstr>NKIP10.1._J</vt:lpstr>
      <vt:lpstr>NKIP10.1._K</vt:lpstr>
      <vt:lpstr>NKIP10.1._L</vt:lpstr>
      <vt:lpstr>NKIP10.1._M</vt:lpstr>
      <vt:lpstr>NKIP10.1._N</vt:lpstr>
      <vt:lpstr>NKIP10.1._O</vt:lpstr>
      <vt:lpstr>NKIP10.1._P</vt:lpstr>
      <vt:lpstr>NKIP10.1._Q</vt:lpstr>
      <vt:lpstr>NKIP10.1._R</vt:lpstr>
      <vt:lpstr>NKIP10.2._A</vt:lpstr>
      <vt:lpstr>NKIP10.2._AA</vt:lpstr>
      <vt:lpstr>NKIP10.2._B</vt:lpstr>
      <vt:lpstr>NKIP10.2._C</vt:lpstr>
      <vt:lpstr>NKIP10.2._CC</vt:lpstr>
      <vt:lpstr>NKIP10.2._D</vt:lpstr>
      <vt:lpstr>NKIP10.2._E</vt:lpstr>
      <vt:lpstr>NKIP10.2._EE</vt:lpstr>
      <vt:lpstr>NKIP10.2._F</vt:lpstr>
      <vt:lpstr>NKIP10.2._G</vt:lpstr>
      <vt:lpstr>NKIP10.2._H</vt:lpstr>
      <vt:lpstr>NKIP10.2._I</vt:lpstr>
      <vt:lpstr>NKIP10.2._J</vt:lpstr>
      <vt:lpstr>NKIP10.2._K</vt:lpstr>
      <vt:lpstr>NKIP10.2._L</vt:lpstr>
      <vt:lpstr>NKIP10.2._M</vt:lpstr>
      <vt:lpstr>NKIP10.2._N</vt:lpstr>
      <vt:lpstr>NKIP10.2._O</vt:lpstr>
      <vt:lpstr>NKIP10.2._P</vt:lpstr>
      <vt:lpstr>NKIP10.2._Q</vt:lpstr>
      <vt:lpstr>NKIP10.2._R</vt:lpstr>
      <vt:lpstr>NKIP10.3._A</vt:lpstr>
      <vt:lpstr>NKIP10.3._AA</vt:lpstr>
      <vt:lpstr>NKIP10.3._B</vt:lpstr>
      <vt:lpstr>NKIP10.3._C</vt:lpstr>
      <vt:lpstr>NKIP10.3._CC</vt:lpstr>
      <vt:lpstr>NKIP10.3._D</vt:lpstr>
      <vt:lpstr>NKIP10.3._E</vt:lpstr>
      <vt:lpstr>NKIP10.3._EE</vt:lpstr>
      <vt:lpstr>NKIP10.3._F</vt:lpstr>
      <vt:lpstr>NKIP10.3._G</vt:lpstr>
      <vt:lpstr>NKIP10.3._H</vt:lpstr>
      <vt:lpstr>NKIP10.3._I</vt:lpstr>
      <vt:lpstr>NKIP10.3._J</vt:lpstr>
      <vt:lpstr>NKIP10.3._K</vt:lpstr>
      <vt:lpstr>NKIP10.3._L</vt:lpstr>
      <vt:lpstr>NKIP10.3._M</vt:lpstr>
      <vt:lpstr>NKIP10.3._N</vt:lpstr>
      <vt:lpstr>NKIP10.3._O</vt:lpstr>
      <vt:lpstr>NKIP10.3._P</vt:lpstr>
      <vt:lpstr>NKIP10.3._Q</vt:lpstr>
      <vt:lpstr>NKIP10.3._R</vt:lpstr>
      <vt:lpstr>NKIP10.4._A</vt:lpstr>
      <vt:lpstr>NKIP10.4._AA</vt:lpstr>
      <vt:lpstr>NKIP10.4._B</vt:lpstr>
      <vt:lpstr>NKIP10.4._C</vt:lpstr>
      <vt:lpstr>NKIP10.4._CC</vt:lpstr>
      <vt:lpstr>NKIP10.4._D</vt:lpstr>
      <vt:lpstr>NKIP10.4._E</vt:lpstr>
      <vt:lpstr>NKIP10.4._EE</vt:lpstr>
      <vt:lpstr>NKIP10.4._F</vt:lpstr>
      <vt:lpstr>NKIP10.4._G</vt:lpstr>
      <vt:lpstr>NKIP10.4._H</vt:lpstr>
      <vt:lpstr>NKIP10.4._I</vt:lpstr>
      <vt:lpstr>NKIP10.4._J</vt:lpstr>
      <vt:lpstr>NKIP10.4._K</vt:lpstr>
      <vt:lpstr>NKIP10.4._L</vt:lpstr>
      <vt:lpstr>NKIP10.4._M</vt:lpstr>
      <vt:lpstr>NKIP10.4._N</vt:lpstr>
      <vt:lpstr>NKIP10.4._O</vt:lpstr>
      <vt:lpstr>NKIP10.4._P</vt:lpstr>
      <vt:lpstr>NKIP10.4._Q</vt:lpstr>
      <vt:lpstr>NKIP10.4._R</vt:lpstr>
      <vt:lpstr>NKIP10.5._A</vt:lpstr>
      <vt:lpstr>NKIP10.5._AA</vt:lpstr>
      <vt:lpstr>NKIP10.5._B</vt:lpstr>
      <vt:lpstr>NKIP10.5._C</vt:lpstr>
      <vt:lpstr>NKIP10.5._CC</vt:lpstr>
      <vt:lpstr>NKIP10.5._D</vt:lpstr>
      <vt:lpstr>NKIP10.5._E</vt:lpstr>
      <vt:lpstr>NKIP10.5._EE</vt:lpstr>
      <vt:lpstr>NKIP10.5._F</vt:lpstr>
      <vt:lpstr>NKIP10.5._G</vt:lpstr>
      <vt:lpstr>NKIP10.5._H</vt:lpstr>
      <vt:lpstr>NKIP10.5._I</vt:lpstr>
      <vt:lpstr>NKIP10.5._J</vt:lpstr>
      <vt:lpstr>NKIP10.5._K</vt:lpstr>
      <vt:lpstr>NKIP10.5._L</vt:lpstr>
      <vt:lpstr>NKIP10.5._M</vt:lpstr>
      <vt:lpstr>NKIP10.5._N</vt:lpstr>
      <vt:lpstr>NKIP10.5._O</vt:lpstr>
      <vt:lpstr>NKIP10.5._P</vt:lpstr>
      <vt:lpstr>NKIP10.5._Q</vt:lpstr>
      <vt:lpstr>NKIP10.5._R</vt:lpstr>
      <vt:lpstr>NKIP10.6._A</vt:lpstr>
      <vt:lpstr>NKIP10.6._AA</vt:lpstr>
      <vt:lpstr>NKIP10.6._B</vt:lpstr>
      <vt:lpstr>NKIP10.6._C</vt:lpstr>
      <vt:lpstr>NKIP10.6._CC</vt:lpstr>
      <vt:lpstr>NKIP10.6._D</vt:lpstr>
      <vt:lpstr>NKIP10.6._E</vt:lpstr>
      <vt:lpstr>NKIP10.6._EE</vt:lpstr>
      <vt:lpstr>NKIP10.6._F</vt:lpstr>
      <vt:lpstr>NKIP10.6._G</vt:lpstr>
      <vt:lpstr>NKIP10.6._H</vt:lpstr>
      <vt:lpstr>NKIP10.6._I</vt:lpstr>
      <vt:lpstr>NKIP10.6._J</vt:lpstr>
      <vt:lpstr>NKIP10.6._K</vt:lpstr>
      <vt:lpstr>NKIP10.6._L</vt:lpstr>
      <vt:lpstr>NKIP10.6._M</vt:lpstr>
      <vt:lpstr>NKIP10.6._N</vt:lpstr>
      <vt:lpstr>NKIP10.6._O</vt:lpstr>
      <vt:lpstr>NKIP10.6._P</vt:lpstr>
      <vt:lpstr>NKIP10.6._Q</vt:lpstr>
      <vt:lpstr>NKIP10.6._R</vt:lpstr>
      <vt:lpstr>NKIP10.7._A</vt:lpstr>
      <vt:lpstr>NKIP10.7._AA</vt:lpstr>
      <vt:lpstr>NKIP10.7._B</vt:lpstr>
      <vt:lpstr>NKIP10.7._C</vt:lpstr>
      <vt:lpstr>NKIP10.7._CC</vt:lpstr>
      <vt:lpstr>NKIP10.7._D</vt:lpstr>
      <vt:lpstr>NKIP10.7._E</vt:lpstr>
      <vt:lpstr>NKIP10.7._EE</vt:lpstr>
      <vt:lpstr>NKIP10.7._F</vt:lpstr>
      <vt:lpstr>NKIP10.7._G</vt:lpstr>
      <vt:lpstr>NKIP10.7._H</vt:lpstr>
      <vt:lpstr>NKIP10.7._I</vt:lpstr>
      <vt:lpstr>NKIP10.7._J</vt:lpstr>
      <vt:lpstr>NKIP10.7._K</vt:lpstr>
      <vt:lpstr>NKIP10.7._L</vt:lpstr>
      <vt:lpstr>NKIP10.7._M</vt:lpstr>
      <vt:lpstr>NKIP10.7._N</vt:lpstr>
      <vt:lpstr>NKIP10.7._O</vt:lpstr>
      <vt:lpstr>NKIP10.7._P</vt:lpstr>
      <vt:lpstr>NKIP10.7._Q</vt:lpstr>
      <vt:lpstr>NKIP10.7._R</vt:lpstr>
      <vt:lpstr>NKIP10.8._A</vt:lpstr>
      <vt:lpstr>NKIP10.8._AA</vt:lpstr>
      <vt:lpstr>NKIP10.8._B</vt:lpstr>
      <vt:lpstr>NKIP10.8._C</vt:lpstr>
      <vt:lpstr>NKIP10.8._CC</vt:lpstr>
      <vt:lpstr>NKIP10.8._D</vt:lpstr>
      <vt:lpstr>NKIP10.8._E</vt:lpstr>
      <vt:lpstr>NKIP10.8._EE</vt:lpstr>
      <vt:lpstr>NKIP10.8._F</vt:lpstr>
      <vt:lpstr>NKIP10.8._G</vt:lpstr>
      <vt:lpstr>NKIP10.8._H</vt:lpstr>
      <vt:lpstr>NKIP10.8._I</vt:lpstr>
      <vt:lpstr>NKIP10.8._J</vt:lpstr>
      <vt:lpstr>NKIP10.8._K</vt:lpstr>
      <vt:lpstr>NKIP10.8._L</vt:lpstr>
      <vt:lpstr>NKIP10.8._M</vt:lpstr>
      <vt:lpstr>NKIP10.8._N</vt:lpstr>
      <vt:lpstr>NKIP10.8._O</vt:lpstr>
      <vt:lpstr>NKIP10.8._P</vt:lpstr>
      <vt:lpstr>NKIP10.8._Q</vt:lpstr>
      <vt:lpstr>NKIP10.8._R</vt:lpstr>
      <vt:lpstr>NKIP11.1._A</vt:lpstr>
      <vt:lpstr>NKIP11.1._AA</vt:lpstr>
      <vt:lpstr>NKIP11.1._B</vt:lpstr>
      <vt:lpstr>NKIP11.1._C</vt:lpstr>
      <vt:lpstr>NKIP11.1._CC</vt:lpstr>
      <vt:lpstr>NKIP11.1._D</vt:lpstr>
      <vt:lpstr>NKIP11.1._E</vt:lpstr>
      <vt:lpstr>NKIP11.1._EE</vt:lpstr>
      <vt:lpstr>NKIP11.1._F</vt:lpstr>
      <vt:lpstr>NKIP11.1._G</vt:lpstr>
      <vt:lpstr>NKIP11.1._H</vt:lpstr>
      <vt:lpstr>NKIP11.1._I</vt:lpstr>
      <vt:lpstr>NKIP11.1._J</vt:lpstr>
      <vt:lpstr>NKIP11.1._K</vt:lpstr>
      <vt:lpstr>NKIP11.1._L</vt:lpstr>
      <vt:lpstr>NKIP11.1._M</vt:lpstr>
      <vt:lpstr>NKIP11.1._N</vt:lpstr>
      <vt:lpstr>NKIP11.1._O</vt:lpstr>
      <vt:lpstr>NKIP11.1._P</vt:lpstr>
      <vt:lpstr>NKIP11.1._Q</vt:lpstr>
      <vt:lpstr>NKIP11.1._R</vt:lpstr>
      <vt:lpstr>NKIP11.2._A</vt:lpstr>
      <vt:lpstr>NKIP11.2._AA</vt:lpstr>
      <vt:lpstr>NKIP11.2._B</vt:lpstr>
      <vt:lpstr>NKIP11.2._C</vt:lpstr>
      <vt:lpstr>NKIP11.2._CC</vt:lpstr>
      <vt:lpstr>NKIP11.2._D</vt:lpstr>
      <vt:lpstr>NKIP11.2._E</vt:lpstr>
      <vt:lpstr>NKIP11.2._EE</vt:lpstr>
      <vt:lpstr>NKIP11.2._F</vt:lpstr>
      <vt:lpstr>NKIP11.2._G</vt:lpstr>
      <vt:lpstr>NKIP11.2._H</vt:lpstr>
      <vt:lpstr>NKIP11.2._I</vt:lpstr>
      <vt:lpstr>NKIP11.2._J</vt:lpstr>
      <vt:lpstr>NKIP11.2._K</vt:lpstr>
      <vt:lpstr>NKIP11.2._L</vt:lpstr>
      <vt:lpstr>NKIP11.2._M</vt:lpstr>
      <vt:lpstr>NKIP11.2._N</vt:lpstr>
      <vt:lpstr>NKIP11.2._O</vt:lpstr>
      <vt:lpstr>NKIP11.2._P</vt:lpstr>
      <vt:lpstr>NKIP11.2._Q</vt:lpstr>
      <vt:lpstr>NKIP11.2._R</vt:lpstr>
      <vt:lpstr>NKIP11.3._A</vt:lpstr>
      <vt:lpstr>NKIP11.3._AA</vt:lpstr>
      <vt:lpstr>NKIP11.3._B</vt:lpstr>
      <vt:lpstr>NKIP11.3._C</vt:lpstr>
      <vt:lpstr>NKIP11.3._CC</vt:lpstr>
      <vt:lpstr>NKIP11.3._D</vt:lpstr>
      <vt:lpstr>NKIP11.3._E</vt:lpstr>
      <vt:lpstr>NKIP11.3._EE</vt:lpstr>
      <vt:lpstr>NKIP11.3._F</vt:lpstr>
      <vt:lpstr>NKIP11.3._G</vt:lpstr>
      <vt:lpstr>NKIP11.3._H</vt:lpstr>
      <vt:lpstr>NKIP11.3._I</vt:lpstr>
      <vt:lpstr>NKIP11.3._J</vt:lpstr>
      <vt:lpstr>NKIP11.3._K</vt:lpstr>
      <vt:lpstr>NKIP11.3._L</vt:lpstr>
      <vt:lpstr>NKIP11.3._M</vt:lpstr>
      <vt:lpstr>NKIP11.3._N</vt:lpstr>
      <vt:lpstr>NKIP11.3._O</vt:lpstr>
      <vt:lpstr>NKIP11.3._P</vt:lpstr>
      <vt:lpstr>NKIP11.3._Q</vt:lpstr>
      <vt:lpstr>NKIP11.3._R</vt:lpstr>
      <vt:lpstr>NKIP11.3.1._A</vt:lpstr>
      <vt:lpstr>NKIP11.3.1._AA</vt:lpstr>
      <vt:lpstr>NKIP11.3.1._B</vt:lpstr>
      <vt:lpstr>NKIP11.3.1._C</vt:lpstr>
      <vt:lpstr>NKIP11.3.1._CC</vt:lpstr>
      <vt:lpstr>NKIP11.3.1._D</vt:lpstr>
      <vt:lpstr>NKIP11.3.1._E</vt:lpstr>
      <vt:lpstr>NKIP11.3.1._EE</vt:lpstr>
      <vt:lpstr>NKIP11.3.1._F</vt:lpstr>
      <vt:lpstr>NKIP11.3.1._G</vt:lpstr>
      <vt:lpstr>NKIP11.3.1._H</vt:lpstr>
      <vt:lpstr>NKIP11.3.1._I</vt:lpstr>
      <vt:lpstr>NKIP11.3.1._J</vt:lpstr>
      <vt:lpstr>NKIP11.3.1._K</vt:lpstr>
      <vt:lpstr>NKIP11.3.1._L</vt:lpstr>
      <vt:lpstr>NKIP11.3.1._M</vt:lpstr>
      <vt:lpstr>NKIP11.3.1._N</vt:lpstr>
      <vt:lpstr>NKIP11.3.1._O</vt:lpstr>
      <vt:lpstr>NKIP11.3.1._P</vt:lpstr>
      <vt:lpstr>NKIP11.3.1._Q</vt:lpstr>
      <vt:lpstr>NKIP11.3.1._R</vt:lpstr>
      <vt:lpstr>NKIP11.4._A</vt:lpstr>
      <vt:lpstr>NKIP11.4._AA</vt:lpstr>
      <vt:lpstr>NKIP11.4._B</vt:lpstr>
      <vt:lpstr>NKIP11.4._C</vt:lpstr>
      <vt:lpstr>NKIP11.4._CC</vt:lpstr>
      <vt:lpstr>NKIP11.4._D</vt:lpstr>
      <vt:lpstr>NKIP11.4._E</vt:lpstr>
      <vt:lpstr>NKIP11.4._EE</vt:lpstr>
      <vt:lpstr>NKIP11.4._F</vt:lpstr>
      <vt:lpstr>NKIP11.4._G</vt:lpstr>
      <vt:lpstr>NKIP11.4._H</vt:lpstr>
      <vt:lpstr>NKIP11.4._I</vt:lpstr>
      <vt:lpstr>NKIP11.4._J</vt:lpstr>
      <vt:lpstr>NKIP11.4._K</vt:lpstr>
      <vt:lpstr>NKIP11.4._L</vt:lpstr>
      <vt:lpstr>NKIP11.4._M</vt:lpstr>
      <vt:lpstr>NKIP11.4._N</vt:lpstr>
      <vt:lpstr>NKIP11.4._O</vt:lpstr>
      <vt:lpstr>NKIP11.4._P</vt:lpstr>
      <vt:lpstr>NKIP11.4._Q</vt:lpstr>
      <vt:lpstr>NKIP11.4._R</vt:lpstr>
      <vt:lpstr>NKIP11.5._A</vt:lpstr>
      <vt:lpstr>NKIP11.5._AA</vt:lpstr>
      <vt:lpstr>NKIP11.5._B</vt:lpstr>
      <vt:lpstr>NKIP11.5._C</vt:lpstr>
      <vt:lpstr>NKIP11.5._CC</vt:lpstr>
      <vt:lpstr>NKIP11.5._D</vt:lpstr>
      <vt:lpstr>NKIP11.5._E</vt:lpstr>
      <vt:lpstr>NKIP11.5._EE</vt:lpstr>
      <vt:lpstr>NKIP11.5._F</vt:lpstr>
      <vt:lpstr>NKIP11.5._G</vt:lpstr>
      <vt:lpstr>NKIP11.5._H</vt:lpstr>
      <vt:lpstr>NKIP11.5._I</vt:lpstr>
      <vt:lpstr>NKIP11.5._J</vt:lpstr>
      <vt:lpstr>NKIP11.5._K</vt:lpstr>
      <vt:lpstr>NKIP11.5._L</vt:lpstr>
      <vt:lpstr>NKIP11.5._M</vt:lpstr>
      <vt:lpstr>NKIP11.5._N</vt:lpstr>
      <vt:lpstr>NKIP11.5._O</vt:lpstr>
      <vt:lpstr>NKIP11.5._P</vt:lpstr>
      <vt:lpstr>NKIP11.5._Q</vt:lpstr>
      <vt:lpstr>NKIP11.5._R</vt:lpstr>
      <vt:lpstr>NKIP11.6._A</vt:lpstr>
      <vt:lpstr>NKIP11.6._AA</vt:lpstr>
      <vt:lpstr>NKIP11.6._B</vt:lpstr>
      <vt:lpstr>NKIP11.6._C</vt:lpstr>
      <vt:lpstr>NKIP11.6._CC</vt:lpstr>
      <vt:lpstr>NKIP11.6._D</vt:lpstr>
      <vt:lpstr>NKIP11.6._E</vt:lpstr>
      <vt:lpstr>NKIP11.6._EE</vt:lpstr>
      <vt:lpstr>NKIP11.6._F</vt:lpstr>
      <vt:lpstr>NKIP11.6._G</vt:lpstr>
      <vt:lpstr>NKIP11.6._H</vt:lpstr>
      <vt:lpstr>NKIP11.6._I</vt:lpstr>
      <vt:lpstr>NKIP11.6._J</vt:lpstr>
      <vt:lpstr>NKIP11.6._K</vt:lpstr>
      <vt:lpstr>NKIP11.6._L</vt:lpstr>
      <vt:lpstr>NKIP11.6._M</vt:lpstr>
      <vt:lpstr>NKIP11.6._N</vt:lpstr>
      <vt:lpstr>NKIP11.6._O</vt:lpstr>
      <vt:lpstr>NKIP11.6._P</vt:lpstr>
      <vt:lpstr>NKIP11.6._Q</vt:lpstr>
      <vt:lpstr>NKIP11.6._R</vt:lpstr>
      <vt:lpstr>NKIP11.7._A</vt:lpstr>
      <vt:lpstr>NKIP11.7._AA</vt:lpstr>
      <vt:lpstr>NKIP11.7._B</vt:lpstr>
      <vt:lpstr>NKIP11.7._C</vt:lpstr>
      <vt:lpstr>NKIP11.7._CC</vt:lpstr>
      <vt:lpstr>NKIP11.7._D</vt:lpstr>
      <vt:lpstr>NKIP11.7._E</vt:lpstr>
      <vt:lpstr>NKIP11.7._EE</vt:lpstr>
      <vt:lpstr>NKIP11.7._F</vt:lpstr>
      <vt:lpstr>NKIP11.7._G</vt:lpstr>
      <vt:lpstr>NKIP11.7._H</vt:lpstr>
      <vt:lpstr>NKIP11.7._I</vt:lpstr>
      <vt:lpstr>NKIP11.7._J</vt:lpstr>
      <vt:lpstr>NKIP11.7._K</vt:lpstr>
      <vt:lpstr>NKIP11.7._L</vt:lpstr>
      <vt:lpstr>NKIP11.7._M</vt:lpstr>
      <vt:lpstr>NKIP11.7._N</vt:lpstr>
      <vt:lpstr>NKIP11.7._O</vt:lpstr>
      <vt:lpstr>NKIP11.7._P</vt:lpstr>
      <vt:lpstr>NKIP11.7._Q</vt:lpstr>
      <vt:lpstr>NKIP11.7._R</vt:lpstr>
      <vt:lpstr>NLOK02.1._A</vt:lpstr>
      <vt:lpstr>NLOK02.1._AA</vt:lpstr>
      <vt:lpstr>NLOK02.1._AB</vt:lpstr>
      <vt:lpstr>NLOK02.1._AC</vt:lpstr>
      <vt:lpstr>NLOK02.1._AD</vt:lpstr>
      <vt:lpstr>NLOK02.1._AE</vt:lpstr>
      <vt:lpstr>NLOK02.1._AF</vt:lpstr>
      <vt:lpstr>NLOK02.1._AG</vt:lpstr>
      <vt:lpstr>NLOK02.1._B</vt:lpstr>
      <vt:lpstr>NLOK02.1._C</vt:lpstr>
      <vt:lpstr>NLOK02.1._D</vt:lpstr>
      <vt:lpstr>NLOK02.1._E</vt:lpstr>
      <vt:lpstr>NLOK02.1._F</vt:lpstr>
      <vt:lpstr>NLOK02.1._G</vt:lpstr>
      <vt:lpstr>NLOK02.1._H</vt:lpstr>
      <vt:lpstr>NLOK02.1._I</vt:lpstr>
      <vt:lpstr>NLOK02.1._J</vt:lpstr>
      <vt:lpstr>NLOK02.1._K</vt:lpstr>
      <vt:lpstr>NLOK02.1._L</vt:lpstr>
      <vt:lpstr>NLOK02.1._M</vt:lpstr>
      <vt:lpstr>NLOK02.1._N</vt:lpstr>
      <vt:lpstr>NLOK02.1._O</vt:lpstr>
      <vt:lpstr>NLOK02.1._P</vt:lpstr>
      <vt:lpstr>NLOK02.1._R</vt:lpstr>
      <vt:lpstr>NLOK02.1._S</vt:lpstr>
      <vt:lpstr>NLOK02.1._T</vt:lpstr>
      <vt:lpstr>NLOK02.1._U</vt:lpstr>
      <vt:lpstr>NLOK02.1._V</vt:lpstr>
      <vt:lpstr>NLOK02.1._W</vt:lpstr>
      <vt:lpstr>NLOK02.1._X</vt:lpstr>
      <vt:lpstr>NLOK02.1._Y</vt:lpstr>
      <vt:lpstr>NLOK02.1._Z</vt:lpstr>
      <vt:lpstr>NLOK02.2._A</vt:lpstr>
      <vt:lpstr>NLOK02.2._AA</vt:lpstr>
      <vt:lpstr>NLOK02.2._AB</vt:lpstr>
      <vt:lpstr>NLOK02.2._AC</vt:lpstr>
      <vt:lpstr>NLOK02.2._AD</vt:lpstr>
      <vt:lpstr>NLOK02.2._AE</vt:lpstr>
      <vt:lpstr>NLOK02.2._AF</vt:lpstr>
      <vt:lpstr>NLOK02.2._AG</vt:lpstr>
      <vt:lpstr>NLOK02.2._B</vt:lpstr>
      <vt:lpstr>NLOK02.2._C</vt:lpstr>
      <vt:lpstr>NLOK02.2._D</vt:lpstr>
      <vt:lpstr>NLOK02.2._E</vt:lpstr>
      <vt:lpstr>NLOK02.2._F</vt:lpstr>
      <vt:lpstr>NLOK02.2._G</vt:lpstr>
      <vt:lpstr>NLOK02.2._H</vt:lpstr>
      <vt:lpstr>NLOK02.2._I</vt:lpstr>
      <vt:lpstr>NLOK02.2._J</vt:lpstr>
      <vt:lpstr>NLOK02.2._K</vt:lpstr>
      <vt:lpstr>NLOK02.2._L</vt:lpstr>
      <vt:lpstr>NLOK02.2._M</vt:lpstr>
      <vt:lpstr>NLOK02.2._N</vt:lpstr>
      <vt:lpstr>NLOK02.2._O</vt:lpstr>
      <vt:lpstr>NLOK02.2._P</vt:lpstr>
      <vt:lpstr>NLOK02.2._R</vt:lpstr>
      <vt:lpstr>NLOK02.2._S</vt:lpstr>
      <vt:lpstr>NLOK02.2._T</vt:lpstr>
      <vt:lpstr>NLOK02.2._U</vt:lpstr>
      <vt:lpstr>NLOK02.2._V</vt:lpstr>
      <vt:lpstr>NLOK02.2._W</vt:lpstr>
      <vt:lpstr>NLOK02.2._X</vt:lpstr>
      <vt:lpstr>NLOK02.2._Y</vt:lpstr>
      <vt:lpstr>NLOK02.2._Z</vt:lpstr>
      <vt:lpstr>NLOK02.3._A</vt:lpstr>
      <vt:lpstr>NLOK02.3._AA</vt:lpstr>
      <vt:lpstr>NLOK02.3._AB</vt:lpstr>
      <vt:lpstr>NLOK02.3._AC</vt:lpstr>
      <vt:lpstr>NLOK02.3._AD</vt:lpstr>
      <vt:lpstr>NLOK02.3._AE</vt:lpstr>
      <vt:lpstr>NLOK02.3._AF</vt:lpstr>
      <vt:lpstr>NLOK02.3._AG</vt:lpstr>
      <vt:lpstr>NLOK02.3._B</vt:lpstr>
      <vt:lpstr>NLOK02.3._C</vt:lpstr>
      <vt:lpstr>NLOK02.3._D</vt:lpstr>
      <vt:lpstr>NLOK02.3._E</vt:lpstr>
      <vt:lpstr>NLOK02.3._F</vt:lpstr>
      <vt:lpstr>NLOK02.3._G</vt:lpstr>
      <vt:lpstr>NLOK02.3._H</vt:lpstr>
      <vt:lpstr>NLOK02.3._I</vt:lpstr>
      <vt:lpstr>NLOK02.3._J</vt:lpstr>
      <vt:lpstr>NLOK02.3._K</vt:lpstr>
      <vt:lpstr>NLOK02.3._L</vt:lpstr>
      <vt:lpstr>NLOK02.3._M</vt:lpstr>
      <vt:lpstr>NLOK02.3._N</vt:lpstr>
      <vt:lpstr>NLOK02.3._O</vt:lpstr>
      <vt:lpstr>NLOK02.3._P</vt:lpstr>
      <vt:lpstr>NLOK02.3._R</vt:lpstr>
      <vt:lpstr>NLOK02.3._S</vt:lpstr>
      <vt:lpstr>NLOK02.3._T</vt:lpstr>
      <vt:lpstr>NLOK02.3._U</vt:lpstr>
      <vt:lpstr>NLOK02.3._V</vt:lpstr>
      <vt:lpstr>NLOK02.3._W</vt:lpstr>
      <vt:lpstr>NLOK02.3._X</vt:lpstr>
      <vt:lpstr>NLOK02.3._Y</vt:lpstr>
      <vt:lpstr>NLOK02.3._Z</vt:lpstr>
      <vt:lpstr>NLOK02.4._A</vt:lpstr>
      <vt:lpstr>NLOK02.4._AA</vt:lpstr>
      <vt:lpstr>NLOK02.4._AB</vt:lpstr>
      <vt:lpstr>NLOK02.4._AC</vt:lpstr>
      <vt:lpstr>NLOK02.4._AD</vt:lpstr>
      <vt:lpstr>NLOK02.4._AE</vt:lpstr>
      <vt:lpstr>NLOK02.4._AF</vt:lpstr>
      <vt:lpstr>NLOK02.4._AG</vt:lpstr>
      <vt:lpstr>NLOK02.4._B</vt:lpstr>
      <vt:lpstr>NLOK02.4._C</vt:lpstr>
      <vt:lpstr>NLOK02.4._D</vt:lpstr>
      <vt:lpstr>NLOK02.4._E</vt:lpstr>
      <vt:lpstr>NLOK02.4._F</vt:lpstr>
      <vt:lpstr>NLOK02.4._G</vt:lpstr>
      <vt:lpstr>NLOK02.4._H</vt:lpstr>
      <vt:lpstr>NLOK02.4._I</vt:lpstr>
      <vt:lpstr>NLOK02.4._J</vt:lpstr>
      <vt:lpstr>NLOK02.4._K</vt:lpstr>
      <vt:lpstr>NLOK02.4._L</vt:lpstr>
      <vt:lpstr>NLOK02.4._M</vt:lpstr>
      <vt:lpstr>NLOK02.4._N</vt:lpstr>
      <vt:lpstr>NLOK02.4._O</vt:lpstr>
      <vt:lpstr>NLOK02.4._P</vt:lpstr>
      <vt:lpstr>NLOK02.4._R</vt:lpstr>
      <vt:lpstr>NLOK02.4._S</vt:lpstr>
      <vt:lpstr>NLOK02.4._T</vt:lpstr>
      <vt:lpstr>NLOK02.4._U</vt:lpstr>
      <vt:lpstr>NLOK02.4._V</vt:lpstr>
      <vt:lpstr>NLOK02.4._W</vt:lpstr>
      <vt:lpstr>NLOK02.4._X</vt:lpstr>
      <vt:lpstr>NLOK02.4._Y</vt:lpstr>
      <vt:lpstr>NLOK02.4._Z</vt:lpstr>
      <vt:lpstr>NWTZ01.1._A</vt:lpstr>
      <vt:lpstr>NWTZ01.1._B</vt:lpstr>
      <vt:lpstr>NWTZ01.1._C</vt:lpstr>
      <vt:lpstr>NWTZ01.1._D</vt:lpstr>
      <vt:lpstr>NWTZ01.1._E</vt:lpstr>
      <vt:lpstr>NWTZ01.1._F</vt:lpstr>
      <vt:lpstr>NWTZ01.1._G</vt:lpstr>
      <vt:lpstr>NWTZ01.1._H</vt:lpstr>
      <vt:lpstr>NWTZ01.1._I</vt:lpstr>
      <vt:lpstr>NWTZ01.2._A</vt:lpstr>
      <vt:lpstr>NWTZ01.2._B</vt:lpstr>
      <vt:lpstr>NWTZ01.2._C</vt:lpstr>
      <vt:lpstr>NWTZ01.2._D</vt:lpstr>
      <vt:lpstr>NWTZ01.2._E</vt:lpstr>
      <vt:lpstr>NWTZ01.2._F</vt:lpstr>
      <vt:lpstr>NWTZ01.2._G</vt:lpstr>
      <vt:lpstr>NWTZ01.2._H</vt:lpstr>
      <vt:lpstr>NWTZ01.2._I</vt:lpstr>
      <vt:lpstr>NWTZ01.3._A</vt:lpstr>
      <vt:lpstr>NWTZ01.3._B</vt:lpstr>
      <vt:lpstr>NWTZ01.3._C</vt:lpstr>
      <vt:lpstr>NWTZ01.3._D</vt:lpstr>
      <vt:lpstr>NWTZ01.3._E</vt:lpstr>
      <vt:lpstr>NWTZ01.3._F</vt:lpstr>
      <vt:lpstr>NWTZ01.3._G</vt:lpstr>
      <vt:lpstr>NWTZ01.3._H</vt:lpstr>
      <vt:lpstr>NWTZ01.3._I</vt:lpstr>
      <vt:lpstr>NWTZ01.4._A</vt:lpstr>
      <vt:lpstr>NWTZ01.4._B</vt:lpstr>
      <vt:lpstr>NWTZ01.4._C</vt:lpstr>
      <vt:lpstr>NWTZ01.4._D</vt:lpstr>
      <vt:lpstr>NWTZ01.4._E</vt:lpstr>
      <vt:lpstr>NWTZ01.4._F</vt:lpstr>
      <vt:lpstr>NWTZ01.4._G</vt:lpstr>
      <vt:lpstr>NWTZ01.4._H</vt:lpstr>
      <vt:lpstr>NWTZ01.4._I</vt:lpstr>
      <vt:lpstr>NWTZ01.5._A</vt:lpstr>
      <vt:lpstr>NWTZ01.5._B</vt:lpstr>
      <vt:lpstr>NWTZ01.5._C</vt:lpstr>
      <vt:lpstr>NWTZ01.5._D</vt:lpstr>
      <vt:lpstr>NWTZ01.5._E</vt:lpstr>
      <vt:lpstr>NWTZ01.5._F</vt:lpstr>
      <vt:lpstr>NWTZ01.5._G</vt:lpstr>
      <vt:lpstr>NWTZ01.5._H</vt:lpstr>
      <vt:lpstr>NWTZ01.5._I</vt:lpstr>
      <vt:lpstr>NWTZ01.6._A</vt:lpstr>
      <vt:lpstr>NWTZ01.6._B</vt:lpstr>
      <vt:lpstr>NWTZ01.6._C</vt:lpstr>
      <vt:lpstr>NWTZ01.6._D</vt:lpstr>
      <vt:lpstr>NWTZ01.6._E</vt:lpstr>
      <vt:lpstr>NWTZ01.6._F</vt:lpstr>
      <vt:lpstr>NWTZ01.6._G</vt:lpstr>
      <vt:lpstr>NWTZ01.6._H</vt:lpstr>
      <vt:lpstr>NWTZ01.6._I</vt:lpstr>
      <vt:lpstr>NWTZ01.7._A</vt:lpstr>
      <vt:lpstr>NWTZ01.7._B</vt:lpstr>
      <vt:lpstr>NWTZ01.7._C</vt:lpstr>
      <vt:lpstr>NWTZ01.7._D</vt:lpstr>
      <vt:lpstr>NWTZ01.7._E</vt:lpstr>
      <vt:lpstr>NWTZ01.7._F</vt:lpstr>
      <vt:lpstr>NWTZ01.7._G</vt:lpstr>
      <vt:lpstr>NWTZ01.7._H</vt:lpstr>
      <vt:lpstr>NWTZ01.7._I</vt:lpstr>
      <vt:lpstr>NWTZ01.8._A</vt:lpstr>
      <vt:lpstr>NWTZ01.8._B</vt:lpstr>
      <vt:lpstr>NWTZ01.8._C</vt:lpstr>
      <vt:lpstr>NWTZ01.8._D</vt:lpstr>
      <vt:lpstr>NWTZ01.8._E</vt:lpstr>
      <vt:lpstr>NWTZ01.8._F</vt:lpstr>
      <vt:lpstr>NWTZ01.8._G</vt:lpstr>
      <vt:lpstr>NWTZ01.8._H</vt:lpstr>
      <vt:lpstr>NWTZ01.8._I</vt:lpstr>
      <vt:lpstr>NWTZ02.1._A</vt:lpstr>
      <vt:lpstr>NWTZ02.1._B</vt:lpstr>
      <vt:lpstr>NWTZ02.1._C</vt:lpstr>
      <vt:lpstr>NWTZ02.1._D</vt:lpstr>
      <vt:lpstr>NWTZ02.1._E</vt:lpstr>
      <vt:lpstr>NWTZ02.1._F</vt:lpstr>
      <vt:lpstr>NWTZ02.1._G</vt:lpstr>
      <vt:lpstr>NWTZ02.1._H</vt:lpstr>
      <vt:lpstr>NWTZ02.1._I</vt:lpstr>
      <vt:lpstr>NWTZ02.2._A</vt:lpstr>
      <vt:lpstr>NWTZ02.2._B</vt:lpstr>
      <vt:lpstr>NWTZ02.2._C</vt:lpstr>
      <vt:lpstr>NWTZ02.2._D</vt:lpstr>
      <vt:lpstr>NWTZ02.2._E</vt:lpstr>
      <vt:lpstr>NWTZ02.2._F</vt:lpstr>
      <vt:lpstr>NWTZ02.2._G</vt:lpstr>
      <vt:lpstr>NWTZ02.2._H</vt:lpstr>
      <vt:lpstr>NWTZ02.2._I</vt:lpstr>
      <vt:lpstr>NWTZ02.3._A</vt:lpstr>
      <vt:lpstr>NWTZ02.3._B</vt:lpstr>
      <vt:lpstr>NWTZ02.3._C</vt:lpstr>
      <vt:lpstr>NWTZ02.3._D</vt:lpstr>
      <vt:lpstr>NWTZ02.3._E</vt:lpstr>
      <vt:lpstr>NWTZ02.3._F</vt:lpstr>
      <vt:lpstr>NWTZ02.3._G</vt:lpstr>
      <vt:lpstr>NWTZ02.3._H</vt:lpstr>
      <vt:lpstr>NWTZ02.3._I</vt:lpstr>
      <vt:lpstr>NWTZ02.4._A</vt:lpstr>
      <vt:lpstr>NWTZ02.4._B</vt:lpstr>
      <vt:lpstr>NWTZ02.4._C</vt:lpstr>
      <vt:lpstr>NWTZ02.4._D</vt:lpstr>
      <vt:lpstr>NWTZ02.4._E</vt:lpstr>
      <vt:lpstr>NWTZ02.4._F</vt:lpstr>
      <vt:lpstr>NWTZ02.4._G</vt:lpstr>
      <vt:lpstr>NWTZ02.4._H</vt:lpstr>
      <vt:lpstr>NWTZ02.4._I</vt:lpstr>
      <vt:lpstr>NWTZ02.5._A</vt:lpstr>
      <vt:lpstr>NWTZ02.5._B</vt:lpstr>
      <vt:lpstr>NWTZ02.5._C</vt:lpstr>
      <vt:lpstr>NWTZ02.5._D</vt:lpstr>
      <vt:lpstr>NWTZ02.5._E</vt:lpstr>
      <vt:lpstr>NWTZ02.5._F</vt:lpstr>
      <vt:lpstr>NWTZ02.5._G</vt:lpstr>
      <vt:lpstr>NWTZ02.5._H</vt:lpstr>
      <vt:lpstr>NWTZ02.5._I</vt:lpstr>
      <vt:lpstr>NWTZ02.6._A</vt:lpstr>
      <vt:lpstr>NWTZ02.6._B</vt:lpstr>
      <vt:lpstr>NWTZ02.6._C</vt:lpstr>
      <vt:lpstr>NWTZ02.6._D</vt:lpstr>
      <vt:lpstr>NWTZ02.6._E</vt:lpstr>
      <vt:lpstr>NWTZ02.6._F</vt:lpstr>
      <vt:lpstr>NWTZ02.6._G</vt:lpstr>
      <vt:lpstr>NWTZ02.6._H</vt:lpstr>
      <vt:lpstr>NWTZ02.6._I</vt:lpstr>
      <vt:lpstr>NWTZ02.7._A</vt:lpstr>
      <vt:lpstr>NWTZ02.7._B</vt:lpstr>
      <vt:lpstr>NWTZ02.7._C</vt:lpstr>
      <vt:lpstr>NWTZ02.7._D</vt:lpstr>
      <vt:lpstr>NWTZ02.7._E</vt:lpstr>
      <vt:lpstr>NWTZ02.7._F</vt:lpstr>
      <vt:lpstr>NWTZ02.7._G</vt:lpstr>
      <vt:lpstr>NWTZ02.7._H</vt:lpstr>
      <vt:lpstr>NWTZ02.7._I</vt:lpstr>
      <vt:lpstr>NWTZ02.8._A</vt:lpstr>
      <vt:lpstr>NWTZ02.8._B</vt:lpstr>
      <vt:lpstr>NWTZ02.8._C</vt:lpstr>
      <vt:lpstr>NWTZ02.8._D</vt:lpstr>
      <vt:lpstr>NWTZ02.8._E</vt:lpstr>
      <vt:lpstr>NWTZ02.8._F</vt:lpstr>
      <vt:lpstr>NWTZ02.8._G</vt:lpstr>
      <vt:lpstr>NWTZ02.8._H</vt:lpstr>
      <vt:lpstr>NWTZ02.8._I</vt:lpstr>
      <vt:lpstr>PLK02.1._A</vt:lpstr>
      <vt:lpstr>PLK02.10._A</vt:lpstr>
      <vt:lpstr>PLK02.11._A</vt:lpstr>
      <vt:lpstr>PLK02.2._A</vt:lpstr>
      <vt:lpstr>PLK02.3._A</vt:lpstr>
      <vt:lpstr>PLK02.4._A</vt:lpstr>
      <vt:lpstr>PLK02.5._A</vt:lpstr>
      <vt:lpstr>PLK02.5.1._A</vt:lpstr>
      <vt:lpstr>PLK02.5.2._A</vt:lpstr>
      <vt:lpstr>PLK02.5.2.1._A</vt:lpstr>
      <vt:lpstr>PLK02.5.2.2._A</vt:lpstr>
      <vt:lpstr>PLK02.5.2.3._A</vt:lpstr>
      <vt:lpstr>PLK02.5.2.4._A</vt:lpstr>
      <vt:lpstr>PLK02.5.3._A</vt:lpstr>
      <vt:lpstr>PLK02.5.3.1._A</vt:lpstr>
      <vt:lpstr>PLK02.5.3.2._A</vt:lpstr>
      <vt:lpstr>PLK02.5.3.3._A</vt:lpstr>
      <vt:lpstr>PLK02.5.3.4._A</vt:lpstr>
      <vt:lpstr>PLK02.5.3.5._A</vt:lpstr>
      <vt:lpstr>PLK02.5.3.6._A</vt:lpstr>
      <vt:lpstr>PLK02.5.3.7._A</vt:lpstr>
      <vt:lpstr>PLK02.6._A</vt:lpstr>
      <vt:lpstr>PLK02.7._A</vt:lpstr>
      <vt:lpstr>PLK02.7.1._A</vt:lpstr>
      <vt:lpstr>PLK02.7.2._A</vt:lpstr>
      <vt:lpstr>PLK02.7.3._A</vt:lpstr>
      <vt:lpstr>PLK02.7.4._A</vt:lpstr>
      <vt:lpstr>PLK02.7.5._A</vt:lpstr>
      <vt:lpstr>PLK02.7.6._A</vt:lpstr>
      <vt:lpstr>PLK02.8._A</vt:lpstr>
      <vt:lpstr>PLK02.9._A</vt:lpstr>
      <vt:lpstr>PLK02.9.1._A</vt:lpstr>
      <vt:lpstr>PLK02.9.2._A</vt:lpstr>
      <vt:lpstr>RO01.1._A</vt:lpstr>
      <vt:lpstr>RO01.2._A</vt:lpstr>
      <vt:lpstr>RPL02.1._A</vt:lpstr>
      <vt:lpstr>RPL02.1._B</vt:lpstr>
      <vt:lpstr>RPL02.1._C</vt:lpstr>
      <vt:lpstr>RPL02.1._D</vt:lpstr>
      <vt:lpstr>RPL02.1._E</vt:lpstr>
      <vt:lpstr>RPL02.1._F</vt:lpstr>
      <vt:lpstr>RPL02.2._A</vt:lpstr>
      <vt:lpstr>RPL02.2._B</vt:lpstr>
      <vt:lpstr>RPL02.2._C</vt:lpstr>
      <vt:lpstr>RPL02.2._D</vt:lpstr>
      <vt:lpstr>RPL02.2._E</vt:lpstr>
      <vt:lpstr>RPL02.2._F</vt:lpstr>
      <vt:lpstr>RPL02.3._A</vt:lpstr>
      <vt:lpstr>RPL02.3._B</vt:lpstr>
      <vt:lpstr>RPL02.3._C</vt:lpstr>
      <vt:lpstr>RPL02.3._D</vt:lpstr>
      <vt:lpstr>RPL02.3._E</vt:lpstr>
      <vt:lpstr>RPL02.3._F</vt:lpstr>
      <vt:lpstr>RPL02.4._A</vt:lpstr>
      <vt:lpstr>RPL02.4._B</vt:lpstr>
      <vt:lpstr>RPL02.4._C</vt:lpstr>
      <vt:lpstr>RPL02.4._D</vt:lpstr>
      <vt:lpstr>RPL02.4._E</vt:lpstr>
      <vt:lpstr>RPL02.4._F</vt:lpstr>
      <vt:lpstr>RPL02.5._A</vt:lpstr>
      <vt:lpstr>RPL02.5._F</vt:lpstr>
      <vt:lpstr>RPL02.6._F</vt:lpstr>
      <vt:lpstr>RPL02.7._A</vt:lpstr>
      <vt:lpstr>RPL02.7._F</vt:lpstr>
      <vt:lpstr>RZS02.1._A</vt:lpstr>
      <vt:lpstr>RZS02.1.1._A</vt:lpstr>
      <vt:lpstr>RZS02.1.2._A</vt:lpstr>
      <vt:lpstr>RZS02.1.3._A</vt:lpstr>
      <vt:lpstr>RZS02.1.4._A</vt:lpstr>
      <vt:lpstr>RZS02.1.5._A</vt:lpstr>
      <vt:lpstr>RZS02.10._A</vt:lpstr>
      <vt:lpstr>RZS02.10.1._A</vt:lpstr>
      <vt:lpstr>RZS02.11._A</vt:lpstr>
      <vt:lpstr>RZS02.11.1._A</vt:lpstr>
      <vt:lpstr>RZS02.12._A</vt:lpstr>
      <vt:lpstr>RZS02.12.1._A</vt:lpstr>
      <vt:lpstr>RZS02.12.2._A</vt:lpstr>
      <vt:lpstr>RZS02.12.3._A</vt:lpstr>
      <vt:lpstr>RZS02.12.4._A</vt:lpstr>
      <vt:lpstr>RZS02.12.5._A</vt:lpstr>
      <vt:lpstr>RZS02.12.6._A</vt:lpstr>
      <vt:lpstr>RZS02.12.7._A</vt:lpstr>
      <vt:lpstr>RZS02.13._A</vt:lpstr>
      <vt:lpstr>RZS02.13.1._A</vt:lpstr>
      <vt:lpstr>RZS02.13.2._A</vt:lpstr>
      <vt:lpstr>RZS02.14._A</vt:lpstr>
      <vt:lpstr>RZS02.14.1._A</vt:lpstr>
      <vt:lpstr>RZS02.14.2._A</vt:lpstr>
      <vt:lpstr>RZS02.14.3._A</vt:lpstr>
      <vt:lpstr>RZS02.15._A</vt:lpstr>
      <vt:lpstr>RZS02.16._A</vt:lpstr>
      <vt:lpstr>RZS02.16.1._A</vt:lpstr>
      <vt:lpstr>RZS02.16.2._A</vt:lpstr>
      <vt:lpstr>RZS02.17._A</vt:lpstr>
      <vt:lpstr>RZS02.18._A</vt:lpstr>
      <vt:lpstr>RZS02.19._A</vt:lpstr>
      <vt:lpstr>RZS02.2._A</vt:lpstr>
      <vt:lpstr>RZS02.2.1._A</vt:lpstr>
      <vt:lpstr>RZS02.2.2._A</vt:lpstr>
      <vt:lpstr>RZS02.2.3._A</vt:lpstr>
      <vt:lpstr>RZS02.20._A</vt:lpstr>
      <vt:lpstr>RZS02.3._A</vt:lpstr>
      <vt:lpstr>RZS02.4._A</vt:lpstr>
      <vt:lpstr>RZS02.5._A</vt:lpstr>
      <vt:lpstr>RZS02.5.1._A</vt:lpstr>
      <vt:lpstr>RZS02.5.2._A</vt:lpstr>
      <vt:lpstr>RZS02.6._A</vt:lpstr>
      <vt:lpstr>RZS02.6.1._A</vt:lpstr>
      <vt:lpstr>RZS02.6.2._A</vt:lpstr>
      <vt:lpstr>RZS02.6.3._A</vt:lpstr>
      <vt:lpstr>RZS02.6.4._A</vt:lpstr>
      <vt:lpstr>RZS02.6.5._A</vt:lpstr>
      <vt:lpstr>RZS02.7._A</vt:lpstr>
      <vt:lpstr>RZS02.7.1._A</vt:lpstr>
      <vt:lpstr>RZS02.8._A</vt:lpstr>
      <vt:lpstr>RZS02.9._A</vt:lpstr>
      <vt:lpstr>WK01.1._A</vt:lpstr>
      <vt:lpstr>WK01.1._B</vt:lpstr>
      <vt:lpstr>WK01.1.1._A</vt:lpstr>
      <vt:lpstr>WK01.1.1._B</vt:lpstr>
      <vt:lpstr>WK01.1.2._A</vt:lpstr>
      <vt:lpstr>WK01.1.2._B</vt:lpstr>
      <vt:lpstr>WK01.1.3._A</vt:lpstr>
      <vt:lpstr>WK01.1.3._B</vt:lpstr>
      <vt:lpstr>WK01.1.3.1._A</vt:lpstr>
      <vt:lpstr>WK01.1.3.1._B</vt:lpstr>
      <vt:lpstr>WK01.1.3.2._A</vt:lpstr>
      <vt:lpstr>WK01.1.3.2._B</vt:lpstr>
      <vt:lpstr>WK01.1.3.3._A</vt:lpstr>
      <vt:lpstr>WK01.1.3.3._B</vt:lpstr>
      <vt:lpstr>WK01.1.4._A</vt:lpstr>
      <vt:lpstr>WK01.1.4._B</vt:lpstr>
      <vt:lpstr>WK01.1.5._A</vt:lpstr>
      <vt:lpstr>WK01.1.5._B</vt:lpstr>
      <vt:lpstr>WK01.1.6._A</vt:lpstr>
      <vt:lpstr>WK01.1.6._B</vt:lpstr>
      <vt:lpstr>WK01.10._A</vt:lpstr>
      <vt:lpstr>WK01.10._B</vt:lpstr>
      <vt:lpstr>WK01.11._A</vt:lpstr>
      <vt:lpstr>WK01.11._B</vt:lpstr>
      <vt:lpstr>WK01.12._A</vt:lpstr>
      <vt:lpstr>WK01.12._B</vt:lpstr>
      <vt:lpstr>WK01.13._A</vt:lpstr>
      <vt:lpstr>WK01.13._B</vt:lpstr>
      <vt:lpstr>WK01.14._A</vt:lpstr>
      <vt:lpstr>WK01.14._B</vt:lpstr>
      <vt:lpstr>WK01.15._A</vt:lpstr>
      <vt:lpstr>WK01.15._B</vt:lpstr>
      <vt:lpstr>WK01.16._A</vt:lpstr>
      <vt:lpstr>WK01.16._B</vt:lpstr>
      <vt:lpstr>WK01.17._B</vt:lpstr>
      <vt:lpstr>WK01.18._B</vt:lpstr>
      <vt:lpstr>WK01.2._A</vt:lpstr>
      <vt:lpstr>WK01.2._B</vt:lpstr>
      <vt:lpstr>WK01.2.1._A</vt:lpstr>
      <vt:lpstr>WK01.2.1._B</vt:lpstr>
      <vt:lpstr>WK01.2.2._A</vt:lpstr>
      <vt:lpstr>WK01.2.2._B</vt:lpstr>
      <vt:lpstr>WK01.2.3._A</vt:lpstr>
      <vt:lpstr>WK01.2.3._B</vt:lpstr>
      <vt:lpstr>WK01.2.4._A</vt:lpstr>
      <vt:lpstr>WK01.2.4._B</vt:lpstr>
      <vt:lpstr>WK01.2.5._A</vt:lpstr>
      <vt:lpstr>WK01.2.5._B</vt:lpstr>
      <vt:lpstr>WK01.2.6._A</vt:lpstr>
      <vt:lpstr>WK01.2.6._B</vt:lpstr>
      <vt:lpstr>WK01.2.7._A</vt:lpstr>
      <vt:lpstr>WK01.2.7._B</vt:lpstr>
      <vt:lpstr>WK01.2.8._A</vt:lpstr>
      <vt:lpstr>WK01.2.8._B</vt:lpstr>
      <vt:lpstr>WK01.3._A</vt:lpstr>
      <vt:lpstr>WK01.3._B</vt:lpstr>
      <vt:lpstr>WK01.3.1._A</vt:lpstr>
      <vt:lpstr>WK01.3.1._B</vt:lpstr>
      <vt:lpstr>WK01.3.2._A</vt:lpstr>
      <vt:lpstr>WK01.3.2._B</vt:lpstr>
      <vt:lpstr>WK01.4._A</vt:lpstr>
      <vt:lpstr>WK01.4._B</vt:lpstr>
      <vt:lpstr>WK01.4.1._A</vt:lpstr>
      <vt:lpstr>WK01.4.1._B</vt:lpstr>
      <vt:lpstr>WK01.4.2._A</vt:lpstr>
      <vt:lpstr>WK01.4.2._B</vt:lpstr>
      <vt:lpstr>WK01.4.3._A</vt:lpstr>
      <vt:lpstr>WK01.4.3._B</vt:lpstr>
      <vt:lpstr>WK01.4.4._A</vt:lpstr>
      <vt:lpstr>WK01.4.4._B</vt:lpstr>
      <vt:lpstr>WK01.4.5._A</vt:lpstr>
      <vt:lpstr>WK01.4.5._B</vt:lpstr>
      <vt:lpstr>WK01.5._A</vt:lpstr>
      <vt:lpstr>WK01.5._B</vt:lpstr>
      <vt:lpstr>WK01.5.1._A</vt:lpstr>
      <vt:lpstr>WK01.5.1._B</vt:lpstr>
      <vt:lpstr>WK01.6._A</vt:lpstr>
      <vt:lpstr>WK01.6._B</vt:lpstr>
      <vt:lpstr>WK01.7._A</vt:lpstr>
      <vt:lpstr>WK01.7._B</vt:lpstr>
      <vt:lpstr>WK01.7.1._A</vt:lpstr>
      <vt:lpstr>WK01.7.1._B</vt:lpstr>
      <vt:lpstr>WK01.8._A</vt:lpstr>
      <vt:lpstr>WK01.8._B</vt:lpstr>
      <vt:lpstr>WK01.8.1._A</vt:lpstr>
      <vt:lpstr>WK01.8.1._B</vt:lpstr>
      <vt:lpstr>WK01.9._A</vt:lpstr>
      <vt:lpstr>WK01.9._B</vt:lpstr>
      <vt:lpstr>WK01.9.1._A</vt:lpstr>
      <vt:lpstr>WK01.9.1._B</vt:lpstr>
      <vt:lpstr>WK02.1._A</vt:lpstr>
      <vt:lpstr>WK02.1._B</vt:lpstr>
      <vt:lpstr>WK02.1._C</vt:lpstr>
      <vt:lpstr>WK02.1._D</vt:lpstr>
      <vt:lpstr>WK02.1._E</vt:lpstr>
      <vt:lpstr>WK02.1._F</vt:lpstr>
      <vt:lpstr>WK02.2._A</vt:lpstr>
      <vt:lpstr>WK02.2._B</vt:lpstr>
      <vt:lpstr>WK02.2._C</vt:lpstr>
      <vt:lpstr>WK02.2._D</vt:lpstr>
      <vt:lpstr>WK02.2._E</vt:lpstr>
      <vt:lpstr>WK02.2._F</vt:lpstr>
      <vt:lpstr>WK02.3._A</vt:lpstr>
      <vt:lpstr>WK02.3._B</vt:lpstr>
      <vt:lpstr>WK02.3._C</vt:lpstr>
      <vt:lpstr>WK02.3._D</vt:lpstr>
      <vt:lpstr>WK02.3._E</vt:lpstr>
      <vt:lpstr>WK02.3._F</vt:lpstr>
      <vt:lpstr>WK02.4._A</vt:lpstr>
      <vt:lpstr>WK02.4._B</vt:lpstr>
      <vt:lpstr>WK02.4._C</vt:lpstr>
      <vt:lpstr>WK02.4._D</vt:lpstr>
      <vt:lpstr>WK02.4._E</vt:lpstr>
      <vt:lpstr>WK02.4._F</vt:lpstr>
      <vt:lpstr>WK02.5._A</vt:lpstr>
      <vt:lpstr>WK02.5._B</vt:lpstr>
      <vt:lpstr>WK02.5._C</vt:lpstr>
      <vt:lpstr>WK02.5._D</vt:lpstr>
      <vt:lpstr>WK02.5._E</vt:lpstr>
      <vt:lpstr>WK02.5._F</vt:lpstr>
      <vt:lpstr>WK03.1._A</vt:lpstr>
      <vt:lpstr>WK03.1._B</vt:lpstr>
      <vt:lpstr>WK03.1._C</vt:lpstr>
      <vt:lpstr>WK03.2._A</vt:lpstr>
      <vt:lpstr>WK03.2._B</vt:lpstr>
      <vt:lpstr>WK03.2._C</vt:lpstr>
      <vt:lpstr>WK03.3._A</vt:lpstr>
      <vt:lpstr>WK03.3._B</vt:lpstr>
      <vt:lpstr>WK03.3._C</vt:lpstr>
      <vt:lpstr>WK03.4._A</vt:lpstr>
      <vt:lpstr>WK03.4._B</vt:lpstr>
      <vt:lpstr>WK03.4._C</vt:lpstr>
      <vt:lpstr>WK03.5._A</vt:lpstr>
      <vt:lpstr>WK03.5._B</vt:lpstr>
      <vt:lpstr>WK03.5._C</vt:lpstr>
      <vt:lpstr>WK03.6._A</vt:lpstr>
      <vt:lpstr>WK03.6._B</vt:lpstr>
      <vt:lpstr>WK03.6._C</vt:lpstr>
      <vt:lpstr>WK03.7._D</vt:lpstr>
      <vt:lpstr>WK03.8._D</vt:lpstr>
      <vt:lpstr>ZF01.1._A</vt:lpstr>
      <vt:lpstr>ZF01.1._AA</vt:lpstr>
      <vt:lpstr>ZF01.1._B</vt:lpstr>
      <vt:lpstr>ZF01.1._C</vt:lpstr>
      <vt:lpstr>ZF01.1._D</vt:lpstr>
      <vt:lpstr>ZF01.1._E</vt:lpstr>
      <vt:lpstr>ZF01.1._F</vt:lpstr>
      <vt:lpstr>ZF01.1._G</vt:lpstr>
      <vt:lpstr>ZF01.1._H</vt:lpstr>
      <vt:lpstr>ZF01.1._I</vt:lpstr>
      <vt:lpstr>ZF01.1._J</vt:lpstr>
      <vt:lpstr>ZF01.1._K</vt:lpstr>
      <vt:lpstr>ZF01.1._L</vt:lpstr>
      <vt:lpstr>ZF01.1._M</vt:lpstr>
      <vt:lpstr>ZF01.1._N</vt:lpstr>
      <vt:lpstr>ZF01.1._O</vt:lpstr>
      <vt:lpstr>ZF01.1._P</vt:lpstr>
      <vt:lpstr>ZF01.1._R</vt:lpstr>
      <vt:lpstr>ZF01.1._S</vt:lpstr>
      <vt:lpstr>ZF01.1._T</vt:lpstr>
      <vt:lpstr>ZF01.1._U</vt:lpstr>
      <vt:lpstr>ZF01.1._V</vt:lpstr>
      <vt:lpstr>ZF01.1._W</vt:lpstr>
      <vt:lpstr>ZF01.1._X</vt:lpstr>
      <vt:lpstr>ZF01.1._Y</vt:lpstr>
      <vt:lpstr>ZF01.1._Z</vt:lpstr>
      <vt:lpstr>ZF01.10._A</vt:lpstr>
      <vt:lpstr>ZF01.10._AA</vt:lpstr>
      <vt:lpstr>ZF01.10._B</vt:lpstr>
      <vt:lpstr>ZF01.10._C</vt:lpstr>
      <vt:lpstr>ZF01.10._D</vt:lpstr>
      <vt:lpstr>ZF01.10._E</vt:lpstr>
      <vt:lpstr>ZF01.10._F</vt:lpstr>
      <vt:lpstr>ZF01.10._G</vt:lpstr>
      <vt:lpstr>ZF01.10._H</vt:lpstr>
      <vt:lpstr>ZF01.10._I</vt:lpstr>
      <vt:lpstr>ZF01.10._J</vt:lpstr>
      <vt:lpstr>ZF01.10._K</vt:lpstr>
      <vt:lpstr>ZF01.10._L</vt:lpstr>
      <vt:lpstr>ZF01.10._M</vt:lpstr>
      <vt:lpstr>ZF01.10._N</vt:lpstr>
      <vt:lpstr>ZF01.10._O</vt:lpstr>
      <vt:lpstr>ZF01.10._P</vt:lpstr>
      <vt:lpstr>ZF01.10._R</vt:lpstr>
      <vt:lpstr>ZF01.10._S</vt:lpstr>
      <vt:lpstr>ZF01.10._T</vt:lpstr>
      <vt:lpstr>ZF01.10._U</vt:lpstr>
      <vt:lpstr>ZF01.10._V</vt:lpstr>
      <vt:lpstr>ZF01.10._W</vt:lpstr>
      <vt:lpstr>ZF01.10._X</vt:lpstr>
      <vt:lpstr>ZF01.10._Y</vt:lpstr>
      <vt:lpstr>ZF01.10._Z</vt:lpstr>
      <vt:lpstr>ZF01.2._A</vt:lpstr>
      <vt:lpstr>ZF01.2._AA</vt:lpstr>
      <vt:lpstr>ZF01.2._B</vt:lpstr>
      <vt:lpstr>ZF01.2._C</vt:lpstr>
      <vt:lpstr>ZF01.2._D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ZF01.2._M</vt:lpstr>
      <vt:lpstr>ZF01.2._N</vt:lpstr>
      <vt:lpstr>ZF01.2._O</vt:lpstr>
      <vt:lpstr>ZF01.2._P</vt:lpstr>
      <vt:lpstr>ZF01.2._R</vt:lpstr>
      <vt:lpstr>ZF01.2._S</vt:lpstr>
      <vt:lpstr>ZF01.2._T</vt:lpstr>
      <vt:lpstr>ZF01.2._U</vt:lpstr>
      <vt:lpstr>ZF01.2._V</vt:lpstr>
      <vt:lpstr>ZF01.2._W</vt:lpstr>
      <vt:lpstr>ZF01.2._X</vt:lpstr>
      <vt:lpstr>ZF01.2._Y</vt:lpstr>
      <vt:lpstr>ZF01.2._Z</vt:lpstr>
      <vt:lpstr>ZF01.3._A</vt:lpstr>
      <vt:lpstr>ZF01.3._AA</vt:lpstr>
      <vt:lpstr>ZF01.3._B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ZF01.3._O</vt:lpstr>
      <vt:lpstr>ZF01.3._P</vt:lpstr>
      <vt:lpstr>ZF01.3._R</vt:lpstr>
      <vt:lpstr>ZF01.3._S</vt:lpstr>
      <vt:lpstr>ZF01.3._T</vt:lpstr>
      <vt:lpstr>ZF01.3._U</vt:lpstr>
      <vt:lpstr>ZF01.3._V</vt:lpstr>
      <vt:lpstr>ZF01.3._W</vt:lpstr>
      <vt:lpstr>ZF01.3._X</vt:lpstr>
      <vt:lpstr>ZF01.3._Y</vt:lpstr>
      <vt:lpstr>ZF01.3._Z</vt:lpstr>
      <vt:lpstr>ZF01.4._A</vt:lpstr>
      <vt:lpstr>ZF01.4._AA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ZF01.4._O</vt:lpstr>
      <vt:lpstr>ZF01.4._P</vt:lpstr>
      <vt:lpstr>ZF01.4._R</vt:lpstr>
      <vt:lpstr>ZF01.4._S</vt:lpstr>
      <vt:lpstr>ZF01.4._T</vt:lpstr>
      <vt:lpstr>ZF01.4._U</vt:lpstr>
      <vt:lpstr>ZF01.4._V</vt:lpstr>
      <vt:lpstr>ZF01.4._W</vt:lpstr>
      <vt:lpstr>ZF01.4._X</vt:lpstr>
      <vt:lpstr>ZF01.4._Y</vt:lpstr>
      <vt:lpstr>ZF01.4._Z</vt:lpstr>
      <vt:lpstr>ZF01.5._A</vt:lpstr>
      <vt:lpstr>ZF01.5._AA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ZF01.5._O</vt:lpstr>
      <vt:lpstr>ZF01.5._P</vt:lpstr>
      <vt:lpstr>ZF01.5._R</vt:lpstr>
      <vt:lpstr>ZF01.5._S</vt:lpstr>
      <vt:lpstr>ZF01.5._T</vt:lpstr>
      <vt:lpstr>ZF01.5._U</vt:lpstr>
      <vt:lpstr>ZF01.5._V</vt:lpstr>
      <vt:lpstr>ZF01.5._W</vt:lpstr>
      <vt:lpstr>ZF01.5._X</vt:lpstr>
      <vt:lpstr>ZF01.5._Y</vt:lpstr>
      <vt:lpstr>ZF01.5._Z</vt:lpstr>
      <vt:lpstr>ZF01.6._A</vt:lpstr>
      <vt:lpstr>ZF01.6._AA</vt:lpstr>
      <vt:lpstr>ZF01.6._B</vt:lpstr>
      <vt:lpstr>ZF01.6._C</vt:lpstr>
      <vt:lpstr>ZF01.6._D</vt:lpstr>
      <vt:lpstr>ZF01.6._E</vt:lpstr>
      <vt:lpstr>ZF01.6._F</vt:lpstr>
      <vt:lpstr>ZF01.6._G</vt:lpstr>
      <vt:lpstr>ZF01.6._H</vt:lpstr>
      <vt:lpstr>ZF01.6._I</vt:lpstr>
      <vt:lpstr>ZF01.6._J</vt:lpstr>
      <vt:lpstr>ZF01.6._K</vt:lpstr>
      <vt:lpstr>ZF01.6._L</vt:lpstr>
      <vt:lpstr>ZF01.6._M</vt:lpstr>
      <vt:lpstr>ZF01.6._N</vt:lpstr>
      <vt:lpstr>ZF01.6._O</vt:lpstr>
      <vt:lpstr>ZF01.6._P</vt:lpstr>
      <vt:lpstr>ZF01.6._R</vt:lpstr>
      <vt:lpstr>ZF01.6._S</vt:lpstr>
      <vt:lpstr>ZF01.6._T</vt:lpstr>
      <vt:lpstr>ZF01.6._U</vt:lpstr>
      <vt:lpstr>ZF01.6._V</vt:lpstr>
      <vt:lpstr>ZF01.6._W</vt:lpstr>
      <vt:lpstr>ZF01.6._X</vt:lpstr>
      <vt:lpstr>ZF01.6._Y</vt:lpstr>
      <vt:lpstr>ZF01.6._Z</vt:lpstr>
      <vt:lpstr>ZF01.7._A</vt:lpstr>
      <vt:lpstr>ZF01.7._AA</vt:lpstr>
      <vt:lpstr>ZF01.7._B</vt:lpstr>
      <vt:lpstr>ZF01.7._C</vt:lpstr>
      <vt:lpstr>ZF01.7._D</vt:lpstr>
      <vt:lpstr>ZF01.7._E</vt:lpstr>
      <vt:lpstr>ZF01.7._F</vt:lpstr>
      <vt:lpstr>ZF01.7._G</vt:lpstr>
      <vt:lpstr>ZF01.7._H</vt:lpstr>
      <vt:lpstr>ZF01.7._I</vt:lpstr>
      <vt:lpstr>ZF01.7._J</vt:lpstr>
      <vt:lpstr>ZF01.7._K</vt:lpstr>
      <vt:lpstr>ZF01.7._L</vt:lpstr>
      <vt:lpstr>ZF01.7._M</vt:lpstr>
      <vt:lpstr>ZF01.7._N</vt:lpstr>
      <vt:lpstr>ZF01.7._O</vt:lpstr>
      <vt:lpstr>ZF01.7._P</vt:lpstr>
      <vt:lpstr>ZF01.7._R</vt:lpstr>
      <vt:lpstr>ZF01.7._S</vt:lpstr>
      <vt:lpstr>ZF01.7._T</vt:lpstr>
      <vt:lpstr>ZF01.7._U</vt:lpstr>
      <vt:lpstr>ZF01.7._V</vt:lpstr>
      <vt:lpstr>ZF01.7._W</vt:lpstr>
      <vt:lpstr>ZF01.7._X</vt:lpstr>
      <vt:lpstr>ZF01.7._Y</vt:lpstr>
      <vt:lpstr>ZF01.7._Z</vt:lpstr>
      <vt:lpstr>ZF01.8._A</vt:lpstr>
      <vt:lpstr>ZF01.8._AA</vt:lpstr>
      <vt:lpstr>ZF01.8._B</vt:lpstr>
      <vt:lpstr>ZF01.8._C</vt:lpstr>
      <vt:lpstr>ZF01.8._D</vt:lpstr>
      <vt:lpstr>ZF01.8._E</vt:lpstr>
      <vt:lpstr>ZF01.8._F</vt:lpstr>
      <vt:lpstr>ZF01.8._G</vt:lpstr>
      <vt:lpstr>ZF01.8._H</vt:lpstr>
      <vt:lpstr>ZF01.8._I</vt:lpstr>
      <vt:lpstr>ZF01.8._J</vt:lpstr>
      <vt:lpstr>ZF01.8._K</vt:lpstr>
      <vt:lpstr>ZF01.8._L</vt:lpstr>
      <vt:lpstr>ZF01.8._M</vt:lpstr>
      <vt:lpstr>ZF01.8._N</vt:lpstr>
      <vt:lpstr>ZF01.8._O</vt:lpstr>
      <vt:lpstr>ZF01.8._P</vt:lpstr>
      <vt:lpstr>ZF01.8._R</vt:lpstr>
      <vt:lpstr>ZF01.8._S</vt:lpstr>
      <vt:lpstr>ZF01.8._T</vt:lpstr>
      <vt:lpstr>ZF01.8._U</vt:lpstr>
      <vt:lpstr>ZF01.8._V</vt:lpstr>
      <vt:lpstr>ZF01.8._W</vt:lpstr>
      <vt:lpstr>ZF01.8._X</vt:lpstr>
      <vt:lpstr>ZF01.8._Y</vt:lpstr>
      <vt:lpstr>ZF01.8._Z</vt:lpstr>
      <vt:lpstr>ZF01.9._A</vt:lpstr>
      <vt:lpstr>ZF01.9._AA</vt:lpstr>
      <vt:lpstr>ZF01.9._B</vt:lpstr>
      <vt:lpstr>ZF01.9._C</vt:lpstr>
      <vt:lpstr>ZF01.9._D</vt:lpstr>
      <vt:lpstr>ZF01.9._E</vt:lpstr>
      <vt:lpstr>ZF01.9._F</vt:lpstr>
      <vt:lpstr>ZF01.9._G</vt:lpstr>
      <vt:lpstr>ZF01.9._H</vt:lpstr>
      <vt:lpstr>ZF01.9._I</vt:lpstr>
      <vt:lpstr>ZF01.9._J</vt:lpstr>
      <vt:lpstr>ZF01.9._K</vt:lpstr>
      <vt:lpstr>ZF01.9._L</vt:lpstr>
      <vt:lpstr>ZF01.9._M</vt:lpstr>
      <vt:lpstr>ZF01.9._N</vt:lpstr>
      <vt:lpstr>ZF01.9._O</vt:lpstr>
      <vt:lpstr>ZF01.9._P</vt:lpstr>
      <vt:lpstr>ZF01.9._R</vt:lpstr>
      <vt:lpstr>ZF01.9._S</vt:lpstr>
      <vt:lpstr>ZF01.9._T</vt:lpstr>
      <vt:lpstr>ZF01.9._U</vt:lpstr>
      <vt:lpstr>ZF01.9._V</vt:lpstr>
      <vt:lpstr>ZF01.9._W</vt:lpstr>
      <vt:lpstr>ZF01.9._X</vt:lpstr>
      <vt:lpstr>ZF01.9._Y</vt:lpstr>
      <vt:lpstr>ZF01.9._Z</vt:lpstr>
      <vt:lpstr>ZF02.1._A</vt:lpstr>
      <vt:lpstr>ZF02.1._B</vt:lpstr>
      <vt:lpstr>ZF02.1._C</vt:lpstr>
      <vt:lpstr>ZF02.1.1._A</vt:lpstr>
      <vt:lpstr>ZF02.1.1._B</vt:lpstr>
      <vt:lpstr>ZF02.1.1._C</vt:lpstr>
      <vt:lpstr>ZF02.1.2._A</vt:lpstr>
      <vt:lpstr>ZF02.1.2._B</vt:lpstr>
      <vt:lpstr>ZF02.1.2._C</vt:lpstr>
      <vt:lpstr>ZF02.1.3._A</vt:lpstr>
      <vt:lpstr>ZF02.1.3._B</vt:lpstr>
      <vt:lpstr>ZF02.1.3._C</vt:lpstr>
      <vt:lpstr>ZF02.1.4._A</vt:lpstr>
      <vt:lpstr>ZF02.1.4._B</vt:lpstr>
      <vt:lpstr>ZF02.1.4._C</vt:lpstr>
      <vt:lpstr>ZF02.1.5._A</vt:lpstr>
      <vt:lpstr>ZF02.1.5._B</vt:lpstr>
      <vt:lpstr>ZF02.1.5._C</vt:lpstr>
      <vt:lpstr>ZF02.1.6._A</vt:lpstr>
      <vt:lpstr>ZF02.1.6._B</vt:lpstr>
      <vt:lpstr>ZF02.1.6._C</vt:lpstr>
      <vt:lpstr>ZF02.1.7._A</vt:lpstr>
      <vt:lpstr>ZF02.1.7._B</vt:lpstr>
      <vt:lpstr>ZF02.1.7._C</vt:lpstr>
      <vt:lpstr>ZF02.2._A</vt:lpstr>
      <vt:lpstr>ZF02.2._B</vt:lpstr>
      <vt:lpstr>ZF02.2._C</vt:lpstr>
      <vt:lpstr>ZF02.2.1._A</vt:lpstr>
      <vt:lpstr>ZF02.2.1._B</vt:lpstr>
      <vt:lpstr>ZF02.2.1._C</vt:lpstr>
      <vt:lpstr>ZF02.2.2._A</vt:lpstr>
      <vt:lpstr>ZF02.2.2._B</vt:lpstr>
      <vt:lpstr>ZF02.2.2._C</vt:lpstr>
      <vt:lpstr>ZF02.2.3._A</vt:lpstr>
      <vt:lpstr>ZF02.2.3._B</vt:lpstr>
      <vt:lpstr>ZF02.2.3._C</vt:lpstr>
      <vt:lpstr>ZF02.2.4._A</vt:lpstr>
      <vt:lpstr>ZF02.2.4._B</vt:lpstr>
      <vt:lpstr>ZF02.2.4._C</vt:lpstr>
      <vt:lpstr>ZF02.2.5._A</vt:lpstr>
      <vt:lpstr>ZF02.2.5._B</vt:lpstr>
      <vt:lpstr>ZF02.2.5._C</vt:lpstr>
      <vt:lpstr>ZF02.2.6._A</vt:lpstr>
      <vt:lpstr>ZF02.2.6._B</vt:lpstr>
      <vt:lpstr>ZF02.2.6._C</vt:lpstr>
      <vt:lpstr>ZF02.2.7._A</vt:lpstr>
      <vt:lpstr>ZF02.2.7._B</vt:lpstr>
      <vt:lpstr>ZF02.2.7._C</vt:lpstr>
      <vt:lpstr>ZF02.2.7.1._A</vt:lpstr>
      <vt:lpstr>ZF02.2.7.1._B</vt:lpstr>
      <vt:lpstr>ZF02.2.7.1._C</vt:lpstr>
      <vt:lpstr>ZF02.2.7.2._A</vt:lpstr>
      <vt:lpstr>ZF02.2.7.2._B</vt:lpstr>
      <vt:lpstr>ZF02.2.7.2._C</vt:lpstr>
      <vt:lpstr>ZF02.2.8._A</vt:lpstr>
      <vt:lpstr>ZF02.2.8._B</vt:lpstr>
      <vt:lpstr>ZF02.2.8._C</vt:lpstr>
      <vt:lpstr>ZF02.2.9._A</vt:lpstr>
      <vt:lpstr>ZF02.2.9._B</vt:lpstr>
      <vt:lpstr>ZF02.2.9._C</vt:lpstr>
      <vt:lpstr>ZF02.3._A</vt:lpstr>
      <vt:lpstr>ZF02.3._B</vt:lpstr>
      <vt:lpstr>ZF02.3._C</vt:lpstr>
      <vt:lpstr>ZF02.3.1._A</vt:lpstr>
      <vt:lpstr>ZF02.3.1._B</vt:lpstr>
      <vt:lpstr>ZF02.3.1._C</vt:lpstr>
      <vt:lpstr>ZF02.3.10._A</vt:lpstr>
      <vt:lpstr>ZF02.3.10._B</vt:lpstr>
      <vt:lpstr>ZF02.3.10._C</vt:lpstr>
      <vt:lpstr>ZF02.3.10.1._A</vt:lpstr>
      <vt:lpstr>ZF02.3.10.1._B</vt:lpstr>
      <vt:lpstr>ZF02.3.10.1._C</vt:lpstr>
      <vt:lpstr>ZF02.3.2._A</vt:lpstr>
      <vt:lpstr>ZF02.3.2._B</vt:lpstr>
      <vt:lpstr>ZF02.3.2._C</vt:lpstr>
      <vt:lpstr>ZF02.3.3._A</vt:lpstr>
      <vt:lpstr>ZF02.3.3._B</vt:lpstr>
      <vt:lpstr>ZF02.3.3._C</vt:lpstr>
      <vt:lpstr>ZF02.3.4._A</vt:lpstr>
      <vt:lpstr>ZF02.3.4._B</vt:lpstr>
      <vt:lpstr>ZF02.3.4._C</vt:lpstr>
      <vt:lpstr>ZF02.3.5._A</vt:lpstr>
      <vt:lpstr>ZF02.3.5._B</vt:lpstr>
      <vt:lpstr>ZF02.3.5._C</vt:lpstr>
      <vt:lpstr>ZF02.3.6._A</vt:lpstr>
      <vt:lpstr>ZF02.3.6._B</vt:lpstr>
      <vt:lpstr>ZF02.3.6._C</vt:lpstr>
      <vt:lpstr>ZF02.3.7._A</vt:lpstr>
      <vt:lpstr>ZF02.3.7._B</vt:lpstr>
      <vt:lpstr>ZF02.3.7._C</vt:lpstr>
      <vt:lpstr>ZF02.3.8._A</vt:lpstr>
      <vt:lpstr>ZF02.3.8._B</vt:lpstr>
      <vt:lpstr>ZF02.3.8._C</vt:lpstr>
      <vt:lpstr>ZF02.3.8.1._A</vt:lpstr>
      <vt:lpstr>ZF02.3.8.1._B</vt:lpstr>
      <vt:lpstr>ZF02.3.8.1._C</vt:lpstr>
      <vt:lpstr>ZF02.3.8.2._A</vt:lpstr>
      <vt:lpstr>ZF02.3.8.2._B</vt:lpstr>
      <vt:lpstr>ZF02.3.8.2._C</vt:lpstr>
      <vt:lpstr>ZF02.3.9._A</vt:lpstr>
      <vt:lpstr>ZF02.3.9._B</vt:lpstr>
      <vt:lpstr>ZF02.3.9._C</vt:lpstr>
      <vt:lpstr>ZF02.4._A</vt:lpstr>
      <vt:lpstr>ZF02.4._B</vt:lpstr>
      <vt:lpstr>ZF02.4._C</vt:lpstr>
      <vt:lpstr>ZF03.1._A</vt:lpstr>
      <vt:lpstr>ZF03.1._B</vt:lpstr>
      <vt:lpstr>ZF03.1._C</vt:lpstr>
      <vt:lpstr>ZF03.1._D</vt:lpstr>
      <vt:lpstr>ZF03.1._E</vt:lpstr>
      <vt:lpstr>ZF03.1._F</vt:lpstr>
      <vt:lpstr>ZF03.1._G</vt:lpstr>
      <vt:lpstr>ZF03.1._H</vt:lpstr>
      <vt:lpstr>ZF03.1.1._A</vt:lpstr>
      <vt:lpstr>ZF03.1.1._B</vt:lpstr>
      <vt:lpstr>ZF03.1.1._C</vt:lpstr>
      <vt:lpstr>ZF03.1.1._D</vt:lpstr>
      <vt:lpstr>ZF03.1.1._E</vt:lpstr>
      <vt:lpstr>ZF03.1.1._F</vt:lpstr>
      <vt:lpstr>ZF03.1.1._G</vt:lpstr>
      <vt:lpstr>ZF03.1.1._H</vt:lpstr>
      <vt:lpstr>ZF03.1.2._A</vt:lpstr>
      <vt:lpstr>ZF03.1.2._B</vt:lpstr>
      <vt:lpstr>ZF03.1.2._C</vt:lpstr>
      <vt:lpstr>ZF03.1.2._D</vt:lpstr>
      <vt:lpstr>ZF03.1.2._E</vt:lpstr>
      <vt:lpstr>ZF03.1.2._F</vt:lpstr>
      <vt:lpstr>ZF03.1.2._G</vt:lpstr>
      <vt:lpstr>ZF03.1.2._H</vt:lpstr>
      <vt:lpstr>ZF03.1.3._A</vt:lpstr>
      <vt:lpstr>ZF03.1.3._B</vt:lpstr>
      <vt:lpstr>ZF03.1.3._C</vt:lpstr>
      <vt:lpstr>ZF03.1.3._D</vt:lpstr>
      <vt:lpstr>ZF03.1.3._E</vt:lpstr>
      <vt:lpstr>ZF03.1.3._F</vt:lpstr>
      <vt:lpstr>ZF03.1.3._G</vt:lpstr>
      <vt:lpstr>ZF03.1.3._H</vt:lpstr>
      <vt:lpstr>ZF03.1.4._A</vt:lpstr>
      <vt:lpstr>ZF03.1.4._B</vt:lpstr>
      <vt:lpstr>ZF03.1.4._C</vt:lpstr>
      <vt:lpstr>ZF03.1.4._D</vt:lpstr>
      <vt:lpstr>ZF03.1.4._E</vt:lpstr>
      <vt:lpstr>ZF03.1.4._F</vt:lpstr>
      <vt:lpstr>ZF03.1.4._G</vt:lpstr>
      <vt:lpstr>ZF03.1.4._H</vt:lpstr>
      <vt:lpstr>ZF03.1.5._A</vt:lpstr>
      <vt:lpstr>ZF03.1.5._B</vt:lpstr>
      <vt:lpstr>ZF03.1.5._C</vt:lpstr>
      <vt:lpstr>ZF03.1.5._D</vt:lpstr>
      <vt:lpstr>ZF03.1.5._E</vt:lpstr>
      <vt:lpstr>ZF03.1.5._F</vt:lpstr>
      <vt:lpstr>ZF03.1.5._G</vt:lpstr>
      <vt:lpstr>ZF03.1.5._H</vt:lpstr>
      <vt:lpstr>ZF03.1.6._A</vt:lpstr>
      <vt:lpstr>ZF03.1.6._B</vt:lpstr>
      <vt:lpstr>ZF03.1.6._C</vt:lpstr>
      <vt:lpstr>ZF03.1.6._D</vt:lpstr>
      <vt:lpstr>ZF03.1.6._E</vt:lpstr>
      <vt:lpstr>ZF03.1.6._F</vt:lpstr>
      <vt:lpstr>ZF03.1.6._G</vt:lpstr>
      <vt:lpstr>ZF03.1.6._H</vt:lpstr>
      <vt:lpstr>ZF03.1.7._A</vt:lpstr>
      <vt:lpstr>ZF03.1.7._B</vt:lpstr>
      <vt:lpstr>ZF03.1.7._C</vt:lpstr>
      <vt:lpstr>ZF03.1.7._D</vt:lpstr>
      <vt:lpstr>ZF03.1.7._E</vt:lpstr>
      <vt:lpstr>ZF03.1.7._F</vt:lpstr>
      <vt:lpstr>ZF03.1.7._G</vt:lpstr>
      <vt:lpstr>ZF03.1.7._H</vt:lpstr>
      <vt:lpstr>ZF03.1.8._A</vt:lpstr>
      <vt:lpstr>ZF03.1.8._B</vt:lpstr>
      <vt:lpstr>ZF03.1.8._C</vt:lpstr>
      <vt:lpstr>ZF03.1.8._D</vt:lpstr>
      <vt:lpstr>ZF03.1.8._E</vt:lpstr>
      <vt:lpstr>ZF03.1.8._F</vt:lpstr>
      <vt:lpstr>ZF03.1.8._G</vt:lpstr>
      <vt:lpstr>ZF03.1.8._H</vt:lpstr>
      <vt:lpstr>ZF03.2._A</vt:lpstr>
      <vt:lpstr>ZF03.2._B</vt:lpstr>
      <vt:lpstr>ZF03.2._C</vt:lpstr>
      <vt:lpstr>ZF03.2._D</vt:lpstr>
      <vt:lpstr>ZF03.2._E</vt:lpstr>
      <vt:lpstr>ZF03.2._F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ZF03.2.1._G</vt:lpstr>
      <vt:lpstr>ZF03.2.1._H</vt:lpstr>
      <vt:lpstr>ZF03.2.2._A</vt:lpstr>
      <vt:lpstr>ZF03.2.2._B</vt:lpstr>
      <vt:lpstr>ZF03.2.2._C</vt:lpstr>
      <vt:lpstr>ZF03.2.2._D</vt:lpstr>
      <vt:lpstr>ZF03.2.2._E</vt:lpstr>
      <vt:lpstr>ZF03.2.2._F</vt:lpstr>
      <vt:lpstr>ZF03.2.2._G</vt:lpstr>
      <vt:lpstr>ZF03.2.2._H</vt:lpstr>
      <vt:lpstr>ZF03.2.3._A</vt:lpstr>
      <vt:lpstr>ZF03.2.3._B</vt:lpstr>
      <vt:lpstr>ZF03.2.3._C</vt:lpstr>
      <vt:lpstr>ZF03.2.3._D</vt:lpstr>
      <vt:lpstr>ZF03.2.3._E</vt:lpstr>
      <vt:lpstr>ZF03.2.3._F</vt:lpstr>
      <vt:lpstr>ZF03.2.3._G</vt:lpstr>
      <vt:lpstr>ZF03.2.3._H</vt:lpstr>
      <vt:lpstr>ZF03.2.4._A</vt:lpstr>
      <vt:lpstr>ZF03.2.4._B</vt:lpstr>
      <vt:lpstr>ZF03.2.4._C</vt:lpstr>
      <vt:lpstr>ZF03.2.4._D</vt:lpstr>
      <vt:lpstr>ZF03.2.4._E</vt:lpstr>
      <vt:lpstr>ZF03.2.4._F</vt:lpstr>
      <vt:lpstr>ZF03.2.4._G</vt:lpstr>
      <vt:lpstr>ZF03.2.4._H</vt:lpstr>
      <vt:lpstr>ZF03.2.5._A</vt:lpstr>
      <vt:lpstr>ZF03.2.5._B</vt:lpstr>
      <vt:lpstr>ZF03.2.5._C</vt:lpstr>
      <vt:lpstr>ZF03.2.5._D</vt:lpstr>
      <vt:lpstr>ZF03.2.5._E</vt:lpstr>
      <vt:lpstr>ZF03.2.5._F</vt:lpstr>
      <vt:lpstr>ZF03.2.5._G</vt:lpstr>
      <vt:lpstr>ZF03.2.5._H</vt:lpstr>
      <vt:lpstr>ZF03.2.6._A</vt:lpstr>
      <vt:lpstr>ZF03.2.6._B</vt:lpstr>
      <vt:lpstr>ZF03.2.6._C</vt:lpstr>
      <vt:lpstr>ZF03.2.6._D</vt:lpstr>
      <vt:lpstr>ZF03.2.6._E</vt:lpstr>
      <vt:lpstr>ZF03.2.6._F</vt:lpstr>
      <vt:lpstr>ZF03.2.6._G</vt:lpstr>
      <vt:lpstr>ZF03.2.6._H</vt:lpstr>
      <vt:lpstr>ZF03.2.7._A</vt:lpstr>
      <vt:lpstr>ZF03.2.7._B</vt:lpstr>
      <vt:lpstr>ZF03.2.7._C</vt:lpstr>
      <vt:lpstr>ZF03.2.7._D</vt:lpstr>
      <vt:lpstr>ZF03.2.7._E</vt:lpstr>
      <vt:lpstr>ZF03.2.7._F</vt:lpstr>
      <vt:lpstr>ZF03.2.7._G</vt:lpstr>
      <vt:lpstr>ZF03.2.7._H</vt:lpstr>
      <vt:lpstr>ZF03.2.7.1._A</vt:lpstr>
      <vt:lpstr>ZF03.2.7.1._B</vt:lpstr>
      <vt:lpstr>ZF03.2.7.1._C</vt:lpstr>
      <vt:lpstr>ZF03.2.7.1._D</vt:lpstr>
      <vt:lpstr>ZF03.2.7.1._E</vt:lpstr>
      <vt:lpstr>ZF03.2.7.1._F</vt:lpstr>
      <vt:lpstr>ZF03.2.7.1._G</vt:lpstr>
      <vt:lpstr>ZF03.2.7.1._H</vt:lpstr>
      <vt:lpstr>ZF03.2.7.2._A</vt:lpstr>
      <vt:lpstr>ZF03.2.7.2._B</vt:lpstr>
      <vt:lpstr>ZF03.2.7.2._C</vt:lpstr>
      <vt:lpstr>ZF03.2.7.2._D</vt:lpstr>
      <vt:lpstr>ZF03.2.7.2._E</vt:lpstr>
      <vt:lpstr>ZF03.2.7.2._F</vt:lpstr>
      <vt:lpstr>ZF03.2.7.2._G</vt:lpstr>
      <vt:lpstr>ZF03.2.7.2._H</vt:lpstr>
      <vt:lpstr>ZF03.2.8._A</vt:lpstr>
      <vt:lpstr>ZF03.2.8._B</vt:lpstr>
      <vt:lpstr>ZF03.2.8._C</vt:lpstr>
      <vt:lpstr>ZF03.2.8._D</vt:lpstr>
      <vt:lpstr>ZF03.2.8._E</vt:lpstr>
      <vt:lpstr>ZF03.2.8._F</vt:lpstr>
      <vt:lpstr>ZF03.2.8._G</vt:lpstr>
      <vt:lpstr>ZF03.2.8._H</vt:lpstr>
      <vt:lpstr>ZF03.2.9._A</vt:lpstr>
      <vt:lpstr>ZF03.2.9._B</vt:lpstr>
      <vt:lpstr>ZF03.2.9._C</vt:lpstr>
      <vt:lpstr>ZF03.2.9._D</vt:lpstr>
      <vt:lpstr>ZF03.2.9._E</vt:lpstr>
      <vt:lpstr>ZF03.2.9._F</vt:lpstr>
      <vt:lpstr>ZF03.2.9._G</vt:lpstr>
      <vt:lpstr>ZF03.2.9._H</vt:lpstr>
      <vt:lpstr>ZF03.3._A</vt:lpstr>
      <vt:lpstr>ZF03.3._B</vt:lpstr>
      <vt:lpstr>ZF03.3._C</vt:lpstr>
      <vt:lpstr>ZF03.3._D</vt:lpstr>
      <vt:lpstr>ZF03.3._E</vt:lpstr>
      <vt:lpstr>ZF03.3._F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ZF03.3.3.1._G</vt:lpstr>
      <vt:lpstr>ZF03.3.3.1._H</vt:lpstr>
      <vt:lpstr>ZF03.3.3.2._A</vt:lpstr>
      <vt:lpstr>ZF03.3.3.2._B</vt:lpstr>
      <vt:lpstr>ZF03.3.3.2._C</vt:lpstr>
      <vt:lpstr>ZF03.3.3.2._D</vt:lpstr>
      <vt:lpstr>ZF03.3.3.2._E</vt:lpstr>
      <vt:lpstr>ZF03.3.3.2._F</vt:lpstr>
      <vt:lpstr>ZF03.3.3.2._G</vt:lpstr>
      <vt:lpstr>ZF03.3.3.2._H</vt:lpstr>
      <vt:lpstr>ZF03.3.3.2.1._A</vt:lpstr>
      <vt:lpstr>ZF03.3.3.2.1._B</vt:lpstr>
      <vt:lpstr>ZF03.3.3.2.1._C</vt:lpstr>
      <vt:lpstr>ZF03.3.3.2.1._D</vt:lpstr>
      <vt:lpstr>ZF03.3.3.2.1._E</vt:lpstr>
      <vt:lpstr>ZF03.3.3.2.1._F</vt:lpstr>
      <vt:lpstr>ZF03.3.3.2.1._G</vt:lpstr>
      <vt:lpstr>ZF03.3.3.2.1._H</vt:lpstr>
      <vt:lpstr>ZF03.3.3.2.2._A</vt:lpstr>
      <vt:lpstr>ZF03.3.3.2.2._B</vt:lpstr>
      <vt:lpstr>ZF03.3.3.2.2._C</vt:lpstr>
      <vt:lpstr>ZF03.3.3.2.2._D</vt:lpstr>
      <vt:lpstr>ZF03.3.3.2.2._E</vt:lpstr>
      <vt:lpstr>ZF03.3.3.2.2._F</vt:lpstr>
      <vt:lpstr>ZF03.3.3.2.2._G</vt:lpstr>
      <vt:lpstr>ZF03.3.3.2.2._H</vt:lpstr>
      <vt:lpstr>ZF03.3.4._A</vt:lpstr>
      <vt:lpstr>ZF03.3.4._B</vt:lpstr>
      <vt:lpstr>ZF03.3.4._C</vt:lpstr>
      <vt:lpstr>ZF03.3.4._D</vt:lpstr>
      <vt:lpstr>ZF03.3.4._E</vt:lpstr>
      <vt:lpstr>ZF03.3.4._F</vt:lpstr>
      <vt:lpstr>ZF03.3.4._G</vt:lpstr>
      <vt:lpstr>ZF03.3.4._H</vt:lpstr>
      <vt:lpstr>ZF03.4._A</vt:lpstr>
      <vt:lpstr>ZF03.4._B</vt:lpstr>
      <vt:lpstr>ZF03.4._C</vt:lpstr>
      <vt:lpstr>ZF03.4._D</vt:lpstr>
      <vt:lpstr>ZF03.4._E</vt:lpstr>
      <vt:lpstr>ZF03.4._F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ZF03.4.1._G</vt:lpstr>
      <vt:lpstr>ZF03.4.1._H</vt:lpstr>
      <vt:lpstr>ZF03.4.10._A</vt:lpstr>
      <vt:lpstr>ZF03.4.10._B</vt:lpstr>
      <vt:lpstr>ZF03.4.10._C</vt:lpstr>
      <vt:lpstr>ZF03.4.10._D</vt:lpstr>
      <vt:lpstr>ZF03.4.10._E</vt:lpstr>
      <vt:lpstr>ZF03.4.10._F</vt:lpstr>
      <vt:lpstr>ZF03.4.10._G</vt:lpstr>
      <vt:lpstr>ZF03.4.10._H</vt:lpstr>
      <vt:lpstr>ZF03.4.2._A</vt:lpstr>
      <vt:lpstr>ZF03.4.2._B</vt:lpstr>
      <vt:lpstr>ZF03.4.2._C</vt:lpstr>
      <vt:lpstr>ZF03.4.2._D</vt:lpstr>
      <vt:lpstr>ZF03.4.2._E</vt:lpstr>
      <vt:lpstr>ZF03.4.2._F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ZF03.4.4._G</vt:lpstr>
      <vt:lpstr>ZF03.4.4._H</vt:lpstr>
      <vt:lpstr>ZF03.4.5._A</vt:lpstr>
      <vt:lpstr>ZF03.4.5._B</vt:lpstr>
      <vt:lpstr>ZF03.4.5._C</vt:lpstr>
      <vt:lpstr>ZF03.4.5._D</vt:lpstr>
      <vt:lpstr>ZF03.4.5._E</vt:lpstr>
      <vt:lpstr>ZF03.4.5._F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ZF03.4.6._G</vt:lpstr>
      <vt:lpstr>ZF03.4.6._H</vt:lpstr>
      <vt:lpstr>ZF03.4.7._A</vt:lpstr>
      <vt:lpstr>ZF03.4.7._B</vt:lpstr>
      <vt:lpstr>ZF03.4.7._C</vt:lpstr>
      <vt:lpstr>ZF03.4.7._D</vt:lpstr>
      <vt:lpstr>ZF03.4.7._E</vt:lpstr>
      <vt:lpstr>ZF03.4.7._F</vt:lpstr>
      <vt:lpstr>ZF03.4.7._G</vt:lpstr>
      <vt:lpstr>ZF03.4.7._H</vt:lpstr>
      <vt:lpstr>ZF03.4.8._A</vt:lpstr>
      <vt:lpstr>ZF03.4.8._B</vt:lpstr>
      <vt:lpstr>ZF03.4.8._C</vt:lpstr>
      <vt:lpstr>ZF03.4.8._D</vt:lpstr>
      <vt:lpstr>ZF03.4.8._E</vt:lpstr>
      <vt:lpstr>ZF03.4.8._F</vt:lpstr>
      <vt:lpstr>ZF03.4.8._G</vt:lpstr>
      <vt:lpstr>ZF03.4.8._H</vt:lpstr>
      <vt:lpstr>ZF03.4.9._A</vt:lpstr>
      <vt:lpstr>ZF03.4.9._B</vt:lpstr>
      <vt:lpstr>ZF03.4.9._C</vt:lpstr>
      <vt:lpstr>ZF03.4.9._D</vt:lpstr>
      <vt:lpstr>ZF03.4.9._E</vt:lpstr>
      <vt:lpstr>ZF03.4.9._F</vt:lpstr>
      <vt:lpstr>ZF03.4.9._G</vt:lpstr>
      <vt:lpstr>ZF03.4.9._H</vt:lpstr>
      <vt:lpstr>ZF03.5._A</vt:lpstr>
      <vt:lpstr>ZF03.5._B</vt:lpstr>
      <vt:lpstr>ZF03.5._C</vt:lpstr>
      <vt:lpstr>ZF03.5._D</vt:lpstr>
      <vt:lpstr>ZF03.5._E</vt:lpstr>
      <vt:lpstr>ZF03.5._F</vt:lpstr>
      <vt:lpstr>ZF03.5._G</vt:lpstr>
      <vt:lpstr>ZF03.5._H</vt:lpstr>
      <vt:lpstr>ZF04.1._A</vt:lpstr>
      <vt:lpstr>ZF04.1._B</vt:lpstr>
      <vt:lpstr>ZF04.1._C</vt:lpstr>
      <vt:lpstr>ZF04.1._D</vt:lpstr>
      <vt:lpstr>ZF04.1._E</vt:lpstr>
      <vt:lpstr>ZF04.1._F</vt:lpstr>
      <vt:lpstr>ZF04.1._G</vt:lpstr>
      <vt:lpstr>ZF04.1._H</vt:lpstr>
      <vt:lpstr>ZF04.1.1._A</vt:lpstr>
      <vt:lpstr>ZF04.1.1._B</vt:lpstr>
      <vt:lpstr>ZF04.1.1._C</vt:lpstr>
      <vt:lpstr>ZF04.1.1._D</vt:lpstr>
      <vt:lpstr>ZF04.1.1._E</vt:lpstr>
      <vt:lpstr>ZF04.1.1._F</vt:lpstr>
      <vt:lpstr>ZF04.1.1._G</vt:lpstr>
      <vt:lpstr>ZF04.1.1._H</vt:lpstr>
      <vt:lpstr>ZF04.1.2._A</vt:lpstr>
      <vt:lpstr>ZF04.1.2._B</vt:lpstr>
      <vt:lpstr>ZF04.1.2._C</vt:lpstr>
      <vt:lpstr>ZF04.1.2._D</vt:lpstr>
      <vt:lpstr>ZF04.1.2._E</vt:lpstr>
      <vt:lpstr>ZF04.1.2._F</vt:lpstr>
      <vt:lpstr>ZF04.1.2._G</vt:lpstr>
      <vt:lpstr>ZF04.1.2._H</vt:lpstr>
      <vt:lpstr>ZF04.1.3._A</vt:lpstr>
      <vt:lpstr>ZF04.1.3._B</vt:lpstr>
      <vt:lpstr>ZF04.1.3._C</vt:lpstr>
      <vt:lpstr>ZF04.1.3._D</vt:lpstr>
      <vt:lpstr>ZF04.1.3._E</vt:lpstr>
      <vt:lpstr>ZF04.1.3._F</vt:lpstr>
      <vt:lpstr>ZF04.1.3._G</vt:lpstr>
      <vt:lpstr>ZF04.1.3._H</vt:lpstr>
      <vt:lpstr>ZF04.1.4._A</vt:lpstr>
      <vt:lpstr>ZF04.1.4._B</vt:lpstr>
      <vt:lpstr>ZF04.1.4._C</vt:lpstr>
      <vt:lpstr>ZF04.1.4._D</vt:lpstr>
      <vt:lpstr>ZF04.1.4._E</vt:lpstr>
      <vt:lpstr>ZF04.1.4._F</vt:lpstr>
      <vt:lpstr>ZF04.1.4._G</vt:lpstr>
      <vt:lpstr>ZF04.1.4._H</vt:lpstr>
      <vt:lpstr>ZF04.1.5._A</vt:lpstr>
      <vt:lpstr>ZF04.1.5._B</vt:lpstr>
      <vt:lpstr>ZF04.1.5._C</vt:lpstr>
      <vt:lpstr>ZF04.1.5._D</vt:lpstr>
      <vt:lpstr>ZF04.1.5._E</vt:lpstr>
      <vt:lpstr>ZF04.1.5._F</vt:lpstr>
      <vt:lpstr>ZF04.1.5._G</vt:lpstr>
      <vt:lpstr>ZF04.1.5._H</vt:lpstr>
      <vt:lpstr>ZF04.1.6._A</vt:lpstr>
      <vt:lpstr>ZF04.1.6._B</vt:lpstr>
      <vt:lpstr>ZF04.1.6._C</vt:lpstr>
      <vt:lpstr>ZF04.1.6._D</vt:lpstr>
      <vt:lpstr>ZF04.1.6._E</vt:lpstr>
      <vt:lpstr>ZF04.1.6._F</vt:lpstr>
      <vt:lpstr>ZF04.1.6._G</vt:lpstr>
      <vt:lpstr>ZF04.1.6._H</vt:lpstr>
      <vt:lpstr>ZF04.1.7._A</vt:lpstr>
      <vt:lpstr>ZF04.1.7._B</vt:lpstr>
      <vt:lpstr>ZF04.1.7._C</vt:lpstr>
      <vt:lpstr>ZF04.1.7._D</vt:lpstr>
      <vt:lpstr>ZF04.1.7._E</vt:lpstr>
      <vt:lpstr>ZF04.1.7._F</vt:lpstr>
      <vt:lpstr>ZF04.1.7._G</vt:lpstr>
      <vt:lpstr>ZF04.1.7._H</vt:lpstr>
      <vt:lpstr>ZF04.1.8._A</vt:lpstr>
      <vt:lpstr>ZF04.1.8._B</vt:lpstr>
      <vt:lpstr>ZF04.1.8._C</vt:lpstr>
      <vt:lpstr>ZF04.1.8._D</vt:lpstr>
      <vt:lpstr>ZF04.1.8._E</vt:lpstr>
      <vt:lpstr>ZF04.1.8._F</vt:lpstr>
      <vt:lpstr>ZF04.1.8._G</vt:lpstr>
      <vt:lpstr>ZF04.1.8._H</vt:lpstr>
      <vt:lpstr>ZF04.2._A</vt:lpstr>
      <vt:lpstr>ZF04.2._B</vt:lpstr>
      <vt:lpstr>ZF04.2._C</vt:lpstr>
      <vt:lpstr>ZF04.2._D</vt:lpstr>
      <vt:lpstr>ZF04.2._E</vt:lpstr>
      <vt:lpstr>ZF04.2._F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ZF04.2.1._G</vt:lpstr>
      <vt:lpstr>ZF04.2.1._H</vt:lpstr>
      <vt:lpstr>ZF04.2.2._A</vt:lpstr>
      <vt:lpstr>ZF04.2.2._B</vt:lpstr>
      <vt:lpstr>ZF04.2.2._C</vt:lpstr>
      <vt:lpstr>ZF04.2.2._D</vt:lpstr>
      <vt:lpstr>ZF04.2.2._E</vt:lpstr>
      <vt:lpstr>ZF04.2.2._F</vt:lpstr>
      <vt:lpstr>ZF04.2.2._G</vt:lpstr>
      <vt:lpstr>ZF04.2.2._H</vt:lpstr>
      <vt:lpstr>ZF04.2.3._A</vt:lpstr>
      <vt:lpstr>ZF04.2.3._B</vt:lpstr>
      <vt:lpstr>ZF04.2.3._C</vt:lpstr>
      <vt:lpstr>ZF04.2.3._D</vt:lpstr>
      <vt:lpstr>ZF04.2.3._E</vt:lpstr>
      <vt:lpstr>ZF04.2.3._F</vt:lpstr>
      <vt:lpstr>ZF04.2.3._G</vt:lpstr>
      <vt:lpstr>ZF04.2.3._H</vt:lpstr>
      <vt:lpstr>ZF04.2.4._A</vt:lpstr>
      <vt:lpstr>ZF04.2.4._B</vt:lpstr>
      <vt:lpstr>ZF04.2.4._C</vt:lpstr>
      <vt:lpstr>ZF04.2.4._D</vt:lpstr>
      <vt:lpstr>ZF04.2.4._E</vt:lpstr>
      <vt:lpstr>ZF04.2.4._F</vt:lpstr>
      <vt:lpstr>ZF04.2.4._G</vt:lpstr>
      <vt:lpstr>ZF04.2.4._H</vt:lpstr>
      <vt:lpstr>ZF04.2.5._A</vt:lpstr>
      <vt:lpstr>ZF04.2.5._B</vt:lpstr>
      <vt:lpstr>ZF04.2.5._C</vt:lpstr>
      <vt:lpstr>ZF04.2.5._D</vt:lpstr>
      <vt:lpstr>ZF04.2.5._E</vt:lpstr>
      <vt:lpstr>ZF04.2.5._F</vt:lpstr>
      <vt:lpstr>ZF04.2.5._G</vt:lpstr>
      <vt:lpstr>ZF04.2.5._H</vt:lpstr>
      <vt:lpstr>ZF04.2.6._A</vt:lpstr>
      <vt:lpstr>ZF04.2.6._B</vt:lpstr>
      <vt:lpstr>ZF04.2.6._C</vt:lpstr>
      <vt:lpstr>ZF04.2.6._D</vt:lpstr>
      <vt:lpstr>ZF04.2.6._E</vt:lpstr>
      <vt:lpstr>ZF04.2.6._F</vt:lpstr>
      <vt:lpstr>ZF04.2.6._G</vt:lpstr>
      <vt:lpstr>ZF04.2.6._H</vt:lpstr>
      <vt:lpstr>ZF04.2.7._A</vt:lpstr>
      <vt:lpstr>ZF04.2.7._B</vt:lpstr>
      <vt:lpstr>ZF04.2.7._C</vt:lpstr>
      <vt:lpstr>ZF04.2.7._D</vt:lpstr>
      <vt:lpstr>ZF04.2.7._E</vt:lpstr>
      <vt:lpstr>ZF04.2.7._F</vt:lpstr>
      <vt:lpstr>ZF04.2.7._G</vt:lpstr>
      <vt:lpstr>ZF04.2.7._H</vt:lpstr>
      <vt:lpstr>ZF04.2.7.1._A</vt:lpstr>
      <vt:lpstr>ZF04.2.7.1._B</vt:lpstr>
      <vt:lpstr>ZF04.2.7.1._C</vt:lpstr>
      <vt:lpstr>ZF04.2.7.1._D</vt:lpstr>
      <vt:lpstr>ZF04.2.7.1._E</vt:lpstr>
      <vt:lpstr>ZF04.2.7.1._F</vt:lpstr>
      <vt:lpstr>ZF04.2.7.1._G</vt:lpstr>
      <vt:lpstr>ZF04.2.7.1._H</vt:lpstr>
      <vt:lpstr>ZF04.2.7.2._A</vt:lpstr>
      <vt:lpstr>ZF04.2.7.2._B</vt:lpstr>
      <vt:lpstr>ZF04.2.7.2._C</vt:lpstr>
      <vt:lpstr>ZF04.2.7.2._D</vt:lpstr>
      <vt:lpstr>ZF04.2.7.2._E</vt:lpstr>
      <vt:lpstr>ZF04.2.7.2._F</vt:lpstr>
      <vt:lpstr>ZF04.2.7.2._G</vt:lpstr>
      <vt:lpstr>ZF04.2.7.2._H</vt:lpstr>
      <vt:lpstr>ZF04.2.8._A</vt:lpstr>
      <vt:lpstr>ZF04.2.8._B</vt:lpstr>
      <vt:lpstr>ZF04.2.8._C</vt:lpstr>
      <vt:lpstr>ZF04.2.8._D</vt:lpstr>
      <vt:lpstr>ZF04.2.8._E</vt:lpstr>
      <vt:lpstr>ZF04.2.8._F</vt:lpstr>
      <vt:lpstr>ZF04.2.8._G</vt:lpstr>
      <vt:lpstr>ZF04.2.8._H</vt:lpstr>
      <vt:lpstr>ZF04.2.9._A</vt:lpstr>
      <vt:lpstr>ZF04.2.9._B</vt:lpstr>
      <vt:lpstr>ZF04.2.9._C</vt:lpstr>
      <vt:lpstr>ZF04.2.9._D</vt:lpstr>
      <vt:lpstr>ZF04.2.9._E</vt:lpstr>
      <vt:lpstr>ZF04.2.9._F</vt:lpstr>
      <vt:lpstr>ZF04.2.9._G</vt:lpstr>
      <vt:lpstr>ZF04.2.9._H</vt:lpstr>
      <vt:lpstr>ZF04.3._A</vt:lpstr>
      <vt:lpstr>ZF04.3._B</vt:lpstr>
      <vt:lpstr>ZF04.3._C</vt:lpstr>
      <vt:lpstr>ZF04.3._D</vt:lpstr>
      <vt:lpstr>ZF04.3._E</vt:lpstr>
      <vt:lpstr>ZF04.3._F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ZF04.3.3.1._G</vt:lpstr>
      <vt:lpstr>ZF04.3.3.1._H</vt:lpstr>
      <vt:lpstr>ZF04.3.3.2._A</vt:lpstr>
      <vt:lpstr>ZF04.3.3.2._B</vt:lpstr>
      <vt:lpstr>ZF04.3.3.2._C</vt:lpstr>
      <vt:lpstr>ZF04.3.3.2._D</vt:lpstr>
      <vt:lpstr>ZF04.3.3.2._E</vt:lpstr>
      <vt:lpstr>ZF04.3.3.2._F</vt:lpstr>
      <vt:lpstr>ZF04.3.3.2._G</vt:lpstr>
      <vt:lpstr>ZF04.3.3.2._H</vt:lpstr>
      <vt:lpstr>ZF04.3.3.2.1._A</vt:lpstr>
      <vt:lpstr>ZF04.3.3.2.1._B</vt:lpstr>
      <vt:lpstr>ZF04.3.3.2.1._C</vt:lpstr>
      <vt:lpstr>ZF04.3.3.2.1._D</vt:lpstr>
      <vt:lpstr>ZF04.3.3.2.1._E</vt:lpstr>
      <vt:lpstr>ZF04.3.3.2.1._F</vt:lpstr>
      <vt:lpstr>ZF04.3.3.2.1._G</vt:lpstr>
      <vt:lpstr>ZF04.3.3.2.1._H</vt:lpstr>
      <vt:lpstr>ZF04.3.3.2.2._A</vt:lpstr>
      <vt:lpstr>ZF04.3.3.2.2._B</vt:lpstr>
      <vt:lpstr>ZF04.3.3.2.2._C</vt:lpstr>
      <vt:lpstr>ZF04.3.3.2.2._D</vt:lpstr>
      <vt:lpstr>ZF04.3.3.2.2._E</vt:lpstr>
      <vt:lpstr>ZF04.3.3.2.2._F</vt:lpstr>
      <vt:lpstr>ZF04.3.3.2.2._G</vt:lpstr>
      <vt:lpstr>ZF04.3.3.2.2._H</vt:lpstr>
      <vt:lpstr>ZF04.3.4._A</vt:lpstr>
      <vt:lpstr>ZF04.3.4._B</vt:lpstr>
      <vt:lpstr>ZF04.3.4._C</vt:lpstr>
      <vt:lpstr>ZF04.3.4._D</vt:lpstr>
      <vt:lpstr>ZF04.3.4._E</vt:lpstr>
      <vt:lpstr>ZF04.3.4._F</vt:lpstr>
      <vt:lpstr>ZF04.3.4._G</vt:lpstr>
      <vt:lpstr>ZF04.3.4._H</vt:lpstr>
      <vt:lpstr>ZF04.4._A</vt:lpstr>
      <vt:lpstr>ZF04.4._B</vt:lpstr>
      <vt:lpstr>ZF04.4._C</vt:lpstr>
      <vt:lpstr>ZF04.4._D</vt:lpstr>
      <vt:lpstr>ZF04.4._E</vt:lpstr>
      <vt:lpstr>ZF04.4._F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ZF04.4.1._G</vt:lpstr>
      <vt:lpstr>ZF04.4.1._H</vt:lpstr>
      <vt:lpstr>ZF04.4.10._A</vt:lpstr>
      <vt:lpstr>ZF04.4.10._B</vt:lpstr>
      <vt:lpstr>ZF04.4.10._C</vt:lpstr>
      <vt:lpstr>ZF04.4.10._D</vt:lpstr>
      <vt:lpstr>ZF04.4.10._E</vt:lpstr>
      <vt:lpstr>ZF04.4.10._F</vt:lpstr>
      <vt:lpstr>ZF04.4.10._G</vt:lpstr>
      <vt:lpstr>ZF04.4.10._H</vt:lpstr>
      <vt:lpstr>ZF04.4.2._A</vt:lpstr>
      <vt:lpstr>ZF04.4.2._B</vt:lpstr>
      <vt:lpstr>ZF04.4.2._C</vt:lpstr>
      <vt:lpstr>ZF04.4.2._D</vt:lpstr>
      <vt:lpstr>ZF04.4.2._E</vt:lpstr>
      <vt:lpstr>ZF04.4.2._F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ZF04.4.4._G</vt:lpstr>
      <vt:lpstr>ZF04.4.4._H</vt:lpstr>
      <vt:lpstr>ZF04.4.5._A</vt:lpstr>
      <vt:lpstr>ZF04.4.5._B</vt:lpstr>
      <vt:lpstr>ZF04.4.5._C</vt:lpstr>
      <vt:lpstr>ZF04.4.5._D</vt:lpstr>
      <vt:lpstr>ZF04.4.5._E</vt:lpstr>
      <vt:lpstr>ZF04.4.5._F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ZF04.4.6._G</vt:lpstr>
      <vt:lpstr>ZF04.4.6._H</vt:lpstr>
      <vt:lpstr>ZF04.4.7._A</vt:lpstr>
      <vt:lpstr>ZF04.4.7._B</vt:lpstr>
      <vt:lpstr>ZF04.4.7._C</vt:lpstr>
      <vt:lpstr>ZF04.4.7._D</vt:lpstr>
      <vt:lpstr>ZF04.4.7._E</vt:lpstr>
      <vt:lpstr>ZF04.4.7._F</vt:lpstr>
      <vt:lpstr>ZF04.4.7._G</vt:lpstr>
      <vt:lpstr>ZF04.4.7._H</vt:lpstr>
      <vt:lpstr>ZF04.4.8._A</vt:lpstr>
      <vt:lpstr>ZF04.4.8._B</vt:lpstr>
      <vt:lpstr>ZF04.4.8._C</vt:lpstr>
      <vt:lpstr>ZF04.4.8._D</vt:lpstr>
      <vt:lpstr>ZF04.4.8._E</vt:lpstr>
      <vt:lpstr>ZF04.4.8._F</vt:lpstr>
      <vt:lpstr>ZF04.4.8._G</vt:lpstr>
      <vt:lpstr>ZF04.4.8._H</vt:lpstr>
      <vt:lpstr>ZF04.4.9._A</vt:lpstr>
      <vt:lpstr>ZF04.4.9._B</vt:lpstr>
      <vt:lpstr>ZF04.4.9._C</vt:lpstr>
      <vt:lpstr>ZF04.4.9._D</vt:lpstr>
      <vt:lpstr>ZF04.4.9._E</vt:lpstr>
      <vt:lpstr>ZF04.4.9._F</vt:lpstr>
      <vt:lpstr>ZF04.4.9._G</vt:lpstr>
      <vt:lpstr>ZF04.4.9._H</vt:lpstr>
      <vt:lpstr>ZF04.5._A</vt:lpstr>
      <vt:lpstr>ZF04.5._B</vt:lpstr>
      <vt:lpstr>ZF04.5._C</vt:lpstr>
      <vt:lpstr>ZF04.5._D</vt:lpstr>
      <vt:lpstr>ZF04.5._E</vt:lpstr>
      <vt:lpstr>ZF04.5._F</vt:lpstr>
      <vt:lpstr>ZF04.5._G</vt:lpstr>
      <vt:lpstr>ZF04.5._H</vt:lpstr>
    </vt:vector>
  </TitlesOfParts>
  <Company>UKNF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2017-12-07T13:02:30Z</cp:lastPrinted>
  <dcterms:created xsi:type="dcterms:W3CDTF">2012-02-17T13:38:56Z</dcterms:created>
  <dcterms:modified xsi:type="dcterms:W3CDTF">2024-01-16T08:00:05Z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0x01010076A069EE6B160B49A8508E8172A0DE3B</vt:lpwstr>
  </property>
</Properties>
</file>