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7.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8.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9.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drawings/drawing10.xml" ContentType="application/vnd.openxmlformats-officedocument.drawing+xml"/>
  <Override PartName="/xl/comments5.xml" ContentType="application/vnd.openxmlformats-officedocument.spreadsheetml.comments+xml"/>
  <Override PartName="/xl/threadedComments/threadedComment5.xml" ContentType="application/vnd.ms-excel.threadedcomments+xml"/>
  <Override PartName="/xl/drawings/drawing11.xml" ContentType="application/vnd.openxmlformats-officedocument.drawing+xml"/>
  <Override PartName="/xl/comments6.xml" ContentType="application/vnd.openxmlformats-officedocument.spreadsheetml.comments+xml"/>
  <Override PartName="/xl/threadedComments/threadedComment6.xml" ContentType="application/vnd.ms-excel.threadedcomments+xml"/>
  <Override PartName="/xl/drawings/drawing12.xml" ContentType="application/vnd.openxmlformats-officedocument.drawing+xml"/>
  <Override PartName="/xl/comments7.xml" ContentType="application/vnd.openxmlformats-officedocument.spreadsheetml.comments+xml"/>
  <Override PartName="/xl/threadedComments/threadedComment7.xml" ContentType="application/vnd.ms-excel.threadedcomments+xml"/>
  <Override PartName="/xl/drawings/drawing13.xml" ContentType="application/vnd.openxmlformats-officedocument.drawing+xml"/>
  <Override PartName="/xl/drawings/drawing14.xml" ContentType="application/vnd.openxmlformats-officedocument.drawing+xml"/>
  <Override PartName="/xl/comments8.xml" ContentType="application/vnd.openxmlformats-officedocument.spreadsheetml.comments+xml"/>
  <Override PartName="/xl/threadedComments/threadedComment8.xml" ContentType="application/vnd.ms-excel.threadedcomments+xml"/>
  <Override PartName="/xl/drawings/drawing15.xml" ContentType="application/vnd.openxmlformats-officedocument.drawing+xml"/>
  <Override PartName="/xl/comments9.xml" ContentType="application/vnd.openxmlformats-officedocument.spreadsheetml.comments+xml"/>
  <Override PartName="/xl/threadedComments/threadedComment9.xml" ContentType="application/vnd.ms-excel.threaded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6.xml" ContentType="application/vnd.openxmlformats-officedocument.drawing+xml"/>
  <Override PartName="/xl/comments10.xml" ContentType="application/vnd.openxmlformats-officedocument.spreadsheetml.comments+xml"/>
  <Override PartName="/xl/threadedComments/threadedComment10.xml" ContentType="application/vnd.ms-excel.threadedcomment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7.xml" ContentType="application/vnd.openxmlformats-officedocument.drawing+xml"/>
  <Override PartName="/xl/comments11.xml" ContentType="application/vnd.openxmlformats-officedocument.spreadsheetml.comments+xml"/>
  <Override PartName="/xl/threadedComments/threadedComment11.xml" ContentType="application/vnd.ms-excel.threadedcomments+xml"/>
  <Override PartName="/xl/drawings/drawing18.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Tomasz.Szafranski\Desktop\"/>
    </mc:Choice>
  </mc:AlternateContent>
  <xr:revisionPtr revIDLastSave="0" documentId="13_ncr:8001_{C3EBEE03-B7BD-4DAC-88F0-4B153AD625EC}" xr6:coauthVersionLast="47" xr6:coauthVersionMax="47" xr10:uidLastSave="{00000000-0000-0000-0000-000000000000}"/>
  <bookViews>
    <workbookView xWindow="-108" yWindow="-108" windowWidth="23256" windowHeight="12576" tabRatio="807" xr2:uid="{00000000-000D-0000-FFFF-FFFF00000000}"/>
  </bookViews>
  <sheets>
    <sheet name="INFO" sheetId="76" r:id="rId1"/>
    <sheet name="Metryka" sheetId="75" r:id="rId2"/>
    <sheet name="DaneRynkowe1" sheetId="2" r:id="rId3"/>
    <sheet name="DaneRynkowe2" sheetId="37" r:id="rId4"/>
    <sheet name="DaneRynkowe3" sheetId="93" r:id="rId5"/>
    <sheet name="KalendarzŚwiąt" sheetId="21" r:id="rId6"/>
    <sheet name="#0" sheetId="115" r:id="rId7"/>
    <sheet name="#1" sheetId="94" r:id="rId8"/>
    <sheet name="#2 " sheetId="82" r:id="rId9"/>
    <sheet name="#2.1" sheetId="107" r:id="rId10"/>
    <sheet name="#2.2" sheetId="109" r:id="rId11"/>
    <sheet name="#2.2a" sheetId="80" r:id="rId12"/>
    <sheet name="#2.2b" sheetId="88" r:id="rId13"/>
    <sheet name="#2.3" sheetId="110" r:id="rId14"/>
    <sheet name="#2.4" sheetId="111" r:id="rId15"/>
    <sheet name="#2.5" sheetId="102" r:id="rId16"/>
    <sheet name="#2.6" sheetId="104" r:id="rId17"/>
    <sheet name="#3" sheetId="95" r:id="rId18"/>
    <sheet name="#4.1" sheetId="113" r:id="rId19"/>
    <sheet name="#4.2" sheetId="116" r:id="rId20"/>
    <sheet name="#2 (copy)" sheetId="101" state="hidden" r:id="rId21"/>
    <sheet name="Precyzja Excel" sheetId="16" state="hidden" r:id="rId22"/>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5" i="102" l="1"/>
  <c r="T16" i="102"/>
  <c r="T17" i="102"/>
  <c r="T18" i="102"/>
  <c r="T19" i="102"/>
  <c r="T20" i="102"/>
  <c r="T21" i="102"/>
  <c r="T22" i="102"/>
  <c r="T23" i="102"/>
  <c r="T24" i="102"/>
  <c r="T25" i="102"/>
  <c r="T26" i="102"/>
  <c r="T27" i="102"/>
  <c r="T28" i="102"/>
  <c r="T29" i="102"/>
  <c r="T30" i="102"/>
  <c r="T31" i="102"/>
  <c r="T32" i="102"/>
  <c r="T33" i="102"/>
  <c r="T34" i="102"/>
  <c r="T35" i="102"/>
  <c r="T36" i="102"/>
  <c r="T37" i="102"/>
  <c r="T38" i="102"/>
  <c r="T39" i="102"/>
  <c r="T40" i="102"/>
  <c r="T41" i="102"/>
  <c r="T42" i="102"/>
  <c r="T43" i="102"/>
  <c r="T44" i="102"/>
  <c r="T45" i="102"/>
  <c r="T46" i="102"/>
  <c r="T47" i="102"/>
  <c r="T48" i="102"/>
  <c r="T49" i="102"/>
  <c r="T50" i="102"/>
  <c r="T51" i="102"/>
  <c r="T52" i="102"/>
  <c r="T53" i="102"/>
  <c r="T54" i="102"/>
  <c r="T55" i="102"/>
  <c r="T56" i="102"/>
  <c r="T57" i="102"/>
  <c r="T58" i="102"/>
  <c r="T59" i="102"/>
  <c r="T60" i="102"/>
  <c r="T61" i="102"/>
  <c r="T62" i="102"/>
  <c r="T63" i="102"/>
  <c r="T64" i="102"/>
  <c r="T65" i="102"/>
  <c r="T66" i="102"/>
  <c r="T67" i="102"/>
  <c r="T68" i="102"/>
  <c r="T69" i="102"/>
  <c r="T70" i="102"/>
  <c r="T71" i="102"/>
  <c r="T72" i="102"/>
  <c r="T73" i="102"/>
  <c r="T74" i="102"/>
  <c r="T75" i="102"/>
  <c r="T76" i="102"/>
  <c r="T77" i="102"/>
  <c r="T78" i="102"/>
  <c r="T79" i="102"/>
  <c r="T80" i="102"/>
  <c r="T81" i="102"/>
  <c r="T82" i="102"/>
  <c r="T83" i="102"/>
  <c r="T84" i="102"/>
  <c r="T85" i="102"/>
  <c r="T86" i="102"/>
  <c r="T87" i="102"/>
  <c r="T88" i="102"/>
  <c r="T89" i="102"/>
  <c r="T90" i="102"/>
  <c r="T91" i="102"/>
  <c r="T92" i="102"/>
  <c r="T93" i="102"/>
  <c r="T94" i="102"/>
  <c r="T95" i="102"/>
  <c r="T96" i="102"/>
  <c r="T97" i="102"/>
  <c r="T98" i="102"/>
  <c r="T99" i="102"/>
  <c r="T100" i="102"/>
  <c r="T101" i="102"/>
  <c r="T102" i="102"/>
  <c r="T103" i="102"/>
  <c r="T104" i="102"/>
  <c r="T105" i="102"/>
  <c r="T106" i="102"/>
  <c r="T107" i="102"/>
  <c r="T108" i="102"/>
  <c r="T109" i="102"/>
  <c r="T110" i="102"/>
  <c r="T111" i="102"/>
  <c r="T112" i="102"/>
  <c r="T113" i="102"/>
  <c r="T114" i="102"/>
  <c r="T115" i="102"/>
  <c r="T116" i="102"/>
  <c r="T117" i="102"/>
  <c r="T118" i="102"/>
  <c r="T119" i="102"/>
  <c r="T120" i="102"/>
  <c r="T121" i="102"/>
  <c r="T122" i="102"/>
  <c r="T123" i="102"/>
  <c r="T124" i="102"/>
  <c r="T125" i="102"/>
  <c r="T126" i="102"/>
  <c r="T127" i="102"/>
  <c r="T128" i="102"/>
  <c r="T129" i="102"/>
  <c r="T130" i="102"/>
  <c r="T131" i="102"/>
  <c r="T132" i="102"/>
  <c r="T133" i="102"/>
  <c r="T134" i="102"/>
  <c r="T135" i="102"/>
  <c r="T136" i="102"/>
  <c r="T15" i="111"/>
  <c r="T16" i="111"/>
  <c r="T17" i="111"/>
  <c r="T18" i="111"/>
  <c r="T19" i="111"/>
  <c r="T20" i="111"/>
  <c r="T21" i="111"/>
  <c r="T22" i="111"/>
  <c r="T23" i="111"/>
  <c r="T24" i="111"/>
  <c r="T25" i="111"/>
  <c r="T26" i="111"/>
  <c r="T27" i="111"/>
  <c r="T28" i="111"/>
  <c r="T29" i="111"/>
  <c r="T30" i="111"/>
  <c r="T31" i="111"/>
  <c r="T32" i="111"/>
  <c r="C12" i="116"/>
  <c r="C15" i="116" s="1"/>
  <c r="C11" i="116"/>
  <c r="C14" i="116" s="1"/>
  <c r="C18" i="116" s="1"/>
  <c r="C8" i="116"/>
  <c r="C40" i="116" s="1"/>
  <c r="C7" i="116"/>
  <c r="L34" i="95"/>
  <c r="L14" i="95"/>
  <c r="L15" i="95"/>
  <c r="L16" i="95"/>
  <c r="L17" i="95"/>
  <c r="L18" i="95"/>
  <c r="L19" i="95"/>
  <c r="L20" i="95"/>
  <c r="L21" i="95"/>
  <c r="L22" i="95"/>
  <c r="L23" i="95"/>
  <c r="L24" i="95"/>
  <c r="L25" i="95"/>
  <c r="L26" i="95"/>
  <c r="L27" i="95"/>
  <c r="L28" i="95"/>
  <c r="L29" i="95"/>
  <c r="L30" i="95"/>
  <c r="L31" i="95"/>
  <c r="L13" i="95"/>
  <c r="K14" i="95"/>
  <c r="K15" i="95"/>
  <c r="K16" i="95"/>
  <c r="K17" i="95"/>
  <c r="K18" i="95"/>
  <c r="K19" i="95"/>
  <c r="K20" i="95"/>
  <c r="K21" i="95"/>
  <c r="K22" i="95"/>
  <c r="K23" i="95"/>
  <c r="K24" i="95"/>
  <c r="K25" i="95"/>
  <c r="K26" i="95"/>
  <c r="K27" i="95"/>
  <c r="K28" i="95"/>
  <c r="K29" i="95"/>
  <c r="K30" i="95"/>
  <c r="K31" i="95"/>
  <c r="K13" i="95"/>
  <c r="C6" i="95"/>
  <c r="AD141" i="102"/>
  <c r="AD15" i="102"/>
  <c r="AD16" i="102"/>
  <c r="AD17" i="102"/>
  <c r="AD18" i="102"/>
  <c r="AD19" i="102"/>
  <c r="AD20" i="102"/>
  <c r="AD21" i="102"/>
  <c r="AD22" i="102"/>
  <c r="AD23" i="102"/>
  <c r="AD24" i="102"/>
  <c r="AD25" i="102"/>
  <c r="AD26" i="102"/>
  <c r="AD27" i="102"/>
  <c r="AD28" i="102"/>
  <c r="AD29" i="102"/>
  <c r="AD30" i="102"/>
  <c r="AD31" i="102"/>
  <c r="AD32" i="102"/>
  <c r="AD33" i="102"/>
  <c r="AD34" i="102"/>
  <c r="AD35" i="102"/>
  <c r="AD36" i="102"/>
  <c r="AD37" i="102"/>
  <c r="AD38" i="102"/>
  <c r="AD39" i="102"/>
  <c r="AD40" i="102"/>
  <c r="AD41" i="102"/>
  <c r="AD42" i="102"/>
  <c r="AD43" i="102"/>
  <c r="AD44" i="102"/>
  <c r="AD45" i="102"/>
  <c r="AD46" i="102"/>
  <c r="AD47" i="102"/>
  <c r="AD48" i="102"/>
  <c r="AD49" i="102"/>
  <c r="AD50" i="102"/>
  <c r="AD51" i="102"/>
  <c r="AD52" i="102"/>
  <c r="AD53" i="102"/>
  <c r="AD54" i="102"/>
  <c r="AD55" i="102"/>
  <c r="AD56" i="102"/>
  <c r="AD57" i="102"/>
  <c r="AD58" i="102"/>
  <c r="AD59" i="102"/>
  <c r="AD60" i="102"/>
  <c r="AD61" i="102"/>
  <c r="AD62" i="102"/>
  <c r="AD63" i="102"/>
  <c r="AD64" i="102"/>
  <c r="AD65" i="102"/>
  <c r="AD66" i="102"/>
  <c r="AD67" i="102"/>
  <c r="AD68" i="102"/>
  <c r="AD69" i="102"/>
  <c r="AD70" i="102"/>
  <c r="AD71" i="102"/>
  <c r="AD72" i="102"/>
  <c r="AD73" i="102"/>
  <c r="AD74" i="102"/>
  <c r="AD75" i="102"/>
  <c r="AD76" i="102"/>
  <c r="AD77" i="102"/>
  <c r="AD78" i="102"/>
  <c r="AD79" i="102"/>
  <c r="AD80" i="102"/>
  <c r="AD81" i="102"/>
  <c r="AD82" i="102"/>
  <c r="AD83" i="102"/>
  <c r="AD84" i="102"/>
  <c r="AD85" i="102"/>
  <c r="AD86" i="102"/>
  <c r="AD87" i="102"/>
  <c r="AD88" i="102"/>
  <c r="AD89" i="102"/>
  <c r="AD90" i="102"/>
  <c r="AD91" i="102"/>
  <c r="AD92" i="102"/>
  <c r="AD93" i="102"/>
  <c r="AD94" i="102"/>
  <c r="AD95" i="102"/>
  <c r="AD96" i="102"/>
  <c r="AD97" i="102"/>
  <c r="AD98" i="102"/>
  <c r="AD99" i="102"/>
  <c r="AD100" i="102"/>
  <c r="AD101" i="102"/>
  <c r="AD102" i="102"/>
  <c r="AD103" i="102"/>
  <c r="AD104" i="102"/>
  <c r="AD105" i="102"/>
  <c r="AD106" i="102"/>
  <c r="AD107" i="102"/>
  <c r="AD108" i="102"/>
  <c r="AD109" i="102"/>
  <c r="AD110" i="102"/>
  <c r="AD111" i="102"/>
  <c r="AD112" i="102"/>
  <c r="AD113" i="102"/>
  <c r="AD114" i="102"/>
  <c r="AD115" i="102"/>
  <c r="AD116" i="102"/>
  <c r="AD117" i="102"/>
  <c r="AD118" i="102"/>
  <c r="AD119" i="102"/>
  <c r="AD120" i="102"/>
  <c r="AD121" i="102"/>
  <c r="AD122" i="102"/>
  <c r="AD123" i="102"/>
  <c r="AD124" i="102"/>
  <c r="AD125" i="102"/>
  <c r="AD126" i="102"/>
  <c r="AD127" i="102"/>
  <c r="AD128" i="102"/>
  <c r="AD129" i="102"/>
  <c r="AD130" i="102"/>
  <c r="AD131" i="102"/>
  <c r="AD132" i="102"/>
  <c r="AD133" i="102"/>
  <c r="AD134" i="102"/>
  <c r="AD135" i="102"/>
  <c r="AD136" i="102"/>
  <c r="AD14" i="102"/>
  <c r="T141" i="102"/>
  <c r="V15" i="102"/>
  <c r="V16" i="102"/>
  <c r="V17" i="102"/>
  <c r="V18" i="102"/>
  <c r="V19" i="102"/>
  <c r="V20" i="102"/>
  <c r="V21" i="102"/>
  <c r="V22" i="102"/>
  <c r="V23" i="102"/>
  <c r="V24" i="102"/>
  <c r="V25" i="102"/>
  <c r="V26" i="102"/>
  <c r="V27" i="102"/>
  <c r="V28" i="102"/>
  <c r="V29" i="102"/>
  <c r="V30" i="102"/>
  <c r="V31" i="102"/>
  <c r="V32" i="102"/>
  <c r="V33" i="102"/>
  <c r="V34" i="102"/>
  <c r="V35" i="102"/>
  <c r="V36" i="102"/>
  <c r="V37" i="102"/>
  <c r="V38" i="102"/>
  <c r="V39" i="102"/>
  <c r="V40" i="102"/>
  <c r="V41" i="102"/>
  <c r="V42" i="102"/>
  <c r="V43" i="102"/>
  <c r="V44" i="102"/>
  <c r="V45" i="102"/>
  <c r="V46" i="102"/>
  <c r="V47" i="102"/>
  <c r="V48" i="102"/>
  <c r="V49" i="102"/>
  <c r="V50" i="102"/>
  <c r="V51" i="102"/>
  <c r="V52" i="102"/>
  <c r="V53" i="102"/>
  <c r="V54" i="102"/>
  <c r="V55" i="102"/>
  <c r="V56" i="102"/>
  <c r="V57" i="102"/>
  <c r="V58" i="102"/>
  <c r="V59" i="102"/>
  <c r="V60" i="102"/>
  <c r="V61" i="102"/>
  <c r="V62" i="102"/>
  <c r="V63" i="102"/>
  <c r="V64" i="102"/>
  <c r="V65" i="102"/>
  <c r="V66" i="102"/>
  <c r="V67" i="102"/>
  <c r="V68" i="102"/>
  <c r="V69" i="102"/>
  <c r="V70" i="102"/>
  <c r="V71" i="102"/>
  <c r="V72" i="102"/>
  <c r="V73" i="102"/>
  <c r="V74" i="102"/>
  <c r="V75" i="102"/>
  <c r="V76" i="102"/>
  <c r="V77" i="102"/>
  <c r="V78" i="102"/>
  <c r="V79" i="102"/>
  <c r="V80" i="102"/>
  <c r="V81" i="102"/>
  <c r="V82" i="102"/>
  <c r="V83" i="102"/>
  <c r="V84" i="102"/>
  <c r="V85" i="102"/>
  <c r="V86" i="102"/>
  <c r="V87" i="102"/>
  <c r="V88" i="102"/>
  <c r="V89" i="102"/>
  <c r="V90" i="102"/>
  <c r="V91" i="102"/>
  <c r="V92" i="102"/>
  <c r="V93" i="102"/>
  <c r="V94" i="102"/>
  <c r="V95" i="102"/>
  <c r="V96" i="102"/>
  <c r="V97" i="102"/>
  <c r="V98" i="102"/>
  <c r="V99" i="102"/>
  <c r="V100" i="102"/>
  <c r="V101" i="102"/>
  <c r="V102" i="102"/>
  <c r="V103" i="102"/>
  <c r="V104" i="102"/>
  <c r="V105" i="102"/>
  <c r="V106" i="102"/>
  <c r="V107" i="102"/>
  <c r="V108" i="102"/>
  <c r="V109" i="102"/>
  <c r="V110" i="102"/>
  <c r="V111" i="102"/>
  <c r="V112" i="102"/>
  <c r="V113" i="102"/>
  <c r="V114" i="102"/>
  <c r="V115" i="102"/>
  <c r="V116" i="102"/>
  <c r="V117" i="102"/>
  <c r="V118" i="102"/>
  <c r="V119" i="102"/>
  <c r="V120" i="102"/>
  <c r="V121" i="102"/>
  <c r="V122" i="102"/>
  <c r="V123" i="102"/>
  <c r="V124" i="102"/>
  <c r="V125" i="102"/>
  <c r="V126" i="102"/>
  <c r="V127" i="102"/>
  <c r="V128" i="102"/>
  <c r="V129" i="102"/>
  <c r="V130" i="102"/>
  <c r="V131" i="102"/>
  <c r="V132" i="102"/>
  <c r="V133" i="102"/>
  <c r="V134" i="102"/>
  <c r="V135" i="102"/>
  <c r="V136" i="102"/>
  <c r="V14" i="102"/>
  <c r="T14" i="102"/>
  <c r="S18" i="102"/>
  <c r="S19" i="102"/>
  <c r="S20" i="102"/>
  <c r="S21" i="102"/>
  <c r="S22" i="102"/>
  <c r="S23" i="102"/>
  <c r="S24" i="102"/>
  <c r="S25" i="102"/>
  <c r="S26" i="102"/>
  <c r="S27" i="102"/>
  <c r="S28" i="102"/>
  <c r="S29" i="102"/>
  <c r="S30" i="102"/>
  <c r="S31" i="102"/>
  <c r="S32" i="102"/>
  <c r="S33" i="102"/>
  <c r="S34" i="102"/>
  <c r="S35" i="102"/>
  <c r="S36" i="102"/>
  <c r="S37" i="102"/>
  <c r="S38" i="102"/>
  <c r="S39" i="102"/>
  <c r="S40" i="102"/>
  <c r="S41" i="102"/>
  <c r="S42" i="102"/>
  <c r="S43" i="102"/>
  <c r="S44" i="102"/>
  <c r="S45" i="102"/>
  <c r="S46" i="102"/>
  <c r="S47" i="102"/>
  <c r="S48" i="102"/>
  <c r="S49" i="102"/>
  <c r="S50" i="102"/>
  <c r="S51" i="102"/>
  <c r="S52" i="102"/>
  <c r="S53" i="102"/>
  <c r="S54" i="102"/>
  <c r="S55" i="102"/>
  <c r="S56" i="102"/>
  <c r="S57" i="102"/>
  <c r="S58" i="102"/>
  <c r="S59" i="102"/>
  <c r="S60" i="102"/>
  <c r="S61" i="102"/>
  <c r="S62" i="102"/>
  <c r="S63" i="102"/>
  <c r="S64" i="102"/>
  <c r="S65" i="102"/>
  <c r="S66" i="102"/>
  <c r="S67" i="102"/>
  <c r="S68" i="102"/>
  <c r="S69" i="102"/>
  <c r="S70" i="102"/>
  <c r="S71" i="102"/>
  <c r="S72" i="102"/>
  <c r="S73" i="102"/>
  <c r="S74" i="102"/>
  <c r="S75" i="102"/>
  <c r="S76" i="102"/>
  <c r="S77" i="102"/>
  <c r="S78" i="102"/>
  <c r="S79" i="102"/>
  <c r="S80" i="102"/>
  <c r="S81" i="102"/>
  <c r="S82" i="102"/>
  <c r="S83" i="102"/>
  <c r="S84" i="102"/>
  <c r="S85" i="102"/>
  <c r="S86" i="102"/>
  <c r="S87" i="102"/>
  <c r="S88" i="102"/>
  <c r="S89" i="102"/>
  <c r="S90" i="102"/>
  <c r="S91" i="102"/>
  <c r="S92" i="102"/>
  <c r="S93" i="102"/>
  <c r="S94" i="102"/>
  <c r="S95" i="102"/>
  <c r="S96" i="102"/>
  <c r="S97" i="102"/>
  <c r="S98" i="102"/>
  <c r="S99" i="102"/>
  <c r="S100" i="102"/>
  <c r="S101" i="102"/>
  <c r="S102" i="102"/>
  <c r="S103" i="102"/>
  <c r="S104" i="102"/>
  <c r="S105" i="102"/>
  <c r="S106" i="102"/>
  <c r="S107" i="102"/>
  <c r="S108" i="102"/>
  <c r="S109" i="102"/>
  <c r="S110" i="102"/>
  <c r="S111" i="102"/>
  <c r="S112" i="102"/>
  <c r="S113" i="102"/>
  <c r="S114" i="102"/>
  <c r="S115" i="102"/>
  <c r="S116" i="102"/>
  <c r="S117" i="102"/>
  <c r="S118" i="102"/>
  <c r="S119" i="102"/>
  <c r="S120" i="102"/>
  <c r="S121" i="102"/>
  <c r="S122" i="102"/>
  <c r="S123" i="102"/>
  <c r="S124" i="102"/>
  <c r="S125" i="102"/>
  <c r="S126" i="102"/>
  <c r="S127" i="102"/>
  <c r="S128" i="102"/>
  <c r="S129" i="102"/>
  <c r="S130" i="102"/>
  <c r="S131" i="102"/>
  <c r="S132" i="102"/>
  <c r="S133" i="102"/>
  <c r="S134" i="102"/>
  <c r="S135" i="102"/>
  <c r="S136" i="102"/>
  <c r="S15" i="102"/>
  <c r="S16" i="102"/>
  <c r="S17" i="102"/>
  <c r="S14" i="102"/>
  <c r="C6" i="102"/>
  <c r="AD37" i="111"/>
  <c r="AD15" i="111"/>
  <c r="AD16" i="111"/>
  <c r="AD17" i="111"/>
  <c r="AD18" i="111"/>
  <c r="AD19" i="111"/>
  <c r="AD20" i="111"/>
  <c r="AD21" i="111"/>
  <c r="AD22" i="111"/>
  <c r="AD23" i="111"/>
  <c r="AD24" i="111"/>
  <c r="AD25" i="111"/>
  <c r="AD26" i="111"/>
  <c r="AD27" i="111"/>
  <c r="AD28" i="111"/>
  <c r="AD29" i="111"/>
  <c r="AD30" i="111"/>
  <c r="AD31" i="111"/>
  <c r="AD32" i="111"/>
  <c r="AD14" i="111"/>
  <c r="V15" i="111"/>
  <c r="V16" i="111"/>
  <c r="V17" i="111"/>
  <c r="V18" i="111"/>
  <c r="V19" i="111"/>
  <c r="V20" i="111"/>
  <c r="V21" i="111"/>
  <c r="V22" i="111"/>
  <c r="V23" i="111"/>
  <c r="V24" i="111"/>
  <c r="V25" i="111"/>
  <c r="V26" i="111"/>
  <c r="V27" i="111"/>
  <c r="V28" i="111"/>
  <c r="V29" i="111"/>
  <c r="V30" i="111"/>
  <c r="V31" i="111"/>
  <c r="V32" i="111"/>
  <c r="V14" i="111"/>
  <c r="T37" i="111"/>
  <c r="S15" i="111"/>
  <c r="S16" i="111"/>
  <c r="S17" i="111"/>
  <c r="S18" i="111"/>
  <c r="S19" i="111"/>
  <c r="S20" i="111"/>
  <c r="S21" i="111"/>
  <c r="S22" i="111"/>
  <c r="S23" i="111"/>
  <c r="S24" i="111"/>
  <c r="S25" i="111"/>
  <c r="S26" i="111"/>
  <c r="S27" i="111"/>
  <c r="S28" i="111"/>
  <c r="S29" i="111"/>
  <c r="S30" i="111"/>
  <c r="S31" i="111"/>
  <c r="S32" i="111"/>
  <c r="S14" i="111"/>
  <c r="C6" i="111"/>
  <c r="AD37" i="110"/>
  <c r="AD15" i="110"/>
  <c r="AD16" i="110"/>
  <c r="AD17" i="110"/>
  <c r="AD18" i="110"/>
  <c r="AD19" i="110"/>
  <c r="AD20" i="110"/>
  <c r="AD21" i="110"/>
  <c r="AD22" i="110"/>
  <c r="AD23" i="110"/>
  <c r="AD24" i="110"/>
  <c r="AD25" i="110"/>
  <c r="AD26" i="110"/>
  <c r="AD27" i="110"/>
  <c r="AD28" i="110"/>
  <c r="AD29" i="110"/>
  <c r="AD30" i="110"/>
  <c r="AD31" i="110"/>
  <c r="AD32" i="110"/>
  <c r="AD14" i="110"/>
  <c r="T37" i="110"/>
  <c r="V15" i="110"/>
  <c r="V16" i="110"/>
  <c r="V17" i="110"/>
  <c r="V18" i="110"/>
  <c r="V19" i="110"/>
  <c r="V20" i="110"/>
  <c r="V21" i="110"/>
  <c r="V22" i="110"/>
  <c r="V23" i="110"/>
  <c r="V24" i="110"/>
  <c r="V25" i="110"/>
  <c r="V26" i="110"/>
  <c r="V27" i="110"/>
  <c r="V28" i="110"/>
  <c r="V29" i="110"/>
  <c r="V30" i="110"/>
  <c r="V31" i="110"/>
  <c r="V32" i="110"/>
  <c r="V14" i="110"/>
  <c r="S14" i="110"/>
  <c r="T15" i="110"/>
  <c r="T16" i="110"/>
  <c r="T17" i="110"/>
  <c r="T18" i="110"/>
  <c r="T19" i="110"/>
  <c r="T20" i="110"/>
  <c r="T21" i="110"/>
  <c r="T22" i="110"/>
  <c r="T23" i="110"/>
  <c r="T24" i="110"/>
  <c r="T25" i="110"/>
  <c r="T26" i="110"/>
  <c r="T27" i="110"/>
  <c r="T28" i="110"/>
  <c r="T29" i="110"/>
  <c r="T30" i="110"/>
  <c r="T31" i="110"/>
  <c r="T32" i="110"/>
  <c r="T14" i="110"/>
  <c r="S32" i="110"/>
  <c r="S31" i="110"/>
  <c r="S30" i="110"/>
  <c r="S29" i="110"/>
  <c r="S28" i="110"/>
  <c r="S27" i="110"/>
  <c r="S26" i="110"/>
  <c r="S25" i="110"/>
  <c r="S24" i="110"/>
  <c r="S23" i="110"/>
  <c r="S22" i="110"/>
  <c r="S21" i="110"/>
  <c r="S20" i="110"/>
  <c r="S19" i="110"/>
  <c r="S18" i="110"/>
  <c r="S17" i="110"/>
  <c r="S16" i="110"/>
  <c r="S15" i="110"/>
  <c r="C6" i="110"/>
  <c r="AD37" i="109"/>
  <c r="AD15" i="109"/>
  <c r="AD16" i="109"/>
  <c r="AD17" i="109"/>
  <c r="AD18" i="109"/>
  <c r="AD19" i="109"/>
  <c r="AD20" i="109"/>
  <c r="AD21" i="109"/>
  <c r="AD22" i="109"/>
  <c r="AD23" i="109"/>
  <c r="AD24" i="109"/>
  <c r="AD25" i="109"/>
  <c r="AD26" i="109"/>
  <c r="AD27" i="109"/>
  <c r="AD28" i="109"/>
  <c r="AD29" i="109"/>
  <c r="AD30" i="109"/>
  <c r="AD31" i="109"/>
  <c r="AD32" i="109"/>
  <c r="AD14" i="109"/>
  <c r="V15" i="109"/>
  <c r="V16" i="109"/>
  <c r="V17" i="109"/>
  <c r="V18" i="109"/>
  <c r="V19" i="109"/>
  <c r="V20" i="109"/>
  <c r="V21" i="109"/>
  <c r="V22" i="109"/>
  <c r="V23" i="109"/>
  <c r="V24" i="109"/>
  <c r="V25" i="109"/>
  <c r="V26" i="109"/>
  <c r="V27" i="109"/>
  <c r="V28" i="109"/>
  <c r="V29" i="109"/>
  <c r="V30" i="109"/>
  <c r="V31" i="109"/>
  <c r="V32" i="109"/>
  <c r="V14" i="109"/>
  <c r="T37" i="109"/>
  <c r="T15" i="109"/>
  <c r="T16" i="109"/>
  <c r="T17" i="109"/>
  <c r="T18" i="109"/>
  <c r="T19" i="109"/>
  <c r="T20" i="109"/>
  <c r="T21" i="109"/>
  <c r="T22" i="109"/>
  <c r="T23" i="109"/>
  <c r="T24" i="109"/>
  <c r="T25" i="109"/>
  <c r="T26" i="109"/>
  <c r="T27" i="109"/>
  <c r="T28" i="109"/>
  <c r="T29" i="109"/>
  <c r="T30" i="109"/>
  <c r="T31" i="109"/>
  <c r="T32" i="109"/>
  <c r="T14" i="109"/>
  <c r="S32" i="109"/>
  <c r="S31" i="109"/>
  <c r="S30" i="109"/>
  <c r="S29" i="109"/>
  <c r="S28" i="109"/>
  <c r="S27" i="109"/>
  <c r="S26" i="109"/>
  <c r="S25" i="109"/>
  <c r="S24" i="109"/>
  <c r="S23" i="109"/>
  <c r="S22" i="109"/>
  <c r="S21" i="109"/>
  <c r="S20" i="109"/>
  <c r="S19" i="109"/>
  <c r="S18" i="109"/>
  <c r="S17" i="109"/>
  <c r="S16" i="109"/>
  <c r="S15" i="109"/>
  <c r="S14" i="109"/>
  <c r="C6" i="109"/>
  <c r="D12" i="116" l="1"/>
  <c r="E12" i="116" s="1"/>
  <c r="C16" i="116"/>
  <c r="C19" i="116"/>
  <c r="C25" i="116" s="1"/>
  <c r="C26" i="116" s="1"/>
  <c r="C41" i="116"/>
  <c r="E40" i="116"/>
  <c r="D40" i="116"/>
  <c r="G12" i="116"/>
  <c r="F12" i="116"/>
  <c r="D15" i="116"/>
  <c r="D11" i="116"/>
  <c r="AD15" i="107"/>
  <c r="AD16" i="107"/>
  <c r="AD17" i="107"/>
  <c r="AD18" i="107"/>
  <c r="AD19" i="107"/>
  <c r="AD20" i="107"/>
  <c r="AD21" i="107"/>
  <c r="AD22" i="107"/>
  <c r="AD23" i="107"/>
  <c r="AD24" i="107"/>
  <c r="AD25" i="107"/>
  <c r="AD26" i="107"/>
  <c r="AD27" i="107"/>
  <c r="AD28" i="107"/>
  <c r="AD29" i="107"/>
  <c r="AD30" i="107"/>
  <c r="AD31" i="107"/>
  <c r="AD32" i="107"/>
  <c r="AD14" i="107"/>
  <c r="AD37" i="107"/>
  <c r="AD37" i="82"/>
  <c r="T37" i="82"/>
  <c r="T26" i="107"/>
  <c r="S32" i="107"/>
  <c r="T37" i="107" s="1"/>
  <c r="R32" i="107"/>
  <c r="Q32" i="107"/>
  <c r="S31" i="107"/>
  <c r="V31" i="107" s="1"/>
  <c r="R31" i="107"/>
  <c r="Q31" i="107"/>
  <c r="S30" i="107"/>
  <c r="T30" i="107" s="1"/>
  <c r="R30" i="107"/>
  <c r="Q30" i="107"/>
  <c r="S29" i="107"/>
  <c r="V29" i="107" s="1"/>
  <c r="R29" i="107"/>
  <c r="Q29" i="107"/>
  <c r="S28" i="107"/>
  <c r="T28" i="107" s="1"/>
  <c r="R28" i="107"/>
  <c r="Q28" i="107"/>
  <c r="S27" i="107"/>
  <c r="V27" i="107" s="1"/>
  <c r="R27" i="107"/>
  <c r="Q27" i="107"/>
  <c r="S26" i="107"/>
  <c r="V26" i="107" s="1"/>
  <c r="R26" i="107"/>
  <c r="Q26" i="107"/>
  <c r="S25" i="107"/>
  <c r="V25" i="107" s="1"/>
  <c r="R25" i="107"/>
  <c r="Q25" i="107"/>
  <c r="S24" i="107"/>
  <c r="V24" i="107" s="1"/>
  <c r="R24" i="107"/>
  <c r="Q24" i="107"/>
  <c r="S23" i="107"/>
  <c r="V23" i="107" s="1"/>
  <c r="R23" i="107"/>
  <c r="Q23" i="107"/>
  <c r="S22" i="107"/>
  <c r="T22" i="107" s="1"/>
  <c r="R22" i="107"/>
  <c r="Q22" i="107"/>
  <c r="S21" i="107"/>
  <c r="V21" i="107" s="1"/>
  <c r="R21" i="107"/>
  <c r="Q21" i="107"/>
  <c r="S20" i="107"/>
  <c r="T20" i="107" s="1"/>
  <c r="R20" i="107"/>
  <c r="Q20" i="107"/>
  <c r="S19" i="107"/>
  <c r="V19" i="107" s="1"/>
  <c r="R19" i="107"/>
  <c r="Q19" i="107"/>
  <c r="S18" i="107"/>
  <c r="V18" i="107" s="1"/>
  <c r="R18" i="107"/>
  <c r="Q18" i="107"/>
  <c r="S17" i="107"/>
  <c r="V17" i="107" s="1"/>
  <c r="R17" i="107"/>
  <c r="Q17" i="107"/>
  <c r="S16" i="107"/>
  <c r="V16" i="107" s="1"/>
  <c r="R16" i="107"/>
  <c r="Q16" i="107"/>
  <c r="S15" i="107"/>
  <c r="V15" i="107" s="1"/>
  <c r="R15" i="107"/>
  <c r="Q15" i="107"/>
  <c r="S14" i="107"/>
  <c r="T14" i="107" s="1"/>
  <c r="R14" i="107"/>
  <c r="Q14" i="107"/>
  <c r="AD15" i="82"/>
  <c r="AD16" i="82"/>
  <c r="AD17" i="82"/>
  <c r="AD18" i="82"/>
  <c r="AD19" i="82"/>
  <c r="AD20" i="82"/>
  <c r="AD21" i="82"/>
  <c r="AD22" i="82"/>
  <c r="AD23" i="82"/>
  <c r="AD24" i="82"/>
  <c r="AD25" i="82"/>
  <c r="AD26" i="82"/>
  <c r="AD27" i="82"/>
  <c r="AD28" i="82"/>
  <c r="AD29" i="82"/>
  <c r="AD30" i="82"/>
  <c r="AD31" i="82"/>
  <c r="AD32" i="82"/>
  <c r="AD14" i="82"/>
  <c r="V15" i="82"/>
  <c r="V16" i="82"/>
  <c r="V17" i="82"/>
  <c r="V18" i="82"/>
  <c r="V19" i="82"/>
  <c r="V20" i="82"/>
  <c r="V21" i="82"/>
  <c r="V22" i="82"/>
  <c r="V23" i="82"/>
  <c r="V24" i="82"/>
  <c r="V25" i="82"/>
  <c r="V26" i="82"/>
  <c r="V27" i="82"/>
  <c r="V28" i="82"/>
  <c r="V29" i="82"/>
  <c r="V30" i="82"/>
  <c r="V31" i="82"/>
  <c r="V32" i="82"/>
  <c r="V14" i="82"/>
  <c r="T15" i="82"/>
  <c r="T16" i="82"/>
  <c r="T17" i="82"/>
  <c r="T18" i="82"/>
  <c r="T19" i="82"/>
  <c r="T20" i="82"/>
  <c r="T21" i="82"/>
  <c r="T22" i="82"/>
  <c r="T23" i="82"/>
  <c r="T24" i="82"/>
  <c r="T25" i="82"/>
  <c r="T26" i="82"/>
  <c r="T27" i="82"/>
  <c r="T28" i="82"/>
  <c r="T29" i="82"/>
  <c r="T30" i="82"/>
  <c r="T31" i="82"/>
  <c r="T32" i="82"/>
  <c r="T14" i="82"/>
  <c r="S15" i="82"/>
  <c r="S16" i="82"/>
  <c r="S17" i="82"/>
  <c r="S18" i="82"/>
  <c r="S19" i="82"/>
  <c r="S20" i="82"/>
  <c r="S21" i="82"/>
  <c r="S22" i="82"/>
  <c r="S23" i="82"/>
  <c r="S24" i="82"/>
  <c r="S25" i="82"/>
  <c r="S26" i="82"/>
  <c r="S27" i="82"/>
  <c r="S28" i="82"/>
  <c r="S29" i="82"/>
  <c r="S30" i="82"/>
  <c r="S31" i="82"/>
  <c r="S32" i="82"/>
  <c r="S14" i="82"/>
  <c r="C6" i="82"/>
  <c r="K13" i="94"/>
  <c r="K14" i="94"/>
  <c r="K15" i="94"/>
  <c r="K16" i="94"/>
  <c r="K17" i="94"/>
  <c r="K18" i="94"/>
  <c r="K19" i="94"/>
  <c r="K20" i="94"/>
  <c r="K21" i="94"/>
  <c r="K22" i="94"/>
  <c r="K23" i="94"/>
  <c r="K24" i="94"/>
  <c r="K25" i="94"/>
  <c r="K26" i="94"/>
  <c r="K27" i="94"/>
  <c r="K28" i="94"/>
  <c r="K29" i="94"/>
  <c r="K30" i="94"/>
  <c r="K12" i="94"/>
  <c r="J13" i="94"/>
  <c r="J14" i="94"/>
  <c r="J15" i="94"/>
  <c r="J16" i="94"/>
  <c r="J17" i="94"/>
  <c r="J18" i="94"/>
  <c r="J19" i="94"/>
  <c r="J20" i="94"/>
  <c r="J21" i="94"/>
  <c r="J22" i="94"/>
  <c r="J23" i="94"/>
  <c r="J24" i="94"/>
  <c r="J25" i="94"/>
  <c r="J26" i="94"/>
  <c r="J27" i="94"/>
  <c r="J28" i="94"/>
  <c r="J29" i="94"/>
  <c r="J30" i="94"/>
  <c r="J12" i="94"/>
  <c r="F1172" i="93"/>
  <c r="G1172" i="93"/>
  <c r="H1172" i="93"/>
  <c r="F1173" i="93"/>
  <c r="G1173" i="93"/>
  <c r="H1173" i="93"/>
  <c r="F1174" i="93"/>
  <c r="G1174" i="93"/>
  <c r="H1174" i="93"/>
  <c r="F1175" i="93"/>
  <c r="G1175" i="93"/>
  <c r="H1175" i="93"/>
  <c r="F1176" i="93"/>
  <c r="G1176" i="93"/>
  <c r="H1176" i="93"/>
  <c r="F1177" i="93"/>
  <c r="G1177" i="93"/>
  <c r="H1177" i="93"/>
  <c r="F1178" i="93"/>
  <c r="G1178" i="93"/>
  <c r="H1178" i="93"/>
  <c r="F1179" i="93"/>
  <c r="G1179" i="93"/>
  <c r="H1179" i="93"/>
  <c r="F1180" i="93"/>
  <c r="G1180" i="93"/>
  <c r="H1180" i="93"/>
  <c r="F1181" i="93"/>
  <c r="G1181" i="93"/>
  <c r="H1181" i="93"/>
  <c r="F1182" i="93"/>
  <c r="G1182" i="93"/>
  <c r="H1182" i="93"/>
  <c r="F1183" i="93"/>
  <c r="G1183" i="93"/>
  <c r="H1183" i="93"/>
  <c r="F1184" i="93"/>
  <c r="G1184" i="93"/>
  <c r="H1184" i="93"/>
  <c r="F1185" i="93"/>
  <c r="G1185" i="93"/>
  <c r="H1185" i="93"/>
  <c r="F1186" i="93"/>
  <c r="G1186" i="93"/>
  <c r="H1186" i="93"/>
  <c r="F1187" i="93"/>
  <c r="G1187" i="93"/>
  <c r="H1187" i="93"/>
  <c r="F1188" i="93"/>
  <c r="G1188" i="93"/>
  <c r="H1188" i="93"/>
  <c r="F1189" i="93"/>
  <c r="G1189" i="93"/>
  <c r="H1189" i="93"/>
  <c r="F1190" i="93"/>
  <c r="G1190" i="93"/>
  <c r="H1190" i="93"/>
  <c r="F1191" i="93"/>
  <c r="G1191" i="93"/>
  <c r="H1191" i="93"/>
  <c r="F1192" i="93"/>
  <c r="G1192" i="93"/>
  <c r="H1192" i="93"/>
  <c r="F1193" i="93"/>
  <c r="G1193" i="93"/>
  <c r="H1193" i="93"/>
  <c r="F1194" i="93"/>
  <c r="G1194" i="93"/>
  <c r="H1194" i="93"/>
  <c r="F1195" i="93"/>
  <c r="G1195" i="93"/>
  <c r="H1195" i="93"/>
  <c r="F1196" i="93"/>
  <c r="G1196" i="93"/>
  <c r="H1196" i="93"/>
  <c r="F1197" i="93"/>
  <c r="G1197" i="93"/>
  <c r="H1197" i="93"/>
  <c r="F1198" i="93"/>
  <c r="G1198" i="93"/>
  <c r="H1198" i="93"/>
  <c r="F1199" i="93"/>
  <c r="G1199" i="93"/>
  <c r="H1199" i="93"/>
  <c r="F1200" i="93"/>
  <c r="G1200" i="93"/>
  <c r="H1200" i="93"/>
  <c r="F1201" i="93"/>
  <c r="G1201" i="93"/>
  <c r="H1201" i="93"/>
  <c r="F1202" i="93"/>
  <c r="G1202" i="93"/>
  <c r="H1202" i="93"/>
  <c r="F1203" i="93"/>
  <c r="G1203" i="93"/>
  <c r="H1203" i="93"/>
  <c r="F1204" i="93"/>
  <c r="G1204" i="93"/>
  <c r="H1204" i="93"/>
  <c r="F1205" i="93"/>
  <c r="G1205" i="93"/>
  <c r="H1205" i="93"/>
  <c r="F1206" i="93"/>
  <c r="G1206" i="93"/>
  <c r="H1206" i="93"/>
  <c r="F1207" i="93"/>
  <c r="G1207" i="93"/>
  <c r="H1207" i="93"/>
  <c r="F1208" i="93"/>
  <c r="G1208" i="93"/>
  <c r="H1208" i="93"/>
  <c r="F1209" i="93"/>
  <c r="G1209" i="93"/>
  <c r="H1209" i="93"/>
  <c r="F1210" i="93"/>
  <c r="G1210" i="93"/>
  <c r="H1210" i="93"/>
  <c r="F1211" i="93"/>
  <c r="G1211" i="93"/>
  <c r="H1211" i="93"/>
  <c r="F1212" i="93"/>
  <c r="G1212" i="93"/>
  <c r="H1212" i="93"/>
  <c r="F1213" i="93"/>
  <c r="G1213" i="93"/>
  <c r="H1213" i="93"/>
  <c r="F1214" i="93"/>
  <c r="G1214" i="93"/>
  <c r="H1214" i="93"/>
  <c r="F1215" i="93"/>
  <c r="G1215" i="93"/>
  <c r="H1215" i="93"/>
  <c r="F1216" i="93"/>
  <c r="G1216" i="93"/>
  <c r="H1216" i="93"/>
  <c r="F1217" i="93"/>
  <c r="G1217" i="93"/>
  <c r="H1217" i="93"/>
  <c r="F1218" i="93"/>
  <c r="G1218" i="93"/>
  <c r="H1218" i="93"/>
  <c r="F1219" i="93"/>
  <c r="G1219" i="93"/>
  <c r="H1219" i="93"/>
  <c r="F1220" i="93"/>
  <c r="G1220" i="93"/>
  <c r="H1220" i="93"/>
  <c r="F1221" i="93"/>
  <c r="G1221" i="93"/>
  <c r="H1221" i="93"/>
  <c r="F1222" i="93"/>
  <c r="G1222" i="93"/>
  <c r="H1222" i="93"/>
  <c r="F1223" i="93"/>
  <c r="G1223" i="93"/>
  <c r="H1223" i="93"/>
  <c r="F1224" i="93"/>
  <c r="G1224" i="93"/>
  <c r="H1224" i="93"/>
  <c r="F1225" i="93"/>
  <c r="G1225" i="93"/>
  <c r="H1225" i="93"/>
  <c r="F1226" i="93"/>
  <c r="G1226" i="93"/>
  <c r="H1226" i="93"/>
  <c r="F1227" i="93"/>
  <c r="G1227" i="93"/>
  <c r="H1227" i="93"/>
  <c r="F1228" i="93"/>
  <c r="G1228" i="93"/>
  <c r="H1228" i="93"/>
  <c r="F1229" i="93"/>
  <c r="G1229" i="93"/>
  <c r="H1229" i="93"/>
  <c r="F1230" i="93"/>
  <c r="G1230" i="93"/>
  <c r="H1230" i="93"/>
  <c r="F1231" i="93"/>
  <c r="G1231" i="93"/>
  <c r="H1231" i="93"/>
  <c r="F1232" i="93"/>
  <c r="G1232" i="93"/>
  <c r="H1232" i="93"/>
  <c r="F1233" i="93"/>
  <c r="G1233" i="93"/>
  <c r="H1233" i="93"/>
  <c r="F1234" i="93"/>
  <c r="G1234" i="93"/>
  <c r="H1234" i="93"/>
  <c r="F1235" i="93"/>
  <c r="G1235" i="93"/>
  <c r="H1235" i="93"/>
  <c r="F1236" i="93"/>
  <c r="G1236" i="93"/>
  <c r="H1236" i="93"/>
  <c r="F1237" i="93"/>
  <c r="G1237" i="93"/>
  <c r="H1237" i="93"/>
  <c r="F1238" i="93"/>
  <c r="G1238" i="93"/>
  <c r="H1238" i="93"/>
  <c r="F1239" i="93"/>
  <c r="G1239" i="93"/>
  <c r="H1239" i="93"/>
  <c r="F1240" i="93"/>
  <c r="G1240" i="93"/>
  <c r="H1240" i="93"/>
  <c r="F1241" i="93"/>
  <c r="G1241" i="93"/>
  <c r="H1241" i="93"/>
  <c r="F1242" i="93"/>
  <c r="G1242" i="93"/>
  <c r="H1242" i="93"/>
  <c r="F1243" i="93"/>
  <c r="G1243" i="93"/>
  <c r="H1243" i="93"/>
  <c r="F1244" i="93"/>
  <c r="G1244" i="93"/>
  <c r="H1244" i="93"/>
  <c r="F1245" i="93"/>
  <c r="G1245" i="93"/>
  <c r="H1245" i="93"/>
  <c r="F1246" i="93"/>
  <c r="G1246" i="93"/>
  <c r="H1246" i="93"/>
  <c r="F1247" i="93"/>
  <c r="G1247" i="93"/>
  <c r="H1247" i="93"/>
  <c r="F1248" i="93"/>
  <c r="G1248" i="93"/>
  <c r="H1248" i="93"/>
  <c r="F1249" i="93"/>
  <c r="G1249" i="93"/>
  <c r="H1249" i="93"/>
  <c r="F1250" i="93"/>
  <c r="G1250" i="93"/>
  <c r="H1250" i="93"/>
  <c r="F1251" i="93"/>
  <c r="G1251" i="93"/>
  <c r="H1251" i="93"/>
  <c r="F1252" i="93"/>
  <c r="G1252" i="93"/>
  <c r="H1252" i="93"/>
  <c r="F1253" i="93"/>
  <c r="G1253" i="93"/>
  <c r="H1253" i="93"/>
  <c r="F1254" i="93"/>
  <c r="G1254" i="93"/>
  <c r="H1254" i="93"/>
  <c r="F1255" i="93"/>
  <c r="G1255" i="93"/>
  <c r="H1255" i="93"/>
  <c r="F1256" i="93"/>
  <c r="G1256" i="93"/>
  <c r="H1256" i="93"/>
  <c r="F1257" i="93"/>
  <c r="G1257" i="93"/>
  <c r="H1257" i="93"/>
  <c r="F1258" i="93"/>
  <c r="G1258" i="93"/>
  <c r="H1258" i="93"/>
  <c r="F1259" i="93"/>
  <c r="G1259" i="93"/>
  <c r="H1259" i="93"/>
  <c r="F1260" i="93"/>
  <c r="G1260" i="93"/>
  <c r="H1260" i="93"/>
  <c r="F1261" i="93"/>
  <c r="G1261" i="93"/>
  <c r="H1261" i="93"/>
  <c r="F1262" i="93"/>
  <c r="G1262" i="93"/>
  <c r="H1262" i="93"/>
  <c r="F1263" i="93"/>
  <c r="G1263" i="93"/>
  <c r="H1263" i="93"/>
  <c r="F1264" i="93"/>
  <c r="G1264" i="93"/>
  <c r="H1264" i="93"/>
  <c r="F1265" i="93"/>
  <c r="G1265" i="93"/>
  <c r="H1265" i="93"/>
  <c r="F25" i="93"/>
  <c r="F26" i="93"/>
  <c r="F27" i="93"/>
  <c r="F28" i="93"/>
  <c r="F29" i="93"/>
  <c r="F30" i="93"/>
  <c r="F31" i="93"/>
  <c r="F32" i="93"/>
  <c r="F33" i="93"/>
  <c r="F34" i="93"/>
  <c r="F35" i="93"/>
  <c r="F36" i="93"/>
  <c r="F37" i="93"/>
  <c r="F38" i="93"/>
  <c r="F39" i="93"/>
  <c r="F40" i="93"/>
  <c r="F41" i="93"/>
  <c r="F42" i="93"/>
  <c r="F43" i="93"/>
  <c r="F44" i="93"/>
  <c r="F45" i="93"/>
  <c r="F46" i="93"/>
  <c r="F47" i="93"/>
  <c r="F48" i="93"/>
  <c r="F49" i="93"/>
  <c r="F50" i="93"/>
  <c r="F51" i="93"/>
  <c r="F52" i="93"/>
  <c r="F53" i="93"/>
  <c r="F54" i="93"/>
  <c r="F55" i="93"/>
  <c r="F56" i="93"/>
  <c r="F57" i="93"/>
  <c r="F58" i="93"/>
  <c r="F59" i="93"/>
  <c r="F60" i="93"/>
  <c r="F61" i="93"/>
  <c r="F62" i="93"/>
  <c r="F63" i="93"/>
  <c r="F64" i="93"/>
  <c r="F65" i="93"/>
  <c r="F66" i="93"/>
  <c r="G66" i="93"/>
  <c r="F67" i="93"/>
  <c r="G67" i="93"/>
  <c r="F68" i="93"/>
  <c r="G68" i="93"/>
  <c r="F69" i="93"/>
  <c r="G69" i="93"/>
  <c r="F70" i="93"/>
  <c r="G70" i="93"/>
  <c r="F71" i="93"/>
  <c r="G71" i="93"/>
  <c r="F72" i="93"/>
  <c r="G72" i="93"/>
  <c r="F73" i="93"/>
  <c r="G73" i="93"/>
  <c r="F74" i="93"/>
  <c r="G74" i="93"/>
  <c r="F75" i="93"/>
  <c r="G75" i="93"/>
  <c r="F76" i="93"/>
  <c r="G76" i="93"/>
  <c r="F77" i="93"/>
  <c r="G77" i="93"/>
  <c r="F78" i="93"/>
  <c r="G78" i="93"/>
  <c r="F79" i="93"/>
  <c r="G79" i="93"/>
  <c r="F80" i="93"/>
  <c r="G80" i="93"/>
  <c r="F81" i="93"/>
  <c r="G81" i="93"/>
  <c r="F82" i="93"/>
  <c r="G82" i="93"/>
  <c r="F83" i="93"/>
  <c r="G83" i="93"/>
  <c r="F84" i="93"/>
  <c r="G84" i="93"/>
  <c r="F85" i="93"/>
  <c r="G85" i="93"/>
  <c r="F86" i="93"/>
  <c r="G86" i="93"/>
  <c r="F87" i="93"/>
  <c r="G87" i="93"/>
  <c r="F88" i="93"/>
  <c r="G88" i="93"/>
  <c r="F89" i="93"/>
  <c r="G89" i="93"/>
  <c r="F90" i="93"/>
  <c r="G90" i="93"/>
  <c r="F91" i="93"/>
  <c r="G91" i="93"/>
  <c r="F92" i="93"/>
  <c r="G92" i="93"/>
  <c r="F93" i="93"/>
  <c r="G93" i="93"/>
  <c r="F94" i="93"/>
  <c r="G94" i="93"/>
  <c r="F95" i="93"/>
  <c r="G95" i="93"/>
  <c r="F96" i="93"/>
  <c r="G96" i="93"/>
  <c r="F97" i="93"/>
  <c r="G97" i="93"/>
  <c r="F98" i="93"/>
  <c r="G98" i="93"/>
  <c r="F99" i="93"/>
  <c r="G99" i="93"/>
  <c r="F100" i="93"/>
  <c r="G100" i="93"/>
  <c r="F101" i="93"/>
  <c r="G101" i="93"/>
  <c r="F102" i="93"/>
  <c r="G102" i="93"/>
  <c r="F103" i="93"/>
  <c r="G103" i="93"/>
  <c r="F104" i="93"/>
  <c r="G104" i="93"/>
  <c r="F105" i="93"/>
  <c r="G105" i="93"/>
  <c r="F106" i="93"/>
  <c r="G106" i="93"/>
  <c r="F107" i="93"/>
  <c r="G107" i="93"/>
  <c r="F108" i="93"/>
  <c r="G108" i="93"/>
  <c r="F109" i="93"/>
  <c r="G109" i="93"/>
  <c r="F110" i="93"/>
  <c r="G110" i="93"/>
  <c r="F111" i="93"/>
  <c r="G111" i="93"/>
  <c r="F112" i="93"/>
  <c r="G112" i="93"/>
  <c r="F113" i="93"/>
  <c r="G113" i="93"/>
  <c r="F114" i="93"/>
  <c r="G114" i="93"/>
  <c r="F115" i="93"/>
  <c r="G115" i="93"/>
  <c r="F116" i="93"/>
  <c r="G116" i="93"/>
  <c r="F117" i="93"/>
  <c r="G117" i="93"/>
  <c r="F118" i="93"/>
  <c r="G118" i="93"/>
  <c r="F119" i="93"/>
  <c r="G119" i="93"/>
  <c r="F120" i="93"/>
  <c r="G120" i="93"/>
  <c r="F121" i="93"/>
  <c r="G121" i="93"/>
  <c r="F122" i="93"/>
  <c r="G122" i="93"/>
  <c r="F123" i="93"/>
  <c r="G123" i="93"/>
  <c r="F124" i="93"/>
  <c r="G124" i="93"/>
  <c r="F125" i="93"/>
  <c r="G125" i="93"/>
  <c r="F126" i="93"/>
  <c r="G126" i="93"/>
  <c r="F127" i="93"/>
  <c r="G127" i="93"/>
  <c r="H127" i="93"/>
  <c r="F128" i="93"/>
  <c r="G128" i="93"/>
  <c r="H128" i="93"/>
  <c r="F129" i="93"/>
  <c r="G129" i="93"/>
  <c r="H129" i="93"/>
  <c r="F130" i="93"/>
  <c r="G130" i="93"/>
  <c r="H130" i="93"/>
  <c r="F131" i="93"/>
  <c r="G131" i="93"/>
  <c r="H131" i="93"/>
  <c r="F132" i="93"/>
  <c r="G132" i="93"/>
  <c r="H132" i="93"/>
  <c r="F133" i="93"/>
  <c r="G133" i="93"/>
  <c r="H133" i="93"/>
  <c r="F134" i="93"/>
  <c r="G134" i="93"/>
  <c r="H134" i="93"/>
  <c r="F135" i="93"/>
  <c r="G135" i="93"/>
  <c r="H135" i="93"/>
  <c r="F136" i="93"/>
  <c r="G136" i="93"/>
  <c r="H136" i="93"/>
  <c r="F137" i="93"/>
  <c r="G137" i="93"/>
  <c r="H137" i="93"/>
  <c r="F138" i="93"/>
  <c r="G138" i="93"/>
  <c r="H138" i="93"/>
  <c r="F139" i="93"/>
  <c r="G139" i="93"/>
  <c r="H139" i="93"/>
  <c r="F140" i="93"/>
  <c r="G140" i="93"/>
  <c r="H140" i="93"/>
  <c r="F141" i="93"/>
  <c r="G141" i="93"/>
  <c r="H141" i="93"/>
  <c r="F142" i="93"/>
  <c r="G142" i="93"/>
  <c r="H142" i="93"/>
  <c r="F143" i="93"/>
  <c r="G143" i="93"/>
  <c r="H143" i="93"/>
  <c r="F144" i="93"/>
  <c r="G144" i="93"/>
  <c r="H144" i="93"/>
  <c r="F145" i="93"/>
  <c r="G145" i="93"/>
  <c r="H145" i="93"/>
  <c r="F146" i="93"/>
  <c r="G146" i="93"/>
  <c r="H146" i="93"/>
  <c r="F147" i="93"/>
  <c r="G147" i="93"/>
  <c r="H147" i="93"/>
  <c r="F148" i="93"/>
  <c r="G148" i="93"/>
  <c r="H148" i="93"/>
  <c r="F149" i="93"/>
  <c r="G149" i="93"/>
  <c r="H149" i="93"/>
  <c r="F150" i="93"/>
  <c r="G150" i="93"/>
  <c r="H150" i="93"/>
  <c r="F151" i="93"/>
  <c r="G151" i="93"/>
  <c r="H151" i="93"/>
  <c r="F152" i="93"/>
  <c r="G152" i="93"/>
  <c r="H152" i="93"/>
  <c r="F153" i="93"/>
  <c r="G153" i="93"/>
  <c r="H153" i="93"/>
  <c r="F154" i="93"/>
  <c r="G154" i="93"/>
  <c r="H154" i="93"/>
  <c r="F155" i="93"/>
  <c r="G155" i="93"/>
  <c r="H155" i="93"/>
  <c r="F156" i="93"/>
  <c r="G156" i="93"/>
  <c r="H156" i="93"/>
  <c r="F157" i="93"/>
  <c r="G157" i="93"/>
  <c r="H157" i="93"/>
  <c r="F158" i="93"/>
  <c r="G158" i="93"/>
  <c r="H158" i="93"/>
  <c r="F159" i="93"/>
  <c r="G159" i="93"/>
  <c r="H159" i="93"/>
  <c r="F160" i="93"/>
  <c r="G160" i="93"/>
  <c r="H160" i="93"/>
  <c r="F161" i="93"/>
  <c r="G161" i="93"/>
  <c r="H161" i="93"/>
  <c r="F162" i="93"/>
  <c r="G162" i="93"/>
  <c r="H162" i="93"/>
  <c r="F163" i="93"/>
  <c r="G163" i="93"/>
  <c r="H163" i="93"/>
  <c r="F164" i="93"/>
  <c r="G164" i="93"/>
  <c r="H164" i="93"/>
  <c r="F165" i="93"/>
  <c r="G165" i="93"/>
  <c r="H165" i="93"/>
  <c r="F166" i="93"/>
  <c r="G166" i="93"/>
  <c r="H166" i="93"/>
  <c r="F167" i="93"/>
  <c r="G167" i="93"/>
  <c r="H167" i="93"/>
  <c r="F168" i="93"/>
  <c r="G168" i="93"/>
  <c r="H168" i="93"/>
  <c r="F169" i="93"/>
  <c r="G169" i="93"/>
  <c r="H169" i="93"/>
  <c r="F170" i="93"/>
  <c r="G170" i="93"/>
  <c r="H170" i="93"/>
  <c r="F171" i="93"/>
  <c r="G171" i="93"/>
  <c r="H171" i="93"/>
  <c r="F172" i="93"/>
  <c r="G172" i="93"/>
  <c r="H172" i="93"/>
  <c r="F173" i="93"/>
  <c r="G173" i="93"/>
  <c r="H173" i="93"/>
  <c r="F174" i="93"/>
  <c r="G174" i="93"/>
  <c r="H174" i="93"/>
  <c r="F175" i="93"/>
  <c r="G175" i="93"/>
  <c r="H175" i="93"/>
  <c r="F176" i="93"/>
  <c r="G176" i="93"/>
  <c r="H176" i="93"/>
  <c r="F177" i="93"/>
  <c r="G177" i="93"/>
  <c r="H177" i="93"/>
  <c r="F178" i="93"/>
  <c r="G178" i="93"/>
  <c r="H178" i="93"/>
  <c r="F179" i="93"/>
  <c r="G179" i="93"/>
  <c r="H179" i="93"/>
  <c r="F180" i="93"/>
  <c r="G180" i="93"/>
  <c r="H180" i="93"/>
  <c r="F181" i="93"/>
  <c r="G181" i="93"/>
  <c r="H181" i="93"/>
  <c r="F182" i="93"/>
  <c r="G182" i="93"/>
  <c r="H182" i="93"/>
  <c r="F183" i="93"/>
  <c r="G183" i="93"/>
  <c r="H183" i="93"/>
  <c r="F184" i="93"/>
  <c r="G184" i="93"/>
  <c r="H184" i="93"/>
  <c r="F185" i="93"/>
  <c r="G185" i="93"/>
  <c r="H185" i="93"/>
  <c r="F186" i="93"/>
  <c r="G186" i="93"/>
  <c r="H186" i="93"/>
  <c r="F187" i="93"/>
  <c r="G187" i="93"/>
  <c r="H187" i="93"/>
  <c r="F188" i="93"/>
  <c r="G188" i="93"/>
  <c r="H188" i="93"/>
  <c r="F189" i="93"/>
  <c r="G189" i="93"/>
  <c r="H189" i="93"/>
  <c r="F190" i="93"/>
  <c r="G190" i="93"/>
  <c r="H190" i="93"/>
  <c r="F191" i="93"/>
  <c r="G191" i="93"/>
  <c r="H191" i="93"/>
  <c r="F192" i="93"/>
  <c r="G192" i="93"/>
  <c r="H192" i="93"/>
  <c r="F193" i="93"/>
  <c r="G193" i="93"/>
  <c r="H193" i="93"/>
  <c r="F194" i="93"/>
  <c r="G194" i="93"/>
  <c r="H194" i="93"/>
  <c r="F195" i="93"/>
  <c r="G195" i="93"/>
  <c r="H195" i="93"/>
  <c r="F196" i="93"/>
  <c r="G196" i="93"/>
  <c r="H196" i="93"/>
  <c r="F197" i="93"/>
  <c r="G197" i="93"/>
  <c r="H197" i="93"/>
  <c r="F198" i="93"/>
  <c r="G198" i="93"/>
  <c r="H198" i="93"/>
  <c r="F199" i="93"/>
  <c r="G199" i="93"/>
  <c r="H199" i="93"/>
  <c r="F200" i="93"/>
  <c r="G200" i="93"/>
  <c r="H200" i="93"/>
  <c r="F201" i="93"/>
  <c r="G201" i="93"/>
  <c r="H201" i="93"/>
  <c r="F202" i="93"/>
  <c r="G202" i="93"/>
  <c r="H202" i="93"/>
  <c r="F203" i="93"/>
  <c r="G203" i="93"/>
  <c r="H203" i="93"/>
  <c r="F204" i="93"/>
  <c r="G204" i="93"/>
  <c r="H204" i="93"/>
  <c r="F205" i="93"/>
  <c r="G205" i="93"/>
  <c r="H205" i="93"/>
  <c r="F206" i="93"/>
  <c r="G206" i="93"/>
  <c r="H206" i="93"/>
  <c r="F207" i="93"/>
  <c r="G207" i="93"/>
  <c r="H207" i="93"/>
  <c r="F208" i="93"/>
  <c r="G208" i="93"/>
  <c r="H208" i="93"/>
  <c r="F209" i="93"/>
  <c r="G209" i="93"/>
  <c r="H209" i="93"/>
  <c r="F210" i="93"/>
  <c r="G210" i="93"/>
  <c r="H210" i="93"/>
  <c r="F211" i="93"/>
  <c r="G211" i="93"/>
  <c r="H211" i="93"/>
  <c r="F212" i="93"/>
  <c r="G212" i="93"/>
  <c r="H212" i="93"/>
  <c r="F213" i="93"/>
  <c r="G213" i="93"/>
  <c r="H213" i="93"/>
  <c r="F214" i="93"/>
  <c r="G214" i="93"/>
  <c r="H214" i="93"/>
  <c r="F215" i="93"/>
  <c r="G215" i="93"/>
  <c r="H215" i="93"/>
  <c r="F216" i="93"/>
  <c r="G216" i="93"/>
  <c r="H216" i="93"/>
  <c r="F217" i="93"/>
  <c r="G217" i="93"/>
  <c r="H217" i="93"/>
  <c r="F218" i="93"/>
  <c r="G218" i="93"/>
  <c r="H218" i="93"/>
  <c r="F219" i="93"/>
  <c r="G219" i="93"/>
  <c r="H219" i="93"/>
  <c r="F220" i="93"/>
  <c r="G220" i="93"/>
  <c r="H220" i="93"/>
  <c r="F221" i="93"/>
  <c r="G221" i="93"/>
  <c r="H221" i="93"/>
  <c r="F222" i="93"/>
  <c r="G222" i="93"/>
  <c r="H222" i="93"/>
  <c r="F223" i="93"/>
  <c r="G223" i="93"/>
  <c r="H223" i="93"/>
  <c r="F224" i="93"/>
  <c r="G224" i="93"/>
  <c r="H224" i="93"/>
  <c r="F225" i="93"/>
  <c r="G225" i="93"/>
  <c r="H225" i="93"/>
  <c r="F226" i="93"/>
  <c r="G226" i="93"/>
  <c r="H226" i="93"/>
  <c r="F227" i="93"/>
  <c r="G227" i="93"/>
  <c r="H227" i="93"/>
  <c r="F228" i="93"/>
  <c r="G228" i="93"/>
  <c r="H228" i="93"/>
  <c r="F229" i="93"/>
  <c r="G229" i="93"/>
  <c r="H229" i="93"/>
  <c r="F230" i="93"/>
  <c r="G230" i="93"/>
  <c r="H230" i="93"/>
  <c r="F231" i="93"/>
  <c r="G231" i="93"/>
  <c r="H231" i="93"/>
  <c r="F232" i="93"/>
  <c r="G232" i="93"/>
  <c r="H232" i="93"/>
  <c r="F233" i="93"/>
  <c r="G233" i="93"/>
  <c r="H233" i="93"/>
  <c r="F234" i="93"/>
  <c r="G234" i="93"/>
  <c r="H234" i="93"/>
  <c r="F235" i="93"/>
  <c r="G235" i="93"/>
  <c r="H235" i="93"/>
  <c r="F236" i="93"/>
  <c r="G236" i="93"/>
  <c r="H236" i="93"/>
  <c r="F237" i="93"/>
  <c r="G237" i="93"/>
  <c r="H237" i="93"/>
  <c r="F238" i="93"/>
  <c r="G238" i="93"/>
  <c r="H238" i="93"/>
  <c r="F239" i="93"/>
  <c r="G239" i="93"/>
  <c r="H239" i="93"/>
  <c r="F240" i="93"/>
  <c r="G240" i="93"/>
  <c r="H240" i="93"/>
  <c r="F241" i="93"/>
  <c r="G241" i="93"/>
  <c r="H241" i="93"/>
  <c r="F242" i="93"/>
  <c r="G242" i="93"/>
  <c r="H242" i="93"/>
  <c r="F243" i="93"/>
  <c r="G243" i="93"/>
  <c r="H243" i="93"/>
  <c r="F244" i="93"/>
  <c r="G244" i="93"/>
  <c r="H244" i="93"/>
  <c r="F245" i="93"/>
  <c r="G245" i="93"/>
  <c r="H245" i="93"/>
  <c r="F246" i="93"/>
  <c r="G246" i="93"/>
  <c r="H246" i="93"/>
  <c r="F247" i="93"/>
  <c r="G247" i="93"/>
  <c r="H247" i="93"/>
  <c r="F248" i="93"/>
  <c r="G248" i="93"/>
  <c r="H248" i="93"/>
  <c r="F249" i="93"/>
  <c r="G249" i="93"/>
  <c r="H249" i="93"/>
  <c r="F250" i="93"/>
  <c r="G250" i="93"/>
  <c r="H250" i="93"/>
  <c r="F251" i="93"/>
  <c r="G251" i="93"/>
  <c r="H251" i="93"/>
  <c r="F252" i="93"/>
  <c r="G252" i="93"/>
  <c r="H252" i="93"/>
  <c r="F253" i="93"/>
  <c r="G253" i="93"/>
  <c r="H253" i="93"/>
  <c r="F254" i="93"/>
  <c r="G254" i="93"/>
  <c r="H254" i="93"/>
  <c r="F255" i="93"/>
  <c r="G255" i="93"/>
  <c r="H255" i="93"/>
  <c r="F256" i="93"/>
  <c r="G256" i="93"/>
  <c r="H256" i="93"/>
  <c r="F257" i="93"/>
  <c r="G257" i="93"/>
  <c r="H257" i="93"/>
  <c r="F258" i="93"/>
  <c r="G258" i="93"/>
  <c r="H258" i="93"/>
  <c r="F259" i="93"/>
  <c r="G259" i="93"/>
  <c r="H259" i="93"/>
  <c r="F260" i="93"/>
  <c r="G260" i="93"/>
  <c r="H260" i="93"/>
  <c r="F261" i="93"/>
  <c r="G261" i="93"/>
  <c r="H261" i="93"/>
  <c r="F262" i="93"/>
  <c r="G262" i="93"/>
  <c r="H262" i="93"/>
  <c r="F263" i="93"/>
  <c r="G263" i="93"/>
  <c r="H263" i="93"/>
  <c r="F264" i="93"/>
  <c r="G264" i="93"/>
  <c r="H264" i="93"/>
  <c r="F265" i="93"/>
  <c r="G265" i="93"/>
  <c r="H265" i="93"/>
  <c r="F266" i="93"/>
  <c r="G266" i="93"/>
  <c r="H266" i="93"/>
  <c r="F267" i="93"/>
  <c r="G267" i="93"/>
  <c r="H267" i="93"/>
  <c r="F268" i="93"/>
  <c r="G268" i="93"/>
  <c r="H268" i="93"/>
  <c r="F269" i="93"/>
  <c r="G269" i="93"/>
  <c r="H269" i="93"/>
  <c r="F270" i="93"/>
  <c r="G270" i="93"/>
  <c r="H270" i="93"/>
  <c r="F271" i="93"/>
  <c r="G271" i="93"/>
  <c r="H271" i="93"/>
  <c r="F272" i="93"/>
  <c r="G272" i="93"/>
  <c r="H272" i="93"/>
  <c r="F273" i="93"/>
  <c r="G273" i="93"/>
  <c r="H273" i="93"/>
  <c r="F274" i="93"/>
  <c r="G274" i="93"/>
  <c r="H274" i="93"/>
  <c r="F275" i="93"/>
  <c r="G275" i="93"/>
  <c r="H275" i="93"/>
  <c r="F276" i="93"/>
  <c r="G276" i="93"/>
  <c r="H276" i="93"/>
  <c r="F277" i="93"/>
  <c r="G277" i="93"/>
  <c r="H277" i="93"/>
  <c r="F278" i="93"/>
  <c r="G278" i="93"/>
  <c r="H278" i="93"/>
  <c r="F279" i="93"/>
  <c r="G279" i="93"/>
  <c r="H279" i="93"/>
  <c r="F280" i="93"/>
  <c r="G280" i="93"/>
  <c r="H280" i="93"/>
  <c r="F281" i="93"/>
  <c r="G281" i="93"/>
  <c r="H281" i="93"/>
  <c r="F282" i="93"/>
  <c r="G282" i="93"/>
  <c r="H282" i="93"/>
  <c r="F283" i="93"/>
  <c r="G283" i="93"/>
  <c r="H283" i="93"/>
  <c r="F284" i="93"/>
  <c r="G284" i="93"/>
  <c r="H284" i="93"/>
  <c r="F285" i="93"/>
  <c r="G285" i="93"/>
  <c r="H285" i="93"/>
  <c r="F286" i="93"/>
  <c r="G286" i="93"/>
  <c r="H286" i="93"/>
  <c r="F287" i="93"/>
  <c r="G287" i="93"/>
  <c r="H287" i="93"/>
  <c r="F288" i="93"/>
  <c r="G288" i="93"/>
  <c r="H288" i="93"/>
  <c r="F289" i="93"/>
  <c r="G289" i="93"/>
  <c r="H289" i="93"/>
  <c r="F290" i="93"/>
  <c r="G290" i="93"/>
  <c r="H290" i="93"/>
  <c r="F291" i="93"/>
  <c r="G291" i="93"/>
  <c r="H291" i="93"/>
  <c r="F292" i="93"/>
  <c r="G292" i="93"/>
  <c r="H292" i="93"/>
  <c r="F293" i="93"/>
  <c r="G293" i="93"/>
  <c r="H293" i="93"/>
  <c r="F294" i="93"/>
  <c r="G294" i="93"/>
  <c r="H294" i="93"/>
  <c r="F295" i="93"/>
  <c r="G295" i="93"/>
  <c r="H295" i="93"/>
  <c r="F296" i="93"/>
  <c r="G296" i="93"/>
  <c r="H296" i="93"/>
  <c r="F297" i="93"/>
  <c r="G297" i="93"/>
  <c r="H297" i="93"/>
  <c r="F298" i="93"/>
  <c r="G298" i="93"/>
  <c r="H298" i="93"/>
  <c r="F299" i="93"/>
  <c r="G299" i="93"/>
  <c r="H299" i="93"/>
  <c r="F300" i="93"/>
  <c r="G300" i="93"/>
  <c r="H300" i="93"/>
  <c r="F301" i="93"/>
  <c r="G301" i="93"/>
  <c r="H301" i="93"/>
  <c r="F302" i="93"/>
  <c r="G302" i="93"/>
  <c r="H302" i="93"/>
  <c r="F303" i="93"/>
  <c r="G303" i="93"/>
  <c r="H303" i="93"/>
  <c r="F304" i="93"/>
  <c r="G304" i="93"/>
  <c r="H304" i="93"/>
  <c r="F305" i="93"/>
  <c r="G305" i="93"/>
  <c r="H305" i="93"/>
  <c r="F306" i="93"/>
  <c r="G306" i="93"/>
  <c r="H306" i="93"/>
  <c r="F307" i="93"/>
  <c r="G307" i="93"/>
  <c r="H307" i="93"/>
  <c r="F308" i="93"/>
  <c r="G308" i="93"/>
  <c r="H308" i="93"/>
  <c r="F309" i="93"/>
  <c r="G309" i="93"/>
  <c r="H309" i="93"/>
  <c r="F310" i="93"/>
  <c r="G310" i="93"/>
  <c r="H310" i="93"/>
  <c r="F311" i="93"/>
  <c r="G311" i="93"/>
  <c r="H311" i="93"/>
  <c r="F312" i="93"/>
  <c r="G312" i="93"/>
  <c r="H312" i="93"/>
  <c r="F313" i="93"/>
  <c r="G313" i="93"/>
  <c r="H313" i="93"/>
  <c r="F314" i="93"/>
  <c r="G314" i="93"/>
  <c r="H314" i="93"/>
  <c r="F315" i="93"/>
  <c r="G315" i="93"/>
  <c r="H315" i="93"/>
  <c r="F316" i="93"/>
  <c r="G316" i="93"/>
  <c r="H316" i="93"/>
  <c r="F317" i="93"/>
  <c r="G317" i="93"/>
  <c r="H317" i="93"/>
  <c r="F318" i="93"/>
  <c r="G318" i="93"/>
  <c r="H318" i="93"/>
  <c r="F319" i="93"/>
  <c r="G319" i="93"/>
  <c r="H319" i="93"/>
  <c r="F320" i="93"/>
  <c r="G320" i="93"/>
  <c r="H320" i="93"/>
  <c r="F321" i="93"/>
  <c r="G321" i="93"/>
  <c r="H321" i="93"/>
  <c r="F322" i="93"/>
  <c r="G322" i="93"/>
  <c r="H322" i="93"/>
  <c r="F323" i="93"/>
  <c r="G323" i="93"/>
  <c r="H323" i="93"/>
  <c r="F324" i="93"/>
  <c r="G324" i="93"/>
  <c r="H324" i="93"/>
  <c r="F325" i="93"/>
  <c r="G325" i="93"/>
  <c r="H325" i="93"/>
  <c r="F326" i="93"/>
  <c r="G326" i="93"/>
  <c r="H326" i="93"/>
  <c r="F327" i="93"/>
  <c r="G327" i="93"/>
  <c r="H327" i="93"/>
  <c r="F328" i="93"/>
  <c r="G328" i="93"/>
  <c r="H328" i="93"/>
  <c r="F329" i="93"/>
  <c r="G329" i="93"/>
  <c r="H329" i="93"/>
  <c r="F330" i="93"/>
  <c r="G330" i="93"/>
  <c r="H330" i="93"/>
  <c r="F331" i="93"/>
  <c r="G331" i="93"/>
  <c r="H331" i="93"/>
  <c r="F332" i="93"/>
  <c r="G332" i="93"/>
  <c r="H332" i="93"/>
  <c r="F333" i="93"/>
  <c r="G333" i="93"/>
  <c r="H333" i="93"/>
  <c r="F334" i="93"/>
  <c r="G334" i="93"/>
  <c r="H334" i="93"/>
  <c r="F335" i="93"/>
  <c r="G335" i="93"/>
  <c r="H335" i="93"/>
  <c r="F336" i="93"/>
  <c r="G336" i="93"/>
  <c r="H336" i="93"/>
  <c r="F337" i="93"/>
  <c r="G337" i="93"/>
  <c r="H337" i="93"/>
  <c r="F338" i="93"/>
  <c r="G338" i="93"/>
  <c r="H338" i="93"/>
  <c r="F339" i="93"/>
  <c r="G339" i="93"/>
  <c r="H339" i="93"/>
  <c r="F340" i="93"/>
  <c r="G340" i="93"/>
  <c r="H340" i="93"/>
  <c r="F341" i="93"/>
  <c r="G341" i="93"/>
  <c r="H341" i="93"/>
  <c r="F342" i="93"/>
  <c r="G342" i="93"/>
  <c r="H342" i="93"/>
  <c r="F343" i="93"/>
  <c r="G343" i="93"/>
  <c r="H343" i="93"/>
  <c r="F344" i="93"/>
  <c r="G344" i="93"/>
  <c r="H344" i="93"/>
  <c r="F345" i="93"/>
  <c r="G345" i="93"/>
  <c r="H345" i="93"/>
  <c r="F346" i="93"/>
  <c r="G346" i="93"/>
  <c r="H346" i="93"/>
  <c r="F347" i="93"/>
  <c r="G347" i="93"/>
  <c r="H347" i="93"/>
  <c r="F348" i="93"/>
  <c r="G348" i="93"/>
  <c r="H348" i="93"/>
  <c r="F349" i="93"/>
  <c r="G349" i="93"/>
  <c r="H349" i="93"/>
  <c r="F350" i="93"/>
  <c r="G350" i="93"/>
  <c r="H350" i="93"/>
  <c r="F351" i="93"/>
  <c r="G351" i="93"/>
  <c r="H351" i="93"/>
  <c r="F352" i="93"/>
  <c r="G352" i="93"/>
  <c r="H352" i="93"/>
  <c r="F353" i="93"/>
  <c r="G353" i="93"/>
  <c r="H353" i="93"/>
  <c r="F354" i="93"/>
  <c r="G354" i="93"/>
  <c r="H354" i="93"/>
  <c r="F355" i="93"/>
  <c r="G355" i="93"/>
  <c r="H355" i="93"/>
  <c r="F356" i="93"/>
  <c r="G356" i="93"/>
  <c r="H356" i="93"/>
  <c r="F357" i="93"/>
  <c r="G357" i="93"/>
  <c r="H357" i="93"/>
  <c r="F358" i="93"/>
  <c r="G358" i="93"/>
  <c r="H358" i="93"/>
  <c r="F359" i="93"/>
  <c r="G359" i="93"/>
  <c r="H359" i="93"/>
  <c r="F360" i="93"/>
  <c r="G360" i="93"/>
  <c r="H360" i="93"/>
  <c r="F361" i="93"/>
  <c r="G361" i="93"/>
  <c r="H361" i="93"/>
  <c r="F362" i="93"/>
  <c r="G362" i="93"/>
  <c r="H362" i="93"/>
  <c r="F363" i="93"/>
  <c r="G363" i="93"/>
  <c r="H363" i="93"/>
  <c r="F364" i="93"/>
  <c r="G364" i="93"/>
  <c r="H364" i="93"/>
  <c r="F365" i="93"/>
  <c r="G365" i="93"/>
  <c r="H365" i="93"/>
  <c r="F366" i="93"/>
  <c r="G366" i="93"/>
  <c r="H366" i="93"/>
  <c r="F367" i="93"/>
  <c r="G367" i="93"/>
  <c r="H367" i="93"/>
  <c r="F368" i="93"/>
  <c r="G368" i="93"/>
  <c r="H368" i="93"/>
  <c r="F369" i="93"/>
  <c r="G369" i="93"/>
  <c r="H369" i="93"/>
  <c r="F370" i="93"/>
  <c r="G370" i="93"/>
  <c r="H370" i="93"/>
  <c r="F371" i="93"/>
  <c r="G371" i="93"/>
  <c r="H371" i="93"/>
  <c r="F372" i="93"/>
  <c r="G372" i="93"/>
  <c r="H372" i="93"/>
  <c r="F373" i="93"/>
  <c r="G373" i="93"/>
  <c r="H373" i="93"/>
  <c r="F374" i="93"/>
  <c r="G374" i="93"/>
  <c r="H374" i="93"/>
  <c r="F375" i="93"/>
  <c r="G375" i="93"/>
  <c r="H375" i="93"/>
  <c r="F376" i="93"/>
  <c r="G376" i="93"/>
  <c r="H376" i="93"/>
  <c r="F377" i="93"/>
  <c r="G377" i="93"/>
  <c r="H377" i="93"/>
  <c r="F378" i="93"/>
  <c r="G378" i="93"/>
  <c r="H378" i="93"/>
  <c r="F379" i="93"/>
  <c r="G379" i="93"/>
  <c r="H379" i="93"/>
  <c r="F380" i="93"/>
  <c r="G380" i="93"/>
  <c r="H380" i="93"/>
  <c r="F381" i="93"/>
  <c r="G381" i="93"/>
  <c r="H381" i="93"/>
  <c r="F382" i="93"/>
  <c r="G382" i="93"/>
  <c r="H382" i="93"/>
  <c r="F383" i="93"/>
  <c r="G383" i="93"/>
  <c r="H383" i="93"/>
  <c r="F384" i="93"/>
  <c r="G384" i="93"/>
  <c r="H384" i="93"/>
  <c r="F385" i="93"/>
  <c r="G385" i="93"/>
  <c r="H385" i="93"/>
  <c r="F386" i="93"/>
  <c r="G386" i="93"/>
  <c r="H386" i="93"/>
  <c r="F387" i="93"/>
  <c r="G387" i="93"/>
  <c r="H387" i="93"/>
  <c r="F388" i="93"/>
  <c r="G388" i="93"/>
  <c r="H388" i="93"/>
  <c r="F389" i="93"/>
  <c r="G389" i="93"/>
  <c r="H389" i="93"/>
  <c r="F390" i="93"/>
  <c r="G390" i="93"/>
  <c r="H390" i="93"/>
  <c r="F391" i="93"/>
  <c r="G391" i="93"/>
  <c r="H391" i="93"/>
  <c r="F392" i="93"/>
  <c r="G392" i="93"/>
  <c r="H392" i="93"/>
  <c r="F393" i="93"/>
  <c r="G393" i="93"/>
  <c r="H393" i="93"/>
  <c r="F394" i="93"/>
  <c r="G394" i="93"/>
  <c r="H394" i="93"/>
  <c r="F395" i="93"/>
  <c r="G395" i="93"/>
  <c r="H395" i="93"/>
  <c r="F396" i="93"/>
  <c r="G396" i="93"/>
  <c r="H396" i="93"/>
  <c r="F397" i="93"/>
  <c r="G397" i="93"/>
  <c r="H397" i="93"/>
  <c r="F398" i="93"/>
  <c r="G398" i="93"/>
  <c r="H398" i="93"/>
  <c r="F399" i="93"/>
  <c r="G399" i="93"/>
  <c r="H399" i="93"/>
  <c r="F400" i="93"/>
  <c r="G400" i="93"/>
  <c r="H400" i="93"/>
  <c r="F401" i="93"/>
  <c r="G401" i="93"/>
  <c r="H401" i="93"/>
  <c r="F402" i="93"/>
  <c r="G402" i="93"/>
  <c r="H402" i="93"/>
  <c r="F403" i="93"/>
  <c r="G403" i="93"/>
  <c r="H403" i="93"/>
  <c r="F404" i="93"/>
  <c r="G404" i="93"/>
  <c r="H404" i="93"/>
  <c r="F405" i="93"/>
  <c r="G405" i="93"/>
  <c r="H405" i="93"/>
  <c r="F406" i="93"/>
  <c r="G406" i="93"/>
  <c r="H406" i="93"/>
  <c r="F407" i="93"/>
  <c r="G407" i="93"/>
  <c r="H407" i="93"/>
  <c r="F408" i="93"/>
  <c r="G408" i="93"/>
  <c r="H408" i="93"/>
  <c r="F409" i="93"/>
  <c r="G409" i="93"/>
  <c r="H409" i="93"/>
  <c r="F410" i="93"/>
  <c r="G410" i="93"/>
  <c r="H410" i="93"/>
  <c r="F411" i="93"/>
  <c r="G411" i="93"/>
  <c r="H411" i="93"/>
  <c r="F412" i="93"/>
  <c r="G412" i="93"/>
  <c r="H412" i="93"/>
  <c r="F413" i="93"/>
  <c r="G413" i="93"/>
  <c r="H413" i="93"/>
  <c r="F414" i="93"/>
  <c r="G414" i="93"/>
  <c r="H414" i="93"/>
  <c r="F415" i="93"/>
  <c r="G415" i="93"/>
  <c r="H415" i="93"/>
  <c r="F416" i="93"/>
  <c r="G416" i="93"/>
  <c r="H416" i="93"/>
  <c r="F417" i="93"/>
  <c r="G417" i="93"/>
  <c r="H417" i="93"/>
  <c r="F418" i="93"/>
  <c r="G418" i="93"/>
  <c r="H418" i="93"/>
  <c r="F419" i="93"/>
  <c r="G419" i="93"/>
  <c r="H419" i="93"/>
  <c r="F420" i="93"/>
  <c r="G420" i="93"/>
  <c r="H420" i="93"/>
  <c r="F421" i="93"/>
  <c r="G421" i="93"/>
  <c r="H421" i="93"/>
  <c r="F422" i="93"/>
  <c r="G422" i="93"/>
  <c r="H422" i="93"/>
  <c r="F423" i="93"/>
  <c r="G423" i="93"/>
  <c r="H423" i="93"/>
  <c r="F424" i="93"/>
  <c r="G424" i="93"/>
  <c r="H424" i="93"/>
  <c r="F425" i="93"/>
  <c r="G425" i="93"/>
  <c r="H425" i="93"/>
  <c r="F426" i="93"/>
  <c r="G426" i="93"/>
  <c r="H426" i="93"/>
  <c r="F427" i="93"/>
  <c r="G427" i="93"/>
  <c r="H427" i="93"/>
  <c r="F428" i="93"/>
  <c r="G428" i="93"/>
  <c r="H428" i="93"/>
  <c r="F429" i="93"/>
  <c r="G429" i="93"/>
  <c r="H429" i="93"/>
  <c r="F430" i="93"/>
  <c r="G430" i="93"/>
  <c r="H430" i="93"/>
  <c r="F431" i="93"/>
  <c r="G431" i="93"/>
  <c r="H431" i="93"/>
  <c r="F432" i="93"/>
  <c r="G432" i="93"/>
  <c r="H432" i="93"/>
  <c r="F433" i="93"/>
  <c r="G433" i="93"/>
  <c r="H433" i="93"/>
  <c r="F434" i="93"/>
  <c r="G434" i="93"/>
  <c r="H434" i="93"/>
  <c r="F435" i="93"/>
  <c r="G435" i="93"/>
  <c r="H435" i="93"/>
  <c r="F436" i="93"/>
  <c r="G436" i="93"/>
  <c r="H436" i="93"/>
  <c r="F437" i="93"/>
  <c r="G437" i="93"/>
  <c r="H437" i="93"/>
  <c r="F438" i="93"/>
  <c r="G438" i="93"/>
  <c r="H438" i="93"/>
  <c r="F439" i="93"/>
  <c r="G439" i="93"/>
  <c r="H439" i="93"/>
  <c r="F440" i="93"/>
  <c r="G440" i="93"/>
  <c r="H440" i="93"/>
  <c r="F441" i="93"/>
  <c r="G441" i="93"/>
  <c r="H441" i="93"/>
  <c r="F442" i="93"/>
  <c r="G442" i="93"/>
  <c r="H442" i="93"/>
  <c r="F443" i="93"/>
  <c r="G443" i="93"/>
  <c r="H443" i="93"/>
  <c r="F444" i="93"/>
  <c r="G444" i="93"/>
  <c r="H444" i="93"/>
  <c r="F445" i="93"/>
  <c r="G445" i="93"/>
  <c r="H445" i="93"/>
  <c r="F446" i="93"/>
  <c r="G446" i="93"/>
  <c r="H446" i="93"/>
  <c r="F447" i="93"/>
  <c r="G447" i="93"/>
  <c r="H447" i="93"/>
  <c r="F448" i="93"/>
  <c r="G448" i="93"/>
  <c r="H448" i="93"/>
  <c r="F449" i="93"/>
  <c r="G449" i="93"/>
  <c r="H449" i="93"/>
  <c r="F450" i="93"/>
  <c r="G450" i="93"/>
  <c r="H450" i="93"/>
  <c r="F451" i="93"/>
  <c r="G451" i="93"/>
  <c r="H451" i="93"/>
  <c r="F452" i="93"/>
  <c r="G452" i="93"/>
  <c r="H452" i="93"/>
  <c r="F453" i="93"/>
  <c r="G453" i="93"/>
  <c r="H453" i="93"/>
  <c r="F454" i="93"/>
  <c r="G454" i="93"/>
  <c r="H454" i="93"/>
  <c r="F455" i="93"/>
  <c r="G455" i="93"/>
  <c r="H455" i="93"/>
  <c r="F456" i="93"/>
  <c r="G456" i="93"/>
  <c r="H456" i="93"/>
  <c r="F457" i="93"/>
  <c r="G457" i="93"/>
  <c r="H457" i="93"/>
  <c r="F458" i="93"/>
  <c r="G458" i="93"/>
  <c r="H458" i="93"/>
  <c r="F459" i="93"/>
  <c r="G459" i="93"/>
  <c r="H459" i="93"/>
  <c r="F460" i="93"/>
  <c r="G460" i="93"/>
  <c r="H460" i="93"/>
  <c r="F461" i="93"/>
  <c r="G461" i="93"/>
  <c r="H461" i="93"/>
  <c r="F462" i="93"/>
  <c r="G462" i="93"/>
  <c r="H462" i="93"/>
  <c r="F463" i="93"/>
  <c r="G463" i="93"/>
  <c r="H463" i="93"/>
  <c r="F464" i="93"/>
  <c r="G464" i="93"/>
  <c r="H464" i="93"/>
  <c r="F465" i="93"/>
  <c r="G465" i="93"/>
  <c r="H465" i="93"/>
  <c r="F466" i="93"/>
  <c r="G466" i="93"/>
  <c r="H466" i="93"/>
  <c r="F467" i="93"/>
  <c r="G467" i="93"/>
  <c r="H467" i="93"/>
  <c r="F468" i="93"/>
  <c r="G468" i="93"/>
  <c r="H468" i="93"/>
  <c r="F469" i="93"/>
  <c r="G469" i="93"/>
  <c r="H469" i="93"/>
  <c r="F470" i="93"/>
  <c r="G470" i="93"/>
  <c r="H470" i="93"/>
  <c r="F471" i="93"/>
  <c r="G471" i="93"/>
  <c r="H471" i="93"/>
  <c r="F472" i="93"/>
  <c r="G472" i="93"/>
  <c r="H472" i="93"/>
  <c r="F473" i="93"/>
  <c r="G473" i="93"/>
  <c r="H473" i="93"/>
  <c r="F474" i="93"/>
  <c r="G474" i="93"/>
  <c r="H474" i="93"/>
  <c r="F475" i="93"/>
  <c r="G475" i="93"/>
  <c r="H475" i="93"/>
  <c r="F476" i="93"/>
  <c r="G476" i="93"/>
  <c r="H476" i="93"/>
  <c r="F477" i="93"/>
  <c r="G477" i="93"/>
  <c r="H477" i="93"/>
  <c r="F478" i="93"/>
  <c r="G478" i="93"/>
  <c r="H478" i="93"/>
  <c r="F479" i="93"/>
  <c r="G479" i="93"/>
  <c r="H479" i="93"/>
  <c r="F480" i="93"/>
  <c r="G480" i="93"/>
  <c r="H480" i="93"/>
  <c r="F481" i="93"/>
  <c r="G481" i="93"/>
  <c r="H481" i="93"/>
  <c r="F482" i="93"/>
  <c r="G482" i="93"/>
  <c r="H482" i="93"/>
  <c r="F483" i="93"/>
  <c r="G483" i="93"/>
  <c r="H483" i="93"/>
  <c r="F484" i="93"/>
  <c r="G484" i="93"/>
  <c r="H484" i="93"/>
  <c r="F485" i="93"/>
  <c r="G485" i="93"/>
  <c r="H485" i="93"/>
  <c r="F486" i="93"/>
  <c r="G486" i="93"/>
  <c r="H486" i="93"/>
  <c r="F487" i="93"/>
  <c r="G487" i="93"/>
  <c r="H487" i="93"/>
  <c r="F488" i="93"/>
  <c r="G488" i="93"/>
  <c r="H488" i="93"/>
  <c r="F489" i="93"/>
  <c r="G489" i="93"/>
  <c r="H489" i="93"/>
  <c r="F490" i="93"/>
  <c r="G490" i="93"/>
  <c r="H490" i="93"/>
  <c r="F491" i="93"/>
  <c r="G491" i="93"/>
  <c r="H491" i="93"/>
  <c r="F492" i="93"/>
  <c r="G492" i="93"/>
  <c r="H492" i="93"/>
  <c r="F493" i="93"/>
  <c r="G493" i="93"/>
  <c r="H493" i="93"/>
  <c r="F494" i="93"/>
  <c r="G494" i="93"/>
  <c r="H494" i="93"/>
  <c r="F495" i="93"/>
  <c r="G495" i="93"/>
  <c r="H495" i="93"/>
  <c r="F496" i="93"/>
  <c r="G496" i="93"/>
  <c r="H496" i="93"/>
  <c r="F497" i="93"/>
  <c r="G497" i="93"/>
  <c r="H497" i="93"/>
  <c r="F498" i="93"/>
  <c r="G498" i="93"/>
  <c r="H498" i="93"/>
  <c r="F499" i="93"/>
  <c r="G499" i="93"/>
  <c r="H499" i="93"/>
  <c r="F500" i="93"/>
  <c r="G500" i="93"/>
  <c r="H500" i="93"/>
  <c r="F501" i="93"/>
  <c r="G501" i="93"/>
  <c r="H501" i="93"/>
  <c r="F502" i="93"/>
  <c r="G502" i="93"/>
  <c r="H502" i="93"/>
  <c r="F503" i="93"/>
  <c r="G503" i="93"/>
  <c r="H503" i="93"/>
  <c r="F504" i="93"/>
  <c r="G504" i="93"/>
  <c r="H504" i="93"/>
  <c r="F505" i="93"/>
  <c r="G505" i="93"/>
  <c r="H505" i="93"/>
  <c r="F506" i="93"/>
  <c r="G506" i="93"/>
  <c r="H506" i="93"/>
  <c r="F507" i="93"/>
  <c r="G507" i="93"/>
  <c r="H507" i="93"/>
  <c r="F508" i="93"/>
  <c r="G508" i="93"/>
  <c r="H508" i="93"/>
  <c r="F509" i="93"/>
  <c r="G509" i="93"/>
  <c r="H509" i="93"/>
  <c r="F510" i="93"/>
  <c r="G510" i="93"/>
  <c r="H510" i="93"/>
  <c r="F511" i="93"/>
  <c r="G511" i="93"/>
  <c r="H511" i="93"/>
  <c r="F512" i="93"/>
  <c r="G512" i="93"/>
  <c r="H512" i="93"/>
  <c r="F513" i="93"/>
  <c r="G513" i="93"/>
  <c r="H513" i="93"/>
  <c r="F514" i="93"/>
  <c r="G514" i="93"/>
  <c r="H514" i="93"/>
  <c r="F515" i="93"/>
  <c r="G515" i="93"/>
  <c r="H515" i="93"/>
  <c r="F516" i="93"/>
  <c r="G516" i="93"/>
  <c r="H516" i="93"/>
  <c r="F517" i="93"/>
  <c r="G517" i="93"/>
  <c r="H517" i="93"/>
  <c r="F518" i="93"/>
  <c r="G518" i="93"/>
  <c r="H518" i="93"/>
  <c r="F519" i="93"/>
  <c r="G519" i="93"/>
  <c r="H519" i="93"/>
  <c r="F520" i="93"/>
  <c r="G520" i="93"/>
  <c r="H520" i="93"/>
  <c r="F521" i="93"/>
  <c r="G521" i="93"/>
  <c r="H521" i="93"/>
  <c r="F522" i="93"/>
  <c r="G522" i="93"/>
  <c r="H522" i="93"/>
  <c r="F523" i="93"/>
  <c r="G523" i="93"/>
  <c r="H523" i="93"/>
  <c r="F524" i="93"/>
  <c r="G524" i="93"/>
  <c r="H524" i="93"/>
  <c r="F525" i="93"/>
  <c r="G525" i="93"/>
  <c r="H525" i="93"/>
  <c r="F526" i="93"/>
  <c r="G526" i="93"/>
  <c r="H526" i="93"/>
  <c r="F527" i="93"/>
  <c r="G527" i="93"/>
  <c r="H527" i="93"/>
  <c r="F528" i="93"/>
  <c r="G528" i="93"/>
  <c r="H528" i="93"/>
  <c r="F529" i="93"/>
  <c r="G529" i="93"/>
  <c r="H529" i="93"/>
  <c r="F530" i="93"/>
  <c r="G530" i="93"/>
  <c r="H530" i="93"/>
  <c r="F531" i="93"/>
  <c r="G531" i="93"/>
  <c r="H531" i="93"/>
  <c r="F532" i="93"/>
  <c r="G532" i="93"/>
  <c r="H532" i="93"/>
  <c r="F533" i="93"/>
  <c r="G533" i="93"/>
  <c r="H533" i="93"/>
  <c r="F534" i="93"/>
  <c r="G534" i="93"/>
  <c r="H534" i="93"/>
  <c r="F535" i="93"/>
  <c r="G535" i="93"/>
  <c r="H535" i="93"/>
  <c r="F536" i="93"/>
  <c r="G536" i="93"/>
  <c r="H536" i="93"/>
  <c r="F537" i="93"/>
  <c r="G537" i="93"/>
  <c r="H537" i="93"/>
  <c r="F538" i="93"/>
  <c r="G538" i="93"/>
  <c r="H538" i="93"/>
  <c r="F539" i="93"/>
  <c r="G539" i="93"/>
  <c r="H539" i="93"/>
  <c r="F540" i="93"/>
  <c r="G540" i="93"/>
  <c r="H540" i="93"/>
  <c r="F541" i="93"/>
  <c r="G541" i="93"/>
  <c r="H541" i="93"/>
  <c r="F542" i="93"/>
  <c r="G542" i="93"/>
  <c r="H542" i="93"/>
  <c r="F543" i="93"/>
  <c r="G543" i="93"/>
  <c r="H543" i="93"/>
  <c r="F544" i="93"/>
  <c r="G544" i="93"/>
  <c r="H544" i="93"/>
  <c r="F545" i="93"/>
  <c r="G545" i="93"/>
  <c r="H545" i="93"/>
  <c r="F546" i="93"/>
  <c r="G546" i="93"/>
  <c r="H546" i="93"/>
  <c r="F547" i="93"/>
  <c r="G547" i="93"/>
  <c r="H547" i="93"/>
  <c r="F548" i="93"/>
  <c r="G548" i="93"/>
  <c r="H548" i="93"/>
  <c r="F549" i="93"/>
  <c r="G549" i="93"/>
  <c r="H549" i="93"/>
  <c r="F550" i="93"/>
  <c r="G550" i="93"/>
  <c r="H550" i="93"/>
  <c r="F551" i="93"/>
  <c r="G551" i="93"/>
  <c r="H551" i="93"/>
  <c r="F552" i="93"/>
  <c r="G552" i="93"/>
  <c r="H552" i="93"/>
  <c r="F553" i="93"/>
  <c r="G553" i="93"/>
  <c r="H553" i="93"/>
  <c r="F554" i="93"/>
  <c r="G554" i="93"/>
  <c r="H554" i="93"/>
  <c r="F555" i="93"/>
  <c r="G555" i="93"/>
  <c r="H555" i="93"/>
  <c r="F556" i="93"/>
  <c r="G556" i="93"/>
  <c r="H556" i="93"/>
  <c r="F557" i="93"/>
  <c r="G557" i="93"/>
  <c r="H557" i="93"/>
  <c r="F558" i="93"/>
  <c r="G558" i="93"/>
  <c r="H558" i="93"/>
  <c r="F559" i="93"/>
  <c r="G559" i="93"/>
  <c r="H559" i="93"/>
  <c r="F560" i="93"/>
  <c r="G560" i="93"/>
  <c r="H560" i="93"/>
  <c r="F561" i="93"/>
  <c r="G561" i="93"/>
  <c r="H561" i="93"/>
  <c r="F562" i="93"/>
  <c r="G562" i="93"/>
  <c r="H562" i="93"/>
  <c r="F563" i="93"/>
  <c r="G563" i="93"/>
  <c r="H563" i="93"/>
  <c r="F564" i="93"/>
  <c r="G564" i="93"/>
  <c r="H564" i="93"/>
  <c r="F565" i="93"/>
  <c r="G565" i="93"/>
  <c r="H565" i="93"/>
  <c r="F566" i="93"/>
  <c r="G566" i="93"/>
  <c r="H566" i="93"/>
  <c r="F567" i="93"/>
  <c r="G567" i="93"/>
  <c r="H567" i="93"/>
  <c r="F568" i="93"/>
  <c r="G568" i="93"/>
  <c r="H568" i="93"/>
  <c r="F569" i="93"/>
  <c r="G569" i="93"/>
  <c r="H569" i="93"/>
  <c r="F570" i="93"/>
  <c r="G570" i="93"/>
  <c r="H570" i="93"/>
  <c r="F571" i="93"/>
  <c r="G571" i="93"/>
  <c r="H571" i="93"/>
  <c r="F572" i="93"/>
  <c r="G572" i="93"/>
  <c r="H572" i="93"/>
  <c r="F573" i="93"/>
  <c r="G573" i="93"/>
  <c r="H573" i="93"/>
  <c r="F574" i="93"/>
  <c r="G574" i="93"/>
  <c r="H574" i="93"/>
  <c r="F575" i="93"/>
  <c r="G575" i="93"/>
  <c r="H575" i="93"/>
  <c r="F576" i="93"/>
  <c r="G576" i="93"/>
  <c r="H576" i="93"/>
  <c r="F577" i="93"/>
  <c r="G577" i="93"/>
  <c r="H577" i="93"/>
  <c r="F578" i="93"/>
  <c r="G578" i="93"/>
  <c r="H578" i="93"/>
  <c r="F579" i="93"/>
  <c r="G579" i="93"/>
  <c r="H579" i="93"/>
  <c r="F580" i="93"/>
  <c r="G580" i="93"/>
  <c r="H580" i="93"/>
  <c r="F581" i="93"/>
  <c r="G581" i="93"/>
  <c r="H581" i="93"/>
  <c r="F582" i="93"/>
  <c r="G582" i="93"/>
  <c r="H582" i="93"/>
  <c r="F583" i="93"/>
  <c r="G583" i="93"/>
  <c r="H583" i="93"/>
  <c r="F584" i="93"/>
  <c r="G584" i="93"/>
  <c r="H584" i="93"/>
  <c r="F585" i="93"/>
  <c r="G585" i="93"/>
  <c r="H585" i="93"/>
  <c r="F586" i="93"/>
  <c r="G586" i="93"/>
  <c r="H586" i="93"/>
  <c r="F587" i="93"/>
  <c r="G587" i="93"/>
  <c r="H587" i="93"/>
  <c r="F588" i="93"/>
  <c r="G588" i="93"/>
  <c r="H588" i="93"/>
  <c r="F589" i="93"/>
  <c r="G589" i="93"/>
  <c r="H589" i="93"/>
  <c r="F590" i="93"/>
  <c r="G590" i="93"/>
  <c r="H590" i="93"/>
  <c r="F591" i="93"/>
  <c r="G591" i="93"/>
  <c r="H591" i="93"/>
  <c r="F592" i="93"/>
  <c r="G592" i="93"/>
  <c r="H592" i="93"/>
  <c r="F593" i="93"/>
  <c r="G593" i="93"/>
  <c r="H593" i="93"/>
  <c r="F594" i="93"/>
  <c r="G594" i="93"/>
  <c r="H594" i="93"/>
  <c r="F595" i="93"/>
  <c r="G595" i="93"/>
  <c r="H595" i="93"/>
  <c r="F596" i="93"/>
  <c r="G596" i="93"/>
  <c r="H596" i="93"/>
  <c r="F597" i="93"/>
  <c r="G597" i="93"/>
  <c r="H597" i="93"/>
  <c r="F598" i="93"/>
  <c r="G598" i="93"/>
  <c r="H598" i="93"/>
  <c r="F599" i="93"/>
  <c r="G599" i="93"/>
  <c r="H599" i="93"/>
  <c r="F600" i="93"/>
  <c r="G600" i="93"/>
  <c r="H600" i="93"/>
  <c r="F601" i="93"/>
  <c r="G601" i="93"/>
  <c r="H601" i="93"/>
  <c r="F602" i="93"/>
  <c r="G602" i="93"/>
  <c r="H602" i="93"/>
  <c r="F603" i="93"/>
  <c r="G603" i="93"/>
  <c r="H603" i="93"/>
  <c r="F604" i="93"/>
  <c r="G604" i="93"/>
  <c r="H604" i="93"/>
  <c r="F605" i="93"/>
  <c r="G605" i="93"/>
  <c r="H605" i="93"/>
  <c r="F606" i="93"/>
  <c r="G606" i="93"/>
  <c r="H606" i="93"/>
  <c r="F607" i="93"/>
  <c r="G607" i="93"/>
  <c r="H607" i="93"/>
  <c r="F608" i="93"/>
  <c r="G608" i="93"/>
  <c r="H608" i="93"/>
  <c r="F609" i="93"/>
  <c r="G609" i="93"/>
  <c r="H609" i="93"/>
  <c r="F610" i="93"/>
  <c r="G610" i="93"/>
  <c r="H610" i="93"/>
  <c r="F611" i="93"/>
  <c r="G611" i="93"/>
  <c r="H611" i="93"/>
  <c r="F612" i="93"/>
  <c r="G612" i="93"/>
  <c r="H612" i="93"/>
  <c r="F613" i="93"/>
  <c r="G613" i="93"/>
  <c r="H613" i="93"/>
  <c r="F614" i="93"/>
  <c r="G614" i="93"/>
  <c r="H614" i="93"/>
  <c r="F615" i="93"/>
  <c r="G615" i="93"/>
  <c r="H615" i="93"/>
  <c r="F616" i="93"/>
  <c r="G616" i="93"/>
  <c r="H616" i="93"/>
  <c r="F617" i="93"/>
  <c r="G617" i="93"/>
  <c r="H617" i="93"/>
  <c r="F618" i="93"/>
  <c r="G618" i="93"/>
  <c r="H618" i="93"/>
  <c r="F619" i="93"/>
  <c r="G619" i="93"/>
  <c r="H619" i="93"/>
  <c r="F620" i="93"/>
  <c r="G620" i="93"/>
  <c r="H620" i="93"/>
  <c r="F621" i="93"/>
  <c r="G621" i="93"/>
  <c r="H621" i="93"/>
  <c r="F622" i="93"/>
  <c r="G622" i="93"/>
  <c r="H622" i="93"/>
  <c r="F623" i="93"/>
  <c r="G623" i="93"/>
  <c r="H623" i="93"/>
  <c r="F624" i="93"/>
  <c r="G624" i="93"/>
  <c r="H624" i="93"/>
  <c r="F625" i="93"/>
  <c r="G625" i="93"/>
  <c r="H625" i="93"/>
  <c r="F626" i="93"/>
  <c r="G626" i="93"/>
  <c r="H626" i="93"/>
  <c r="F627" i="93"/>
  <c r="G627" i="93"/>
  <c r="H627" i="93"/>
  <c r="F628" i="93"/>
  <c r="G628" i="93"/>
  <c r="H628" i="93"/>
  <c r="F629" i="93"/>
  <c r="G629" i="93"/>
  <c r="H629" i="93"/>
  <c r="F630" i="93"/>
  <c r="G630" i="93"/>
  <c r="H630" i="93"/>
  <c r="F631" i="93"/>
  <c r="G631" i="93"/>
  <c r="H631" i="93"/>
  <c r="F632" i="93"/>
  <c r="G632" i="93"/>
  <c r="H632" i="93"/>
  <c r="F633" i="93"/>
  <c r="G633" i="93"/>
  <c r="H633" i="93"/>
  <c r="F634" i="93"/>
  <c r="G634" i="93"/>
  <c r="H634" i="93"/>
  <c r="F635" i="93"/>
  <c r="G635" i="93"/>
  <c r="H635" i="93"/>
  <c r="F636" i="93"/>
  <c r="G636" i="93"/>
  <c r="H636" i="93"/>
  <c r="F637" i="93"/>
  <c r="G637" i="93"/>
  <c r="H637" i="93"/>
  <c r="F638" i="93"/>
  <c r="G638" i="93"/>
  <c r="H638" i="93"/>
  <c r="F639" i="93"/>
  <c r="G639" i="93"/>
  <c r="H639" i="93"/>
  <c r="F640" i="93"/>
  <c r="G640" i="93"/>
  <c r="H640" i="93"/>
  <c r="F641" i="93"/>
  <c r="G641" i="93"/>
  <c r="H641" i="93"/>
  <c r="F642" i="93"/>
  <c r="G642" i="93"/>
  <c r="H642" i="93"/>
  <c r="F643" i="93"/>
  <c r="G643" i="93"/>
  <c r="H643" i="93"/>
  <c r="F644" i="93"/>
  <c r="G644" i="93"/>
  <c r="H644" i="93"/>
  <c r="F645" i="93"/>
  <c r="G645" i="93"/>
  <c r="H645" i="93"/>
  <c r="F646" i="93"/>
  <c r="G646" i="93"/>
  <c r="H646" i="93"/>
  <c r="F647" i="93"/>
  <c r="G647" i="93"/>
  <c r="H647" i="93"/>
  <c r="F648" i="93"/>
  <c r="G648" i="93"/>
  <c r="H648" i="93"/>
  <c r="F649" i="93"/>
  <c r="G649" i="93"/>
  <c r="H649" i="93"/>
  <c r="F650" i="93"/>
  <c r="G650" i="93"/>
  <c r="H650" i="93"/>
  <c r="F651" i="93"/>
  <c r="G651" i="93"/>
  <c r="H651" i="93"/>
  <c r="F652" i="93"/>
  <c r="G652" i="93"/>
  <c r="H652" i="93"/>
  <c r="F653" i="93"/>
  <c r="G653" i="93"/>
  <c r="H653" i="93"/>
  <c r="F654" i="93"/>
  <c r="G654" i="93"/>
  <c r="H654" i="93"/>
  <c r="F655" i="93"/>
  <c r="G655" i="93"/>
  <c r="H655" i="93"/>
  <c r="F656" i="93"/>
  <c r="G656" i="93"/>
  <c r="H656" i="93"/>
  <c r="F657" i="93"/>
  <c r="G657" i="93"/>
  <c r="H657" i="93"/>
  <c r="F658" i="93"/>
  <c r="G658" i="93"/>
  <c r="H658" i="93"/>
  <c r="F659" i="93"/>
  <c r="G659" i="93"/>
  <c r="H659" i="93"/>
  <c r="F660" i="93"/>
  <c r="G660" i="93"/>
  <c r="H660" i="93"/>
  <c r="F661" i="93"/>
  <c r="G661" i="93"/>
  <c r="H661" i="93"/>
  <c r="F662" i="93"/>
  <c r="G662" i="93"/>
  <c r="H662" i="93"/>
  <c r="F663" i="93"/>
  <c r="G663" i="93"/>
  <c r="H663" i="93"/>
  <c r="F664" i="93"/>
  <c r="G664" i="93"/>
  <c r="H664" i="93"/>
  <c r="F665" i="93"/>
  <c r="G665" i="93"/>
  <c r="H665" i="93"/>
  <c r="F666" i="93"/>
  <c r="G666" i="93"/>
  <c r="H666" i="93"/>
  <c r="F667" i="93"/>
  <c r="G667" i="93"/>
  <c r="H667" i="93"/>
  <c r="F668" i="93"/>
  <c r="G668" i="93"/>
  <c r="H668" i="93"/>
  <c r="F669" i="93"/>
  <c r="G669" i="93"/>
  <c r="H669" i="93"/>
  <c r="F670" i="93"/>
  <c r="G670" i="93"/>
  <c r="H670" i="93"/>
  <c r="F671" i="93"/>
  <c r="G671" i="93"/>
  <c r="H671" i="93"/>
  <c r="F672" i="93"/>
  <c r="G672" i="93"/>
  <c r="H672" i="93"/>
  <c r="F673" i="93"/>
  <c r="G673" i="93"/>
  <c r="H673" i="93"/>
  <c r="F674" i="93"/>
  <c r="G674" i="93"/>
  <c r="H674" i="93"/>
  <c r="F675" i="93"/>
  <c r="G675" i="93"/>
  <c r="H675" i="93"/>
  <c r="F676" i="93"/>
  <c r="G676" i="93"/>
  <c r="H676" i="93"/>
  <c r="F677" i="93"/>
  <c r="G677" i="93"/>
  <c r="H677" i="93"/>
  <c r="F678" i="93"/>
  <c r="G678" i="93"/>
  <c r="H678" i="93"/>
  <c r="F679" i="93"/>
  <c r="G679" i="93"/>
  <c r="H679" i="93"/>
  <c r="F680" i="93"/>
  <c r="G680" i="93"/>
  <c r="H680" i="93"/>
  <c r="F681" i="93"/>
  <c r="G681" i="93"/>
  <c r="H681" i="93"/>
  <c r="F682" i="93"/>
  <c r="G682" i="93"/>
  <c r="H682" i="93"/>
  <c r="F683" i="93"/>
  <c r="G683" i="93"/>
  <c r="H683" i="93"/>
  <c r="F684" i="93"/>
  <c r="G684" i="93"/>
  <c r="H684" i="93"/>
  <c r="F685" i="93"/>
  <c r="G685" i="93"/>
  <c r="H685" i="93"/>
  <c r="F686" i="93"/>
  <c r="G686" i="93"/>
  <c r="H686" i="93"/>
  <c r="F687" i="93"/>
  <c r="G687" i="93"/>
  <c r="H687" i="93"/>
  <c r="F688" i="93"/>
  <c r="G688" i="93"/>
  <c r="H688" i="93"/>
  <c r="F689" i="93"/>
  <c r="G689" i="93"/>
  <c r="H689" i="93"/>
  <c r="F690" i="93"/>
  <c r="G690" i="93"/>
  <c r="H690" i="93"/>
  <c r="F691" i="93"/>
  <c r="G691" i="93"/>
  <c r="H691" i="93"/>
  <c r="F692" i="93"/>
  <c r="G692" i="93"/>
  <c r="H692" i="93"/>
  <c r="F693" i="93"/>
  <c r="G693" i="93"/>
  <c r="H693" i="93"/>
  <c r="F694" i="93"/>
  <c r="G694" i="93"/>
  <c r="H694" i="93"/>
  <c r="F695" i="93"/>
  <c r="G695" i="93"/>
  <c r="H695" i="93"/>
  <c r="F696" i="93"/>
  <c r="G696" i="93"/>
  <c r="H696" i="93"/>
  <c r="F697" i="93"/>
  <c r="G697" i="93"/>
  <c r="H697" i="93"/>
  <c r="F698" i="93"/>
  <c r="G698" i="93"/>
  <c r="H698" i="93"/>
  <c r="F699" i="93"/>
  <c r="G699" i="93"/>
  <c r="H699" i="93"/>
  <c r="F700" i="93"/>
  <c r="G700" i="93"/>
  <c r="H700" i="93"/>
  <c r="F701" i="93"/>
  <c r="G701" i="93"/>
  <c r="H701" i="93"/>
  <c r="F702" i="93"/>
  <c r="G702" i="93"/>
  <c r="H702" i="93"/>
  <c r="F703" i="93"/>
  <c r="G703" i="93"/>
  <c r="H703" i="93"/>
  <c r="F704" i="93"/>
  <c r="G704" i="93"/>
  <c r="H704" i="93"/>
  <c r="F705" i="93"/>
  <c r="G705" i="93"/>
  <c r="H705" i="93"/>
  <c r="F706" i="93"/>
  <c r="G706" i="93"/>
  <c r="H706" i="93"/>
  <c r="F707" i="93"/>
  <c r="G707" i="93"/>
  <c r="H707" i="93"/>
  <c r="F708" i="93"/>
  <c r="G708" i="93"/>
  <c r="H708" i="93"/>
  <c r="F709" i="93"/>
  <c r="G709" i="93"/>
  <c r="H709" i="93"/>
  <c r="F710" i="93"/>
  <c r="G710" i="93"/>
  <c r="H710" i="93"/>
  <c r="F711" i="93"/>
  <c r="G711" i="93"/>
  <c r="H711" i="93"/>
  <c r="F712" i="93"/>
  <c r="G712" i="93"/>
  <c r="H712" i="93"/>
  <c r="F713" i="93"/>
  <c r="G713" i="93"/>
  <c r="H713" i="93"/>
  <c r="F714" i="93"/>
  <c r="G714" i="93"/>
  <c r="H714" i="93"/>
  <c r="F715" i="93"/>
  <c r="G715" i="93"/>
  <c r="H715" i="93"/>
  <c r="F716" i="93"/>
  <c r="G716" i="93"/>
  <c r="H716" i="93"/>
  <c r="F717" i="93"/>
  <c r="G717" i="93"/>
  <c r="H717" i="93"/>
  <c r="F718" i="93"/>
  <c r="G718" i="93"/>
  <c r="H718" i="93"/>
  <c r="F719" i="93"/>
  <c r="G719" i="93"/>
  <c r="H719" i="93"/>
  <c r="F720" i="93"/>
  <c r="G720" i="93"/>
  <c r="H720" i="93"/>
  <c r="F721" i="93"/>
  <c r="G721" i="93"/>
  <c r="H721" i="93"/>
  <c r="F722" i="93"/>
  <c r="G722" i="93"/>
  <c r="H722" i="93"/>
  <c r="F723" i="93"/>
  <c r="G723" i="93"/>
  <c r="H723" i="93"/>
  <c r="F724" i="93"/>
  <c r="G724" i="93"/>
  <c r="H724" i="93"/>
  <c r="F725" i="93"/>
  <c r="G725" i="93"/>
  <c r="H725" i="93"/>
  <c r="F726" i="93"/>
  <c r="G726" i="93"/>
  <c r="H726" i="93"/>
  <c r="F727" i="93"/>
  <c r="G727" i="93"/>
  <c r="H727" i="93"/>
  <c r="F728" i="93"/>
  <c r="G728" i="93"/>
  <c r="H728" i="93"/>
  <c r="F729" i="93"/>
  <c r="G729" i="93"/>
  <c r="H729" i="93"/>
  <c r="F730" i="93"/>
  <c r="G730" i="93"/>
  <c r="H730" i="93"/>
  <c r="F731" i="93"/>
  <c r="G731" i="93"/>
  <c r="H731" i="93"/>
  <c r="F732" i="93"/>
  <c r="G732" i="93"/>
  <c r="H732" i="93"/>
  <c r="F733" i="93"/>
  <c r="G733" i="93"/>
  <c r="H733" i="93"/>
  <c r="F734" i="93"/>
  <c r="G734" i="93"/>
  <c r="H734" i="93"/>
  <c r="F735" i="93"/>
  <c r="G735" i="93"/>
  <c r="H735" i="93"/>
  <c r="F736" i="93"/>
  <c r="G736" i="93"/>
  <c r="H736" i="93"/>
  <c r="F737" i="93"/>
  <c r="G737" i="93"/>
  <c r="H737" i="93"/>
  <c r="F738" i="93"/>
  <c r="G738" i="93"/>
  <c r="H738" i="93"/>
  <c r="F739" i="93"/>
  <c r="G739" i="93"/>
  <c r="H739" i="93"/>
  <c r="F740" i="93"/>
  <c r="G740" i="93"/>
  <c r="H740" i="93"/>
  <c r="F741" i="93"/>
  <c r="G741" i="93"/>
  <c r="H741" i="93"/>
  <c r="F742" i="93"/>
  <c r="G742" i="93"/>
  <c r="H742" i="93"/>
  <c r="F743" i="93"/>
  <c r="G743" i="93"/>
  <c r="H743" i="93"/>
  <c r="F744" i="93"/>
  <c r="G744" i="93"/>
  <c r="H744" i="93"/>
  <c r="F745" i="93"/>
  <c r="G745" i="93"/>
  <c r="H745" i="93"/>
  <c r="F746" i="93"/>
  <c r="G746" i="93"/>
  <c r="H746" i="93"/>
  <c r="F747" i="93"/>
  <c r="G747" i="93"/>
  <c r="H747" i="93"/>
  <c r="F748" i="93"/>
  <c r="G748" i="93"/>
  <c r="H748" i="93"/>
  <c r="F749" i="93"/>
  <c r="G749" i="93"/>
  <c r="H749" i="93"/>
  <c r="F750" i="93"/>
  <c r="G750" i="93"/>
  <c r="H750" i="93"/>
  <c r="F751" i="93"/>
  <c r="G751" i="93"/>
  <c r="H751" i="93"/>
  <c r="F752" i="93"/>
  <c r="G752" i="93"/>
  <c r="H752" i="93"/>
  <c r="F753" i="93"/>
  <c r="G753" i="93"/>
  <c r="H753" i="93"/>
  <c r="F754" i="93"/>
  <c r="G754" i="93"/>
  <c r="H754" i="93"/>
  <c r="F755" i="93"/>
  <c r="G755" i="93"/>
  <c r="H755" i="93"/>
  <c r="F756" i="93"/>
  <c r="G756" i="93"/>
  <c r="H756" i="93"/>
  <c r="F757" i="93"/>
  <c r="G757" i="93"/>
  <c r="H757" i="93"/>
  <c r="F758" i="93"/>
  <c r="G758" i="93"/>
  <c r="H758" i="93"/>
  <c r="F759" i="93"/>
  <c r="G759" i="93"/>
  <c r="H759" i="93"/>
  <c r="F760" i="93"/>
  <c r="G760" i="93"/>
  <c r="H760" i="93"/>
  <c r="F761" i="93"/>
  <c r="G761" i="93"/>
  <c r="H761" i="93"/>
  <c r="F762" i="93"/>
  <c r="G762" i="93"/>
  <c r="H762" i="93"/>
  <c r="F763" i="93"/>
  <c r="G763" i="93"/>
  <c r="H763" i="93"/>
  <c r="F764" i="93"/>
  <c r="G764" i="93"/>
  <c r="H764" i="93"/>
  <c r="F765" i="93"/>
  <c r="G765" i="93"/>
  <c r="H765" i="93"/>
  <c r="F766" i="93"/>
  <c r="G766" i="93"/>
  <c r="H766" i="93"/>
  <c r="F767" i="93"/>
  <c r="G767" i="93"/>
  <c r="H767" i="93"/>
  <c r="F768" i="93"/>
  <c r="G768" i="93"/>
  <c r="H768" i="93"/>
  <c r="F769" i="93"/>
  <c r="G769" i="93"/>
  <c r="H769" i="93"/>
  <c r="F770" i="93"/>
  <c r="G770" i="93"/>
  <c r="H770" i="93"/>
  <c r="F771" i="93"/>
  <c r="G771" i="93"/>
  <c r="H771" i="93"/>
  <c r="F772" i="93"/>
  <c r="G772" i="93"/>
  <c r="H772" i="93"/>
  <c r="F773" i="93"/>
  <c r="G773" i="93"/>
  <c r="H773" i="93"/>
  <c r="F774" i="93"/>
  <c r="G774" i="93"/>
  <c r="H774" i="93"/>
  <c r="F775" i="93"/>
  <c r="G775" i="93"/>
  <c r="H775" i="93"/>
  <c r="F776" i="93"/>
  <c r="G776" i="93"/>
  <c r="H776" i="93"/>
  <c r="F777" i="93"/>
  <c r="G777" i="93"/>
  <c r="H777" i="93"/>
  <c r="F778" i="93"/>
  <c r="G778" i="93"/>
  <c r="H778" i="93"/>
  <c r="F779" i="93"/>
  <c r="G779" i="93"/>
  <c r="H779" i="93"/>
  <c r="F780" i="93"/>
  <c r="G780" i="93"/>
  <c r="H780" i="93"/>
  <c r="F781" i="93"/>
  <c r="G781" i="93"/>
  <c r="H781" i="93"/>
  <c r="F782" i="93"/>
  <c r="G782" i="93"/>
  <c r="H782" i="93"/>
  <c r="F783" i="93"/>
  <c r="G783" i="93"/>
  <c r="H783" i="93"/>
  <c r="F784" i="93"/>
  <c r="G784" i="93"/>
  <c r="H784" i="93"/>
  <c r="F785" i="93"/>
  <c r="G785" i="93"/>
  <c r="H785" i="93"/>
  <c r="F786" i="93"/>
  <c r="G786" i="93"/>
  <c r="H786" i="93"/>
  <c r="F787" i="93"/>
  <c r="G787" i="93"/>
  <c r="H787" i="93"/>
  <c r="F788" i="93"/>
  <c r="G788" i="93"/>
  <c r="H788" i="93"/>
  <c r="F789" i="93"/>
  <c r="G789" i="93"/>
  <c r="H789" i="93"/>
  <c r="F790" i="93"/>
  <c r="G790" i="93"/>
  <c r="H790" i="93"/>
  <c r="F791" i="93"/>
  <c r="G791" i="93"/>
  <c r="H791" i="93"/>
  <c r="F792" i="93"/>
  <c r="G792" i="93"/>
  <c r="H792" i="93"/>
  <c r="F793" i="93"/>
  <c r="G793" i="93"/>
  <c r="H793" i="93"/>
  <c r="F794" i="93"/>
  <c r="G794" i="93"/>
  <c r="H794" i="93"/>
  <c r="F795" i="93"/>
  <c r="G795" i="93"/>
  <c r="H795" i="93"/>
  <c r="F796" i="93"/>
  <c r="G796" i="93"/>
  <c r="H796" i="93"/>
  <c r="F797" i="93"/>
  <c r="G797" i="93"/>
  <c r="H797" i="93"/>
  <c r="F798" i="93"/>
  <c r="G798" i="93"/>
  <c r="H798" i="93"/>
  <c r="F799" i="93"/>
  <c r="G799" i="93"/>
  <c r="H799" i="93"/>
  <c r="F800" i="93"/>
  <c r="G800" i="93"/>
  <c r="H800" i="93"/>
  <c r="F801" i="93"/>
  <c r="G801" i="93"/>
  <c r="H801" i="93"/>
  <c r="F802" i="93"/>
  <c r="G802" i="93"/>
  <c r="H802" i="93"/>
  <c r="F803" i="93"/>
  <c r="G803" i="93"/>
  <c r="H803" i="93"/>
  <c r="F804" i="93"/>
  <c r="G804" i="93"/>
  <c r="H804" i="93"/>
  <c r="F805" i="93"/>
  <c r="G805" i="93"/>
  <c r="H805" i="93"/>
  <c r="F806" i="93"/>
  <c r="G806" i="93"/>
  <c r="H806" i="93"/>
  <c r="F807" i="93"/>
  <c r="G807" i="93"/>
  <c r="H807" i="93"/>
  <c r="F808" i="93"/>
  <c r="G808" i="93"/>
  <c r="H808" i="93"/>
  <c r="F809" i="93"/>
  <c r="G809" i="93"/>
  <c r="H809" i="93"/>
  <c r="F810" i="93"/>
  <c r="G810" i="93"/>
  <c r="H810" i="93"/>
  <c r="F811" i="93"/>
  <c r="G811" i="93"/>
  <c r="H811" i="93"/>
  <c r="F812" i="93"/>
  <c r="G812" i="93"/>
  <c r="H812" i="93"/>
  <c r="F813" i="93"/>
  <c r="G813" i="93"/>
  <c r="H813" i="93"/>
  <c r="F814" i="93"/>
  <c r="G814" i="93"/>
  <c r="H814" i="93"/>
  <c r="F815" i="93"/>
  <c r="G815" i="93"/>
  <c r="H815" i="93"/>
  <c r="F816" i="93"/>
  <c r="G816" i="93"/>
  <c r="H816" i="93"/>
  <c r="F817" i="93"/>
  <c r="G817" i="93"/>
  <c r="H817" i="93"/>
  <c r="F818" i="93"/>
  <c r="G818" i="93"/>
  <c r="H818" i="93"/>
  <c r="F819" i="93"/>
  <c r="G819" i="93"/>
  <c r="H819" i="93"/>
  <c r="F820" i="93"/>
  <c r="G820" i="93"/>
  <c r="H820" i="93"/>
  <c r="F821" i="93"/>
  <c r="G821" i="93"/>
  <c r="H821" i="93"/>
  <c r="F822" i="93"/>
  <c r="G822" i="93"/>
  <c r="H822" i="93"/>
  <c r="F823" i="93"/>
  <c r="G823" i="93"/>
  <c r="H823" i="93"/>
  <c r="F824" i="93"/>
  <c r="G824" i="93"/>
  <c r="H824" i="93"/>
  <c r="F825" i="93"/>
  <c r="G825" i="93"/>
  <c r="H825" i="93"/>
  <c r="F826" i="93"/>
  <c r="G826" i="93"/>
  <c r="H826" i="93"/>
  <c r="F827" i="93"/>
  <c r="G827" i="93"/>
  <c r="H827" i="93"/>
  <c r="F828" i="93"/>
  <c r="G828" i="93"/>
  <c r="H828" i="93"/>
  <c r="F829" i="93"/>
  <c r="G829" i="93"/>
  <c r="H829" i="93"/>
  <c r="F830" i="93"/>
  <c r="G830" i="93"/>
  <c r="H830" i="93"/>
  <c r="F831" i="93"/>
  <c r="G831" i="93"/>
  <c r="H831" i="93"/>
  <c r="F832" i="93"/>
  <c r="G832" i="93"/>
  <c r="H832" i="93"/>
  <c r="F833" i="93"/>
  <c r="G833" i="93"/>
  <c r="H833" i="93"/>
  <c r="F834" i="93"/>
  <c r="G834" i="93"/>
  <c r="H834" i="93"/>
  <c r="F835" i="93"/>
  <c r="G835" i="93"/>
  <c r="H835" i="93"/>
  <c r="F836" i="93"/>
  <c r="G836" i="93"/>
  <c r="H836" i="93"/>
  <c r="F837" i="93"/>
  <c r="G837" i="93"/>
  <c r="H837" i="93"/>
  <c r="F838" i="93"/>
  <c r="G838" i="93"/>
  <c r="H838" i="93"/>
  <c r="F839" i="93"/>
  <c r="G839" i="93"/>
  <c r="H839" i="93"/>
  <c r="F840" i="93"/>
  <c r="G840" i="93"/>
  <c r="H840" i="93"/>
  <c r="F841" i="93"/>
  <c r="G841" i="93"/>
  <c r="H841" i="93"/>
  <c r="F842" i="93"/>
  <c r="G842" i="93"/>
  <c r="H842" i="93"/>
  <c r="F843" i="93"/>
  <c r="G843" i="93"/>
  <c r="H843" i="93"/>
  <c r="F844" i="93"/>
  <c r="G844" i="93"/>
  <c r="H844" i="93"/>
  <c r="F845" i="93"/>
  <c r="G845" i="93"/>
  <c r="H845" i="93"/>
  <c r="F846" i="93"/>
  <c r="G846" i="93"/>
  <c r="H846" i="93"/>
  <c r="F847" i="93"/>
  <c r="G847" i="93"/>
  <c r="H847" i="93"/>
  <c r="F848" i="93"/>
  <c r="G848" i="93"/>
  <c r="H848" i="93"/>
  <c r="F849" i="93"/>
  <c r="G849" i="93"/>
  <c r="H849" i="93"/>
  <c r="F850" i="93"/>
  <c r="G850" i="93"/>
  <c r="H850" i="93"/>
  <c r="F851" i="93"/>
  <c r="G851" i="93"/>
  <c r="H851" i="93"/>
  <c r="F852" i="93"/>
  <c r="G852" i="93"/>
  <c r="H852" i="93"/>
  <c r="F853" i="93"/>
  <c r="G853" i="93"/>
  <c r="H853" i="93"/>
  <c r="F854" i="93"/>
  <c r="G854" i="93"/>
  <c r="H854" i="93"/>
  <c r="F855" i="93"/>
  <c r="G855" i="93"/>
  <c r="H855" i="93"/>
  <c r="F856" i="93"/>
  <c r="G856" i="93"/>
  <c r="H856" i="93"/>
  <c r="F857" i="93"/>
  <c r="G857" i="93"/>
  <c r="H857" i="93"/>
  <c r="F858" i="93"/>
  <c r="G858" i="93"/>
  <c r="H858" i="93"/>
  <c r="F859" i="93"/>
  <c r="G859" i="93"/>
  <c r="H859" i="93"/>
  <c r="F860" i="93"/>
  <c r="G860" i="93"/>
  <c r="H860" i="93"/>
  <c r="F861" i="93"/>
  <c r="G861" i="93"/>
  <c r="H861" i="93"/>
  <c r="F862" i="93"/>
  <c r="G862" i="93"/>
  <c r="H862" i="93"/>
  <c r="F863" i="93"/>
  <c r="G863" i="93"/>
  <c r="H863" i="93"/>
  <c r="F864" i="93"/>
  <c r="G864" i="93"/>
  <c r="H864" i="93"/>
  <c r="F865" i="93"/>
  <c r="G865" i="93"/>
  <c r="H865" i="93"/>
  <c r="F866" i="93"/>
  <c r="G866" i="93"/>
  <c r="H866" i="93"/>
  <c r="F867" i="93"/>
  <c r="G867" i="93"/>
  <c r="H867" i="93"/>
  <c r="F868" i="93"/>
  <c r="G868" i="93"/>
  <c r="H868" i="93"/>
  <c r="F869" i="93"/>
  <c r="G869" i="93"/>
  <c r="H869" i="93"/>
  <c r="F870" i="93"/>
  <c r="G870" i="93"/>
  <c r="H870" i="93"/>
  <c r="F871" i="93"/>
  <c r="G871" i="93"/>
  <c r="H871" i="93"/>
  <c r="F872" i="93"/>
  <c r="G872" i="93"/>
  <c r="H872" i="93"/>
  <c r="F873" i="93"/>
  <c r="G873" i="93"/>
  <c r="H873" i="93"/>
  <c r="F874" i="93"/>
  <c r="G874" i="93"/>
  <c r="H874" i="93"/>
  <c r="F875" i="93"/>
  <c r="G875" i="93"/>
  <c r="H875" i="93"/>
  <c r="F876" i="93"/>
  <c r="G876" i="93"/>
  <c r="H876" i="93"/>
  <c r="F877" i="93"/>
  <c r="G877" i="93"/>
  <c r="H877" i="93"/>
  <c r="F878" i="93"/>
  <c r="G878" i="93"/>
  <c r="H878" i="93"/>
  <c r="F879" i="93"/>
  <c r="G879" i="93"/>
  <c r="H879" i="93"/>
  <c r="F880" i="93"/>
  <c r="G880" i="93"/>
  <c r="H880" i="93"/>
  <c r="F881" i="93"/>
  <c r="G881" i="93"/>
  <c r="H881" i="93"/>
  <c r="F882" i="93"/>
  <c r="G882" i="93"/>
  <c r="H882" i="93"/>
  <c r="F883" i="93"/>
  <c r="G883" i="93"/>
  <c r="H883" i="93"/>
  <c r="F884" i="93"/>
  <c r="G884" i="93"/>
  <c r="H884" i="93"/>
  <c r="F885" i="93"/>
  <c r="G885" i="93"/>
  <c r="H885" i="93"/>
  <c r="F886" i="93"/>
  <c r="G886" i="93"/>
  <c r="H886" i="93"/>
  <c r="F887" i="93"/>
  <c r="G887" i="93"/>
  <c r="H887" i="93"/>
  <c r="F888" i="93"/>
  <c r="G888" i="93"/>
  <c r="H888" i="93"/>
  <c r="F889" i="93"/>
  <c r="G889" i="93"/>
  <c r="H889" i="93"/>
  <c r="F890" i="93"/>
  <c r="G890" i="93"/>
  <c r="H890" i="93"/>
  <c r="F891" i="93"/>
  <c r="G891" i="93"/>
  <c r="H891" i="93"/>
  <c r="F892" i="93"/>
  <c r="G892" i="93"/>
  <c r="H892" i="93"/>
  <c r="F893" i="93"/>
  <c r="G893" i="93"/>
  <c r="H893" i="93"/>
  <c r="F894" i="93"/>
  <c r="G894" i="93"/>
  <c r="H894" i="93"/>
  <c r="F895" i="93"/>
  <c r="G895" i="93"/>
  <c r="H895" i="93"/>
  <c r="F896" i="93"/>
  <c r="G896" i="93"/>
  <c r="H896" i="93"/>
  <c r="F897" i="93"/>
  <c r="G897" i="93"/>
  <c r="H897" i="93"/>
  <c r="F898" i="93"/>
  <c r="G898" i="93"/>
  <c r="H898" i="93"/>
  <c r="F899" i="93"/>
  <c r="G899" i="93"/>
  <c r="H899" i="93"/>
  <c r="F900" i="93"/>
  <c r="G900" i="93"/>
  <c r="H900" i="93"/>
  <c r="F901" i="93"/>
  <c r="G901" i="93"/>
  <c r="H901" i="93"/>
  <c r="F902" i="93"/>
  <c r="G902" i="93"/>
  <c r="H902" i="93"/>
  <c r="F903" i="93"/>
  <c r="G903" i="93"/>
  <c r="H903" i="93"/>
  <c r="F904" i="93"/>
  <c r="G904" i="93"/>
  <c r="H904" i="93"/>
  <c r="F905" i="93"/>
  <c r="G905" i="93"/>
  <c r="H905" i="93"/>
  <c r="F906" i="93"/>
  <c r="G906" i="93"/>
  <c r="H906" i="93"/>
  <c r="F907" i="93"/>
  <c r="G907" i="93"/>
  <c r="H907" i="93"/>
  <c r="F908" i="93"/>
  <c r="G908" i="93"/>
  <c r="H908" i="93"/>
  <c r="F909" i="93"/>
  <c r="G909" i="93"/>
  <c r="H909" i="93"/>
  <c r="F910" i="93"/>
  <c r="G910" i="93"/>
  <c r="H910" i="93"/>
  <c r="F911" i="93"/>
  <c r="G911" i="93"/>
  <c r="H911" i="93"/>
  <c r="F912" i="93"/>
  <c r="G912" i="93"/>
  <c r="H912" i="93"/>
  <c r="F913" i="93"/>
  <c r="G913" i="93"/>
  <c r="H913" i="93"/>
  <c r="F914" i="93"/>
  <c r="G914" i="93"/>
  <c r="H914" i="93"/>
  <c r="F915" i="93"/>
  <c r="G915" i="93"/>
  <c r="H915" i="93"/>
  <c r="F916" i="93"/>
  <c r="G916" i="93"/>
  <c r="H916" i="93"/>
  <c r="F917" i="93"/>
  <c r="G917" i="93"/>
  <c r="H917" i="93"/>
  <c r="F918" i="93"/>
  <c r="G918" i="93"/>
  <c r="H918" i="93"/>
  <c r="F919" i="93"/>
  <c r="G919" i="93"/>
  <c r="H919" i="93"/>
  <c r="F920" i="93"/>
  <c r="G920" i="93"/>
  <c r="H920" i="93"/>
  <c r="F921" i="93"/>
  <c r="G921" i="93"/>
  <c r="H921" i="93"/>
  <c r="F922" i="93"/>
  <c r="G922" i="93"/>
  <c r="H922" i="93"/>
  <c r="F923" i="93"/>
  <c r="G923" i="93"/>
  <c r="H923" i="93"/>
  <c r="F924" i="93"/>
  <c r="G924" i="93"/>
  <c r="H924" i="93"/>
  <c r="F925" i="93"/>
  <c r="G925" i="93"/>
  <c r="H925" i="93"/>
  <c r="F926" i="93"/>
  <c r="G926" i="93"/>
  <c r="H926" i="93"/>
  <c r="F927" i="93"/>
  <c r="G927" i="93"/>
  <c r="H927" i="93"/>
  <c r="F928" i="93"/>
  <c r="G928" i="93"/>
  <c r="H928" i="93"/>
  <c r="F929" i="93"/>
  <c r="G929" i="93"/>
  <c r="H929" i="93"/>
  <c r="F930" i="93"/>
  <c r="G930" i="93"/>
  <c r="H930" i="93"/>
  <c r="F931" i="93"/>
  <c r="G931" i="93"/>
  <c r="H931" i="93"/>
  <c r="F932" i="93"/>
  <c r="G932" i="93"/>
  <c r="H932" i="93"/>
  <c r="F933" i="93"/>
  <c r="G933" i="93"/>
  <c r="H933" i="93"/>
  <c r="F934" i="93"/>
  <c r="G934" i="93"/>
  <c r="H934" i="93"/>
  <c r="F935" i="93"/>
  <c r="G935" i="93"/>
  <c r="H935" i="93"/>
  <c r="F936" i="93"/>
  <c r="G936" i="93"/>
  <c r="H936" i="93"/>
  <c r="F937" i="93"/>
  <c r="G937" i="93"/>
  <c r="H937" i="93"/>
  <c r="F938" i="93"/>
  <c r="G938" i="93"/>
  <c r="H938" i="93"/>
  <c r="F939" i="93"/>
  <c r="G939" i="93"/>
  <c r="H939" i="93"/>
  <c r="F940" i="93"/>
  <c r="G940" i="93"/>
  <c r="H940" i="93"/>
  <c r="F941" i="93"/>
  <c r="G941" i="93"/>
  <c r="H941" i="93"/>
  <c r="F942" i="93"/>
  <c r="G942" i="93"/>
  <c r="H942" i="93"/>
  <c r="F943" i="93"/>
  <c r="G943" i="93"/>
  <c r="H943" i="93"/>
  <c r="F944" i="93"/>
  <c r="G944" i="93"/>
  <c r="H944" i="93"/>
  <c r="F945" i="93"/>
  <c r="G945" i="93"/>
  <c r="H945" i="93"/>
  <c r="F946" i="93"/>
  <c r="G946" i="93"/>
  <c r="H946" i="93"/>
  <c r="F947" i="93"/>
  <c r="G947" i="93"/>
  <c r="H947" i="93"/>
  <c r="F948" i="93"/>
  <c r="G948" i="93"/>
  <c r="H948" i="93"/>
  <c r="F949" i="93"/>
  <c r="G949" i="93"/>
  <c r="H949" i="93"/>
  <c r="F950" i="93"/>
  <c r="G950" i="93"/>
  <c r="H950" i="93"/>
  <c r="F951" i="93"/>
  <c r="G951" i="93"/>
  <c r="H951" i="93"/>
  <c r="F952" i="93"/>
  <c r="G952" i="93"/>
  <c r="H952" i="93"/>
  <c r="F953" i="93"/>
  <c r="G953" i="93"/>
  <c r="H953" i="93"/>
  <c r="F954" i="93"/>
  <c r="G954" i="93"/>
  <c r="H954" i="93"/>
  <c r="F955" i="93"/>
  <c r="G955" i="93"/>
  <c r="H955" i="93"/>
  <c r="F956" i="93"/>
  <c r="G956" i="93"/>
  <c r="H956" i="93"/>
  <c r="F957" i="93"/>
  <c r="G957" i="93"/>
  <c r="H957" i="93"/>
  <c r="F958" i="93"/>
  <c r="G958" i="93"/>
  <c r="H958" i="93"/>
  <c r="F959" i="93"/>
  <c r="G959" i="93"/>
  <c r="H959" i="93"/>
  <c r="F960" i="93"/>
  <c r="G960" i="93"/>
  <c r="H960" i="93"/>
  <c r="F961" i="93"/>
  <c r="G961" i="93"/>
  <c r="H961" i="93"/>
  <c r="F962" i="93"/>
  <c r="G962" i="93"/>
  <c r="H962" i="93"/>
  <c r="F963" i="93"/>
  <c r="G963" i="93"/>
  <c r="H963" i="93"/>
  <c r="F964" i="93"/>
  <c r="G964" i="93"/>
  <c r="H964" i="93"/>
  <c r="F965" i="93"/>
  <c r="G965" i="93"/>
  <c r="H965" i="93"/>
  <c r="F966" i="93"/>
  <c r="G966" i="93"/>
  <c r="H966" i="93"/>
  <c r="F967" i="93"/>
  <c r="G967" i="93"/>
  <c r="H967" i="93"/>
  <c r="F968" i="93"/>
  <c r="G968" i="93"/>
  <c r="H968" i="93"/>
  <c r="F969" i="93"/>
  <c r="G969" i="93"/>
  <c r="H969" i="93"/>
  <c r="F970" i="93"/>
  <c r="G970" i="93"/>
  <c r="H970" i="93"/>
  <c r="F971" i="93"/>
  <c r="G971" i="93"/>
  <c r="H971" i="93"/>
  <c r="F972" i="93"/>
  <c r="G972" i="93"/>
  <c r="H972" i="93"/>
  <c r="F973" i="93"/>
  <c r="G973" i="93"/>
  <c r="H973" i="93"/>
  <c r="F974" i="93"/>
  <c r="G974" i="93"/>
  <c r="H974" i="93"/>
  <c r="F975" i="93"/>
  <c r="G975" i="93"/>
  <c r="H975" i="93"/>
  <c r="F976" i="93"/>
  <c r="G976" i="93"/>
  <c r="H976" i="93"/>
  <c r="F977" i="93"/>
  <c r="G977" i="93"/>
  <c r="H977" i="93"/>
  <c r="F978" i="93"/>
  <c r="G978" i="93"/>
  <c r="H978" i="93"/>
  <c r="F979" i="93"/>
  <c r="G979" i="93"/>
  <c r="H979" i="93"/>
  <c r="F980" i="93"/>
  <c r="G980" i="93"/>
  <c r="H980" i="93"/>
  <c r="F981" i="93"/>
  <c r="G981" i="93"/>
  <c r="H981" i="93"/>
  <c r="F982" i="93"/>
  <c r="G982" i="93"/>
  <c r="H982" i="93"/>
  <c r="F983" i="93"/>
  <c r="G983" i="93"/>
  <c r="H983" i="93"/>
  <c r="F984" i="93"/>
  <c r="G984" i="93"/>
  <c r="H984" i="93"/>
  <c r="F985" i="93"/>
  <c r="G985" i="93"/>
  <c r="H985" i="93"/>
  <c r="F986" i="93"/>
  <c r="G986" i="93"/>
  <c r="H986" i="93"/>
  <c r="F987" i="93"/>
  <c r="G987" i="93"/>
  <c r="H987" i="93"/>
  <c r="F988" i="93"/>
  <c r="G988" i="93"/>
  <c r="H988" i="93"/>
  <c r="F989" i="93"/>
  <c r="G989" i="93"/>
  <c r="H989" i="93"/>
  <c r="F990" i="93"/>
  <c r="G990" i="93"/>
  <c r="H990" i="93"/>
  <c r="F991" i="93"/>
  <c r="G991" i="93"/>
  <c r="H991" i="93"/>
  <c r="F992" i="93"/>
  <c r="G992" i="93"/>
  <c r="H992" i="93"/>
  <c r="F993" i="93"/>
  <c r="G993" i="93"/>
  <c r="H993" i="93"/>
  <c r="F994" i="93"/>
  <c r="G994" i="93"/>
  <c r="H994" i="93"/>
  <c r="F995" i="93"/>
  <c r="G995" i="93"/>
  <c r="H995" i="93"/>
  <c r="F996" i="93"/>
  <c r="G996" i="93"/>
  <c r="H996" i="93"/>
  <c r="F997" i="93"/>
  <c r="G997" i="93"/>
  <c r="H997" i="93"/>
  <c r="F998" i="93"/>
  <c r="G998" i="93"/>
  <c r="H998" i="93"/>
  <c r="F999" i="93"/>
  <c r="G999" i="93"/>
  <c r="H999" i="93"/>
  <c r="F1000" i="93"/>
  <c r="G1000" i="93"/>
  <c r="H1000" i="93"/>
  <c r="F1001" i="93"/>
  <c r="G1001" i="93"/>
  <c r="H1001" i="93"/>
  <c r="F1002" i="93"/>
  <c r="G1002" i="93"/>
  <c r="H1002" i="93"/>
  <c r="F1003" i="93"/>
  <c r="G1003" i="93"/>
  <c r="H1003" i="93"/>
  <c r="F1004" i="93"/>
  <c r="G1004" i="93"/>
  <c r="H1004" i="93"/>
  <c r="F1005" i="93"/>
  <c r="G1005" i="93"/>
  <c r="H1005" i="93"/>
  <c r="F1006" i="93"/>
  <c r="G1006" i="93"/>
  <c r="H1006" i="93"/>
  <c r="F1007" i="93"/>
  <c r="G1007" i="93"/>
  <c r="H1007" i="93"/>
  <c r="F1008" i="93"/>
  <c r="G1008" i="93"/>
  <c r="H1008" i="93"/>
  <c r="F1009" i="93"/>
  <c r="G1009" i="93"/>
  <c r="H1009" i="93"/>
  <c r="F1010" i="93"/>
  <c r="G1010" i="93"/>
  <c r="H1010" i="93"/>
  <c r="F1011" i="93"/>
  <c r="G1011" i="93"/>
  <c r="H1011" i="93"/>
  <c r="F1012" i="93"/>
  <c r="G1012" i="93"/>
  <c r="H1012" i="93"/>
  <c r="F1013" i="93"/>
  <c r="G1013" i="93"/>
  <c r="H1013" i="93"/>
  <c r="F1014" i="93"/>
  <c r="G1014" i="93"/>
  <c r="H1014" i="93"/>
  <c r="F1015" i="93"/>
  <c r="G1015" i="93"/>
  <c r="H1015" i="93"/>
  <c r="F1016" i="93"/>
  <c r="G1016" i="93"/>
  <c r="H1016" i="93"/>
  <c r="F1017" i="93"/>
  <c r="G1017" i="93"/>
  <c r="H1017" i="93"/>
  <c r="F1018" i="93"/>
  <c r="G1018" i="93"/>
  <c r="H1018" i="93"/>
  <c r="F1019" i="93"/>
  <c r="G1019" i="93"/>
  <c r="H1019" i="93"/>
  <c r="F1020" i="93"/>
  <c r="G1020" i="93"/>
  <c r="H1020" i="93"/>
  <c r="F1021" i="93"/>
  <c r="G1021" i="93"/>
  <c r="H1021" i="93"/>
  <c r="F1022" i="93"/>
  <c r="G1022" i="93"/>
  <c r="H1022" i="93"/>
  <c r="F1023" i="93"/>
  <c r="G1023" i="93"/>
  <c r="H1023" i="93"/>
  <c r="F1024" i="93"/>
  <c r="G1024" i="93"/>
  <c r="H1024" i="93"/>
  <c r="F1025" i="93"/>
  <c r="G1025" i="93"/>
  <c r="H1025" i="93"/>
  <c r="F1026" i="93"/>
  <c r="G1026" i="93"/>
  <c r="H1026" i="93"/>
  <c r="F1027" i="93"/>
  <c r="G1027" i="93"/>
  <c r="H1027" i="93"/>
  <c r="F1028" i="93"/>
  <c r="G1028" i="93"/>
  <c r="H1028" i="93"/>
  <c r="F1029" i="93"/>
  <c r="G1029" i="93"/>
  <c r="H1029" i="93"/>
  <c r="F1030" i="93"/>
  <c r="G1030" i="93"/>
  <c r="H1030" i="93"/>
  <c r="F1031" i="93"/>
  <c r="G1031" i="93"/>
  <c r="H1031" i="93"/>
  <c r="F1032" i="93"/>
  <c r="G1032" i="93"/>
  <c r="H1032" i="93"/>
  <c r="F1033" i="93"/>
  <c r="G1033" i="93"/>
  <c r="H1033" i="93"/>
  <c r="F1034" i="93"/>
  <c r="G1034" i="93"/>
  <c r="H1034" i="93"/>
  <c r="F1035" i="93"/>
  <c r="G1035" i="93"/>
  <c r="H1035" i="93"/>
  <c r="F1036" i="93"/>
  <c r="G1036" i="93"/>
  <c r="H1036" i="93"/>
  <c r="F1037" i="93"/>
  <c r="G1037" i="93"/>
  <c r="H1037" i="93"/>
  <c r="F1038" i="93"/>
  <c r="G1038" i="93"/>
  <c r="H1038" i="93"/>
  <c r="F1039" i="93"/>
  <c r="G1039" i="93"/>
  <c r="H1039" i="93"/>
  <c r="F1040" i="93"/>
  <c r="G1040" i="93"/>
  <c r="H1040" i="93"/>
  <c r="F1041" i="93"/>
  <c r="G1041" i="93"/>
  <c r="H1041" i="93"/>
  <c r="F1042" i="93"/>
  <c r="G1042" i="93"/>
  <c r="H1042" i="93"/>
  <c r="F1043" i="93"/>
  <c r="G1043" i="93"/>
  <c r="H1043" i="93"/>
  <c r="F1044" i="93"/>
  <c r="G1044" i="93"/>
  <c r="H1044" i="93"/>
  <c r="F1045" i="93"/>
  <c r="G1045" i="93"/>
  <c r="H1045" i="93"/>
  <c r="F1046" i="93"/>
  <c r="G1046" i="93"/>
  <c r="H1046" i="93"/>
  <c r="F1047" i="93"/>
  <c r="G1047" i="93"/>
  <c r="H1047" i="93"/>
  <c r="F1048" i="93"/>
  <c r="G1048" i="93"/>
  <c r="H1048" i="93"/>
  <c r="F1049" i="93"/>
  <c r="G1049" i="93"/>
  <c r="H1049" i="93"/>
  <c r="F1050" i="93"/>
  <c r="G1050" i="93"/>
  <c r="H1050" i="93"/>
  <c r="F1051" i="93"/>
  <c r="G1051" i="93"/>
  <c r="H1051" i="93"/>
  <c r="F1052" i="93"/>
  <c r="G1052" i="93"/>
  <c r="H1052" i="93"/>
  <c r="F1053" i="93"/>
  <c r="G1053" i="93"/>
  <c r="H1053" i="93"/>
  <c r="F1054" i="93"/>
  <c r="G1054" i="93"/>
  <c r="H1054" i="93"/>
  <c r="F1055" i="93"/>
  <c r="G1055" i="93"/>
  <c r="H1055" i="93"/>
  <c r="F1056" i="93"/>
  <c r="G1056" i="93"/>
  <c r="H1056" i="93"/>
  <c r="F1057" i="93"/>
  <c r="G1057" i="93"/>
  <c r="H1057" i="93"/>
  <c r="F1058" i="93"/>
  <c r="G1058" i="93"/>
  <c r="H1058" i="93"/>
  <c r="F1059" i="93"/>
  <c r="G1059" i="93"/>
  <c r="H1059" i="93"/>
  <c r="F1060" i="93"/>
  <c r="G1060" i="93"/>
  <c r="H1060" i="93"/>
  <c r="F1061" i="93"/>
  <c r="G1061" i="93"/>
  <c r="H1061" i="93"/>
  <c r="F1062" i="93"/>
  <c r="G1062" i="93"/>
  <c r="H1062" i="93"/>
  <c r="F1063" i="93"/>
  <c r="G1063" i="93"/>
  <c r="H1063" i="93"/>
  <c r="F1064" i="93"/>
  <c r="G1064" i="93"/>
  <c r="H1064" i="93"/>
  <c r="F1065" i="93"/>
  <c r="G1065" i="93"/>
  <c r="H1065" i="93"/>
  <c r="F1066" i="93"/>
  <c r="G1066" i="93"/>
  <c r="H1066" i="93"/>
  <c r="F1067" i="93"/>
  <c r="G1067" i="93"/>
  <c r="H1067" i="93"/>
  <c r="F1068" i="93"/>
  <c r="G1068" i="93"/>
  <c r="H1068" i="93"/>
  <c r="F1069" i="93"/>
  <c r="G1069" i="93"/>
  <c r="H1069" i="93"/>
  <c r="F1070" i="93"/>
  <c r="G1070" i="93"/>
  <c r="H1070" i="93"/>
  <c r="F1071" i="93"/>
  <c r="G1071" i="93"/>
  <c r="H1071" i="93"/>
  <c r="F1072" i="93"/>
  <c r="G1072" i="93"/>
  <c r="H1072" i="93"/>
  <c r="F1073" i="93"/>
  <c r="G1073" i="93"/>
  <c r="H1073" i="93"/>
  <c r="F1074" i="93"/>
  <c r="G1074" i="93"/>
  <c r="H1074" i="93"/>
  <c r="F1075" i="93"/>
  <c r="G1075" i="93"/>
  <c r="H1075" i="93"/>
  <c r="F1076" i="93"/>
  <c r="G1076" i="93"/>
  <c r="H1076" i="93"/>
  <c r="F1077" i="93"/>
  <c r="G1077" i="93"/>
  <c r="H1077" i="93"/>
  <c r="F1078" i="93"/>
  <c r="G1078" i="93"/>
  <c r="H1078" i="93"/>
  <c r="F1079" i="93"/>
  <c r="G1079" i="93"/>
  <c r="H1079" i="93"/>
  <c r="F1080" i="93"/>
  <c r="G1080" i="93"/>
  <c r="H1080" i="93"/>
  <c r="F1081" i="93"/>
  <c r="G1081" i="93"/>
  <c r="H1081" i="93"/>
  <c r="F1082" i="93"/>
  <c r="G1082" i="93"/>
  <c r="H1082" i="93"/>
  <c r="F1083" i="93"/>
  <c r="G1083" i="93"/>
  <c r="H1083" i="93"/>
  <c r="F1084" i="93"/>
  <c r="G1084" i="93"/>
  <c r="H1084" i="93"/>
  <c r="F1085" i="93"/>
  <c r="G1085" i="93"/>
  <c r="H1085" i="93"/>
  <c r="F1086" i="93"/>
  <c r="G1086" i="93"/>
  <c r="H1086" i="93"/>
  <c r="F1087" i="93"/>
  <c r="G1087" i="93"/>
  <c r="H1087" i="93"/>
  <c r="F1088" i="93"/>
  <c r="G1088" i="93"/>
  <c r="H1088" i="93"/>
  <c r="F1089" i="93"/>
  <c r="G1089" i="93"/>
  <c r="H1089" i="93"/>
  <c r="F1090" i="93"/>
  <c r="G1090" i="93"/>
  <c r="H1090" i="93"/>
  <c r="F1091" i="93"/>
  <c r="G1091" i="93"/>
  <c r="H1091" i="93"/>
  <c r="F1092" i="93"/>
  <c r="G1092" i="93"/>
  <c r="H1092" i="93"/>
  <c r="F1093" i="93"/>
  <c r="G1093" i="93"/>
  <c r="H1093" i="93"/>
  <c r="F1094" i="93"/>
  <c r="G1094" i="93"/>
  <c r="H1094" i="93"/>
  <c r="F1095" i="93"/>
  <c r="G1095" i="93"/>
  <c r="H1095" i="93"/>
  <c r="F1096" i="93"/>
  <c r="G1096" i="93"/>
  <c r="H1096" i="93"/>
  <c r="F1097" i="93"/>
  <c r="G1097" i="93"/>
  <c r="H1097" i="93"/>
  <c r="F1098" i="93"/>
  <c r="G1098" i="93"/>
  <c r="H1098" i="93"/>
  <c r="F1099" i="93"/>
  <c r="G1099" i="93"/>
  <c r="H1099" i="93"/>
  <c r="F1100" i="93"/>
  <c r="G1100" i="93"/>
  <c r="H1100" i="93"/>
  <c r="F1101" i="93"/>
  <c r="G1101" i="93"/>
  <c r="H1101" i="93"/>
  <c r="F1102" i="93"/>
  <c r="G1102" i="93"/>
  <c r="H1102" i="93"/>
  <c r="F1103" i="93"/>
  <c r="G1103" i="93"/>
  <c r="H1103" i="93"/>
  <c r="F1104" i="93"/>
  <c r="G1104" i="93"/>
  <c r="H1104" i="93"/>
  <c r="F1105" i="93"/>
  <c r="G1105" i="93"/>
  <c r="H1105" i="93"/>
  <c r="F1106" i="93"/>
  <c r="G1106" i="93"/>
  <c r="H1106" i="93"/>
  <c r="F1107" i="93"/>
  <c r="G1107" i="93"/>
  <c r="H1107" i="93"/>
  <c r="F1108" i="93"/>
  <c r="G1108" i="93"/>
  <c r="H1108" i="93"/>
  <c r="F1109" i="93"/>
  <c r="G1109" i="93"/>
  <c r="H1109" i="93"/>
  <c r="F1110" i="93"/>
  <c r="G1110" i="93"/>
  <c r="H1110" i="93"/>
  <c r="F1111" i="93"/>
  <c r="G1111" i="93"/>
  <c r="H1111" i="93"/>
  <c r="F1112" i="93"/>
  <c r="G1112" i="93"/>
  <c r="H1112" i="93"/>
  <c r="F1113" i="93"/>
  <c r="G1113" i="93"/>
  <c r="H1113" i="93"/>
  <c r="F1114" i="93"/>
  <c r="G1114" i="93"/>
  <c r="H1114" i="93"/>
  <c r="F1115" i="93"/>
  <c r="G1115" i="93"/>
  <c r="H1115" i="93"/>
  <c r="F1116" i="93"/>
  <c r="G1116" i="93"/>
  <c r="H1116" i="93"/>
  <c r="F1117" i="93"/>
  <c r="G1117" i="93"/>
  <c r="H1117" i="93"/>
  <c r="F1118" i="93"/>
  <c r="G1118" i="93"/>
  <c r="H1118" i="93"/>
  <c r="F1119" i="93"/>
  <c r="G1119" i="93"/>
  <c r="H1119" i="93"/>
  <c r="F1120" i="93"/>
  <c r="G1120" i="93"/>
  <c r="H1120" i="93"/>
  <c r="F1121" i="93"/>
  <c r="G1121" i="93"/>
  <c r="H1121" i="93"/>
  <c r="F1122" i="93"/>
  <c r="G1122" i="93"/>
  <c r="H1122" i="93"/>
  <c r="F1123" i="93"/>
  <c r="G1123" i="93"/>
  <c r="H1123" i="93"/>
  <c r="F1124" i="93"/>
  <c r="G1124" i="93"/>
  <c r="H1124" i="93"/>
  <c r="F1125" i="93"/>
  <c r="G1125" i="93"/>
  <c r="H1125" i="93"/>
  <c r="F1126" i="93"/>
  <c r="G1126" i="93"/>
  <c r="H1126" i="93"/>
  <c r="F1127" i="93"/>
  <c r="G1127" i="93"/>
  <c r="H1127" i="93"/>
  <c r="F1128" i="93"/>
  <c r="G1128" i="93"/>
  <c r="H1128" i="93"/>
  <c r="F1129" i="93"/>
  <c r="G1129" i="93"/>
  <c r="H1129" i="93"/>
  <c r="F1130" i="93"/>
  <c r="G1130" i="93"/>
  <c r="H1130" i="93"/>
  <c r="F1131" i="93"/>
  <c r="G1131" i="93"/>
  <c r="H1131" i="93"/>
  <c r="F1132" i="93"/>
  <c r="G1132" i="93"/>
  <c r="H1132" i="93"/>
  <c r="F1133" i="93"/>
  <c r="G1133" i="93"/>
  <c r="H1133" i="93"/>
  <c r="F1134" i="93"/>
  <c r="G1134" i="93"/>
  <c r="H1134" i="93"/>
  <c r="F1135" i="93"/>
  <c r="G1135" i="93"/>
  <c r="H1135" i="93"/>
  <c r="F1136" i="93"/>
  <c r="G1136" i="93"/>
  <c r="H1136" i="93"/>
  <c r="F1137" i="93"/>
  <c r="G1137" i="93"/>
  <c r="H1137" i="93"/>
  <c r="F1138" i="93"/>
  <c r="G1138" i="93"/>
  <c r="H1138" i="93"/>
  <c r="F1139" i="93"/>
  <c r="G1139" i="93"/>
  <c r="H1139" i="93"/>
  <c r="F1140" i="93"/>
  <c r="G1140" i="93"/>
  <c r="H1140" i="93"/>
  <c r="F1141" i="93"/>
  <c r="G1141" i="93"/>
  <c r="H1141" i="93"/>
  <c r="F1142" i="93"/>
  <c r="G1142" i="93"/>
  <c r="H1142" i="93"/>
  <c r="F1143" i="93"/>
  <c r="G1143" i="93"/>
  <c r="H1143" i="93"/>
  <c r="F1144" i="93"/>
  <c r="G1144" i="93"/>
  <c r="H1144" i="93"/>
  <c r="F1145" i="93"/>
  <c r="G1145" i="93"/>
  <c r="H1145" i="93"/>
  <c r="F1146" i="93"/>
  <c r="G1146" i="93"/>
  <c r="H1146" i="93"/>
  <c r="F1147" i="93"/>
  <c r="G1147" i="93"/>
  <c r="H1147" i="93"/>
  <c r="F1148" i="93"/>
  <c r="G1148" i="93"/>
  <c r="H1148" i="93"/>
  <c r="F1149" i="93"/>
  <c r="G1149" i="93"/>
  <c r="H1149" i="93"/>
  <c r="F1150" i="93"/>
  <c r="G1150" i="93"/>
  <c r="H1150" i="93"/>
  <c r="F1151" i="93"/>
  <c r="G1151" i="93"/>
  <c r="H1151" i="93"/>
  <c r="F1152" i="93"/>
  <c r="G1152" i="93"/>
  <c r="H1152" i="93"/>
  <c r="F1153" i="93"/>
  <c r="G1153" i="93"/>
  <c r="H1153" i="93"/>
  <c r="F1154" i="93"/>
  <c r="G1154" i="93"/>
  <c r="H1154" i="93"/>
  <c r="F1155" i="93"/>
  <c r="G1155" i="93"/>
  <c r="H1155" i="93"/>
  <c r="F1156" i="93"/>
  <c r="G1156" i="93"/>
  <c r="H1156" i="93"/>
  <c r="F1157" i="93"/>
  <c r="G1157" i="93"/>
  <c r="H1157" i="93"/>
  <c r="F1158" i="93"/>
  <c r="G1158" i="93"/>
  <c r="H1158" i="93"/>
  <c r="F1159" i="93"/>
  <c r="G1159" i="93"/>
  <c r="H1159" i="93"/>
  <c r="F1160" i="93"/>
  <c r="G1160" i="93"/>
  <c r="H1160" i="93"/>
  <c r="F1161" i="93"/>
  <c r="G1161" i="93"/>
  <c r="H1161" i="93"/>
  <c r="F1162" i="93"/>
  <c r="G1162" i="93"/>
  <c r="H1162" i="93"/>
  <c r="F1163" i="93"/>
  <c r="G1163" i="93"/>
  <c r="H1163" i="93"/>
  <c r="F1164" i="93"/>
  <c r="G1164" i="93"/>
  <c r="H1164" i="93"/>
  <c r="F1165" i="93"/>
  <c r="G1165" i="93"/>
  <c r="H1165" i="93"/>
  <c r="F1166" i="93"/>
  <c r="G1166" i="93"/>
  <c r="H1166" i="93"/>
  <c r="F1167" i="93"/>
  <c r="G1167" i="93"/>
  <c r="H1167" i="93"/>
  <c r="F1168" i="93"/>
  <c r="G1168" i="93"/>
  <c r="H1168" i="93"/>
  <c r="F1169" i="93"/>
  <c r="G1169" i="93"/>
  <c r="H1169" i="93"/>
  <c r="F1170" i="93"/>
  <c r="G1170" i="93"/>
  <c r="H1170" i="93"/>
  <c r="F1171" i="93"/>
  <c r="G1171" i="93"/>
  <c r="H1171" i="93"/>
  <c r="D1171" i="2"/>
  <c r="D1172" i="2"/>
  <c r="D1173" i="2"/>
  <c r="D1174" i="2"/>
  <c r="D1175" i="2"/>
  <c r="D1176" i="2"/>
  <c r="D1177" i="2"/>
  <c r="D1178" i="2"/>
  <c r="D1179" i="2"/>
  <c r="D1180" i="2"/>
  <c r="D1181" i="2"/>
  <c r="D1182" i="2"/>
  <c r="D1183" i="2"/>
  <c r="D1184" i="2"/>
  <c r="D1185" i="2"/>
  <c r="D1186" i="2"/>
  <c r="D1187" i="2"/>
  <c r="D1188" i="2"/>
  <c r="D1189" i="2"/>
  <c r="D1190" i="2"/>
  <c r="D1191" i="2"/>
  <c r="D1192" i="2"/>
  <c r="D1193" i="2"/>
  <c r="D1194" i="2"/>
  <c r="D1195" i="2"/>
  <c r="D1196" i="2"/>
  <c r="D1197" i="2"/>
  <c r="D1198" i="2"/>
  <c r="D1199" i="2"/>
  <c r="D1200" i="2"/>
  <c r="D1201" i="2"/>
  <c r="D1202" i="2"/>
  <c r="D1203" i="2"/>
  <c r="D1204" i="2"/>
  <c r="D1205" i="2"/>
  <c r="D1206" i="2"/>
  <c r="D1207" i="2"/>
  <c r="D1208" i="2"/>
  <c r="D1209" i="2"/>
  <c r="D1210" i="2"/>
  <c r="D1211" i="2"/>
  <c r="D1212" i="2"/>
  <c r="D1213" i="2"/>
  <c r="D1214" i="2"/>
  <c r="D1215" i="2"/>
  <c r="D1216" i="2"/>
  <c r="D1217" i="2"/>
  <c r="D1218" i="2"/>
  <c r="D1219" i="2"/>
  <c r="D1220" i="2"/>
  <c r="D1221" i="2"/>
  <c r="D1222" i="2"/>
  <c r="D1223" i="2"/>
  <c r="D1224" i="2"/>
  <c r="D1225" i="2"/>
  <c r="D1226" i="2"/>
  <c r="D1227" i="2"/>
  <c r="D1228" i="2"/>
  <c r="D1229" i="2"/>
  <c r="D1230" i="2"/>
  <c r="D1231" i="2"/>
  <c r="D1232" i="2"/>
  <c r="D1233" i="2"/>
  <c r="D1234" i="2"/>
  <c r="D1235" i="2"/>
  <c r="D1236" i="2"/>
  <c r="D1237" i="2"/>
  <c r="D1238" i="2"/>
  <c r="D1239" i="2"/>
  <c r="D1240" i="2"/>
  <c r="D1241" i="2"/>
  <c r="D1242" i="2"/>
  <c r="D1243" i="2"/>
  <c r="D1244" i="2"/>
  <c r="D1245" i="2"/>
  <c r="D1246" i="2"/>
  <c r="D1247" i="2"/>
  <c r="D1248" i="2"/>
  <c r="D1249" i="2"/>
  <c r="D1250" i="2"/>
  <c r="D1251" i="2"/>
  <c r="D1252" i="2"/>
  <c r="D1253" i="2"/>
  <c r="D1254" i="2"/>
  <c r="D1255" i="2"/>
  <c r="D1256" i="2"/>
  <c r="D1257" i="2"/>
  <c r="D1258" i="2"/>
  <c r="D1259" i="2"/>
  <c r="D1260" i="2"/>
  <c r="D1261" i="2"/>
  <c r="D1262" i="2"/>
  <c r="D1263" i="2"/>
  <c r="D1264" i="2"/>
  <c r="D1265" i="2"/>
  <c r="B12" i="94"/>
  <c r="P7" i="104"/>
  <c r="I7" i="104"/>
  <c r="B7" i="104"/>
  <c r="B12" i="102"/>
  <c r="B12" i="111"/>
  <c r="B12" i="110"/>
  <c r="B12" i="109"/>
  <c r="B12" i="107"/>
  <c r="B12" i="82"/>
  <c r="E41" i="116" l="1"/>
  <c r="D41" i="116"/>
  <c r="C42" i="116"/>
  <c r="E11" i="116"/>
  <c r="D14" i="116"/>
  <c r="D18" i="116" s="1"/>
  <c r="D19" i="116"/>
  <c r="T18" i="107"/>
  <c r="T27" i="107"/>
  <c r="V30" i="107"/>
  <c r="T31" i="107"/>
  <c r="T15" i="107"/>
  <c r="V14" i="107"/>
  <c r="T23" i="107"/>
  <c r="V22" i="107"/>
  <c r="T19" i="107"/>
  <c r="T25" i="107"/>
  <c r="T17" i="107"/>
  <c r="V28" i="107"/>
  <c r="V20" i="107"/>
  <c r="T32" i="107"/>
  <c r="T24" i="107"/>
  <c r="T16" i="107"/>
  <c r="T29" i="107"/>
  <c r="T21" i="107"/>
  <c r="V32" i="107"/>
  <c r="B23" i="115"/>
  <c r="D22" i="115" s="1"/>
  <c r="H22" i="115"/>
  <c r="B22" i="115"/>
  <c r="B7" i="115"/>
  <c r="H6" i="115"/>
  <c r="C7" i="113"/>
  <c r="C11" i="113"/>
  <c r="C14" i="113" s="1"/>
  <c r="D16" i="116" l="1"/>
  <c r="C43" i="116"/>
  <c r="E42" i="116"/>
  <c r="D42" i="116"/>
  <c r="D25" i="116"/>
  <c r="D26" i="116" s="1"/>
  <c r="D28" i="116" s="1"/>
  <c r="E15" i="116"/>
  <c r="E21" i="116" s="1"/>
  <c r="E25" i="116" s="1"/>
  <c r="E26" i="116" s="1"/>
  <c r="E28" i="116" s="1"/>
  <c r="G11" i="116"/>
  <c r="F11" i="116"/>
  <c r="F15" i="116" s="1"/>
  <c r="F22" i="116" s="1"/>
  <c r="F25" i="116" s="1"/>
  <c r="F26" i="116" s="1"/>
  <c r="F28" i="116" s="1"/>
  <c r="B24" i="115"/>
  <c r="D6" i="115"/>
  <c r="B8" i="115"/>
  <c r="C8" i="113"/>
  <c r="C40" i="113" s="1"/>
  <c r="D40" i="113" s="1"/>
  <c r="C18" i="113"/>
  <c r="D11" i="113"/>
  <c r="C12" i="113"/>
  <c r="C37" i="111"/>
  <c r="Q32" i="111"/>
  <c r="Q31" i="111"/>
  <c r="Q30" i="111"/>
  <c r="Q29" i="111"/>
  <c r="Q28" i="111"/>
  <c r="Q27" i="111"/>
  <c r="Q26" i="111"/>
  <c r="Q25" i="111"/>
  <c r="Q24" i="111"/>
  <c r="Q23" i="111"/>
  <c r="Q22" i="111"/>
  <c r="Q21" i="111"/>
  <c r="Q20" i="111"/>
  <c r="Q19" i="111"/>
  <c r="Q18" i="111"/>
  <c r="Q17" i="111"/>
  <c r="Q16" i="111"/>
  <c r="Q15" i="111"/>
  <c r="Q14" i="111"/>
  <c r="D14" i="111"/>
  <c r="C15" i="111" s="1"/>
  <c r="B14" i="111"/>
  <c r="AB14" i="111" s="1"/>
  <c r="C5" i="111"/>
  <c r="R29" i="111" s="1"/>
  <c r="C37" i="110"/>
  <c r="Q32" i="110"/>
  <c r="Q31" i="110"/>
  <c r="Q30" i="110"/>
  <c r="Q29" i="110"/>
  <c r="Q28" i="110"/>
  <c r="R27" i="110"/>
  <c r="Q27" i="110"/>
  <c r="Q26" i="110"/>
  <c r="Q25" i="110"/>
  <c r="Q24" i="110"/>
  <c r="Q23" i="110"/>
  <c r="Q22" i="110"/>
  <c r="Q21" i="110"/>
  <c r="Q20" i="110"/>
  <c r="Q19" i="110"/>
  <c r="Q18" i="110"/>
  <c r="Q17" i="110"/>
  <c r="Q16" i="110"/>
  <c r="Q15" i="110"/>
  <c r="Q14" i="110"/>
  <c r="D14" i="110"/>
  <c r="C15" i="110" s="1"/>
  <c r="B14" i="110"/>
  <c r="AB14" i="110" s="1"/>
  <c r="C5" i="110"/>
  <c r="R29" i="110" s="1"/>
  <c r="B14" i="109"/>
  <c r="AB14" i="109" s="1"/>
  <c r="C37" i="109"/>
  <c r="Q32" i="109"/>
  <c r="Q31" i="109"/>
  <c r="Q30" i="109"/>
  <c r="Q29" i="109"/>
  <c r="Q28" i="109"/>
  <c r="Q27" i="109"/>
  <c r="Q26" i="109"/>
  <c r="Q25" i="109"/>
  <c r="Q24" i="109"/>
  <c r="Q23" i="109"/>
  <c r="Q22" i="109"/>
  <c r="Q21" i="109"/>
  <c r="Q20" i="109"/>
  <c r="Q19" i="109"/>
  <c r="Q18" i="109"/>
  <c r="Q17" i="109"/>
  <c r="Q16" i="109"/>
  <c r="Q15" i="109"/>
  <c r="Q14" i="109"/>
  <c r="D14" i="109"/>
  <c r="C15" i="109" s="1"/>
  <c r="C5" i="109"/>
  <c r="R31" i="109" s="1"/>
  <c r="C37" i="107"/>
  <c r="D14" i="107"/>
  <c r="C15" i="107" s="1"/>
  <c r="B14" i="107"/>
  <c r="AB14" i="107" s="1"/>
  <c r="E30" i="116" l="1"/>
  <c r="E29" i="116"/>
  <c r="D30" i="116"/>
  <c r="D29" i="116"/>
  <c r="G15" i="116"/>
  <c r="G14" i="116"/>
  <c r="F43" i="116" s="1"/>
  <c r="E43" i="116"/>
  <c r="D43" i="116"/>
  <c r="C44" i="116"/>
  <c r="F30" i="116"/>
  <c r="F29" i="116"/>
  <c r="R19" i="111"/>
  <c r="R27" i="111"/>
  <c r="R17" i="111"/>
  <c r="R16" i="110"/>
  <c r="R24" i="110"/>
  <c r="R19" i="110"/>
  <c r="R19" i="109"/>
  <c r="R27" i="109"/>
  <c r="R29" i="109"/>
  <c r="R26" i="109"/>
  <c r="R24" i="109"/>
  <c r="R16" i="109"/>
  <c r="R21" i="109"/>
  <c r="R18" i="109"/>
  <c r="B25" i="115"/>
  <c r="D23" i="115"/>
  <c r="D7" i="115"/>
  <c r="B9" i="115"/>
  <c r="E40" i="113"/>
  <c r="C41" i="113"/>
  <c r="D41" i="113" s="1"/>
  <c r="E11" i="113"/>
  <c r="D14" i="113"/>
  <c r="D18" i="113" s="1"/>
  <c r="C15" i="113"/>
  <c r="C16" i="113" s="1"/>
  <c r="D12" i="113"/>
  <c r="D15" i="111"/>
  <c r="C16" i="111" s="1"/>
  <c r="B15" i="111"/>
  <c r="G14" i="111"/>
  <c r="R16" i="111"/>
  <c r="R24" i="111"/>
  <c r="R14" i="111"/>
  <c r="R22" i="111"/>
  <c r="R30" i="111"/>
  <c r="R32" i="111"/>
  <c r="R25" i="111"/>
  <c r="R20" i="111"/>
  <c r="R28" i="111"/>
  <c r="R15" i="111"/>
  <c r="R23" i="111"/>
  <c r="R31" i="111"/>
  <c r="R18" i="111"/>
  <c r="R26" i="111"/>
  <c r="R21" i="111"/>
  <c r="D15" i="110"/>
  <c r="C16" i="110" s="1"/>
  <c r="B15" i="110"/>
  <c r="G14" i="110"/>
  <c r="R14" i="110"/>
  <c r="R22" i="110"/>
  <c r="R30" i="110"/>
  <c r="R32" i="110"/>
  <c r="R17" i="110"/>
  <c r="R25" i="110"/>
  <c r="R20" i="110"/>
  <c r="R28" i="110"/>
  <c r="R15" i="110"/>
  <c r="R23" i="110"/>
  <c r="R31" i="110"/>
  <c r="R18" i="110"/>
  <c r="R26" i="110"/>
  <c r="R21" i="110"/>
  <c r="D15" i="109"/>
  <c r="C16" i="109" s="1"/>
  <c r="B15" i="109"/>
  <c r="G14" i="109"/>
  <c r="R14" i="109"/>
  <c r="R22" i="109"/>
  <c r="R30" i="109"/>
  <c r="R32" i="109"/>
  <c r="R17" i="109"/>
  <c r="R25" i="109"/>
  <c r="R20" i="109"/>
  <c r="R28" i="109"/>
  <c r="R15" i="109"/>
  <c r="R23" i="109"/>
  <c r="D15" i="107"/>
  <c r="C16" i="107" s="1"/>
  <c r="B15" i="107"/>
  <c r="G14" i="107"/>
  <c r="G18" i="116" l="1"/>
  <c r="F40" i="116"/>
  <c r="F41" i="116"/>
  <c r="F42" i="116"/>
  <c r="G19" i="116"/>
  <c r="G25" i="116" s="1"/>
  <c r="G26" i="116" s="1"/>
  <c r="G28" i="116" s="1"/>
  <c r="G16" i="116"/>
  <c r="C45" i="116"/>
  <c r="E44" i="116"/>
  <c r="F44" i="116"/>
  <c r="D44" i="116"/>
  <c r="B10" i="115"/>
  <c r="D8" i="115"/>
  <c r="B26" i="115"/>
  <c r="D24" i="115"/>
  <c r="E41" i="113"/>
  <c r="G11" i="113"/>
  <c r="G14" i="113" s="1"/>
  <c r="E15" i="113"/>
  <c r="C42" i="113"/>
  <c r="D42" i="113" s="1"/>
  <c r="E12" i="113"/>
  <c r="D15" i="113"/>
  <c r="F11" i="113"/>
  <c r="F15" i="113" s="1"/>
  <c r="C19" i="113"/>
  <c r="C25" i="113" s="1"/>
  <c r="C26" i="113" s="1"/>
  <c r="H14" i="111"/>
  <c r="E14" i="111"/>
  <c r="AB15" i="111"/>
  <c r="B16" i="111"/>
  <c r="D16" i="111"/>
  <c r="C17" i="111" s="1"/>
  <c r="G15" i="111"/>
  <c r="E14" i="110"/>
  <c r="AB15" i="110"/>
  <c r="B16" i="110"/>
  <c r="D16" i="110"/>
  <c r="C17" i="110" s="1"/>
  <c r="G15" i="110"/>
  <c r="H14" i="110"/>
  <c r="E14" i="109"/>
  <c r="AB15" i="109"/>
  <c r="B16" i="109"/>
  <c r="D16" i="109"/>
  <c r="C17" i="109" s="1"/>
  <c r="G15" i="109"/>
  <c r="H15" i="109" s="1"/>
  <c r="H14" i="109"/>
  <c r="H14" i="107"/>
  <c r="E14" i="107"/>
  <c r="AB15" i="107"/>
  <c r="D16" i="107"/>
  <c r="C17" i="107" s="1"/>
  <c r="B16" i="107"/>
  <c r="G15" i="107"/>
  <c r="F45" i="116" l="1"/>
  <c r="E45" i="116"/>
  <c r="D45" i="116"/>
  <c r="C46" i="116"/>
  <c r="G30" i="116"/>
  <c r="G29" i="116"/>
  <c r="B27" i="115"/>
  <c r="D25" i="115"/>
  <c r="B11" i="115"/>
  <c r="D9" i="115"/>
  <c r="G15" i="113"/>
  <c r="F42" i="113" s="1"/>
  <c r="E21" i="113"/>
  <c r="E25" i="113" s="1"/>
  <c r="E26" i="113" s="1"/>
  <c r="G18" i="113"/>
  <c r="C43" i="113"/>
  <c r="D43" i="113" s="1"/>
  <c r="E42" i="113"/>
  <c r="F12" i="113"/>
  <c r="F22" i="113" s="1"/>
  <c r="F25" i="113" s="1"/>
  <c r="F26" i="113" s="1"/>
  <c r="G12" i="113"/>
  <c r="D16" i="113"/>
  <c r="D19" i="113"/>
  <c r="D25" i="113" s="1"/>
  <c r="D26" i="113" s="1"/>
  <c r="E15" i="111"/>
  <c r="F15" i="111" s="1"/>
  <c r="AB16" i="111"/>
  <c r="F14" i="111"/>
  <c r="H15" i="111"/>
  <c r="D17" i="111"/>
  <c r="C18" i="111" s="1"/>
  <c r="G16" i="111"/>
  <c r="H16" i="111" s="1"/>
  <c r="B17" i="111"/>
  <c r="E15" i="110"/>
  <c r="F15" i="110" s="1"/>
  <c r="AB16" i="110"/>
  <c r="D17" i="110"/>
  <c r="C18" i="110" s="1"/>
  <c r="G16" i="110"/>
  <c r="B17" i="110"/>
  <c r="F14" i="110"/>
  <c r="AC14" i="110" s="1"/>
  <c r="AE14" i="110" s="1"/>
  <c r="H15" i="110"/>
  <c r="F14" i="109"/>
  <c r="D17" i="109"/>
  <c r="C18" i="109" s="1"/>
  <c r="G16" i="109"/>
  <c r="B17" i="109"/>
  <c r="E15" i="109"/>
  <c r="AB16" i="109"/>
  <c r="D17" i="107"/>
  <c r="C18" i="107" s="1"/>
  <c r="G16" i="107"/>
  <c r="B17" i="107"/>
  <c r="H15" i="107"/>
  <c r="AB16" i="107"/>
  <c r="E15" i="107"/>
  <c r="F15" i="107" s="1"/>
  <c r="F14" i="107"/>
  <c r="AC14" i="107" s="1"/>
  <c r="AE14" i="107" s="1"/>
  <c r="Q9" i="104"/>
  <c r="Q10" i="104" s="1"/>
  <c r="P9" i="104"/>
  <c r="I22" i="104"/>
  <c r="I21" i="104"/>
  <c r="I18" i="104"/>
  <c r="I17" i="104"/>
  <c r="I16" i="104"/>
  <c r="I13" i="104"/>
  <c r="I12" i="104"/>
  <c r="J9" i="104"/>
  <c r="J10" i="104"/>
  <c r="J11" i="104" s="1"/>
  <c r="I11" i="104" s="1"/>
  <c r="I9" i="104"/>
  <c r="B9" i="104"/>
  <c r="C10" i="104"/>
  <c r="B10" i="104" s="1"/>
  <c r="Q132" i="102"/>
  <c r="Q133" i="102"/>
  <c r="Q134" i="102"/>
  <c r="Q135" i="102"/>
  <c r="Q104" i="102"/>
  <c r="Q105" i="102"/>
  <c r="Q106" i="102"/>
  <c r="Q107" i="102"/>
  <c r="Q108" i="102"/>
  <c r="Q109" i="102"/>
  <c r="Q110" i="102"/>
  <c r="Q111" i="102"/>
  <c r="Q112" i="102"/>
  <c r="Q113" i="102"/>
  <c r="Q114" i="102"/>
  <c r="Q115" i="102"/>
  <c r="Q116" i="102"/>
  <c r="Q117" i="102"/>
  <c r="Q118" i="102"/>
  <c r="Q119" i="102"/>
  <c r="Q120" i="102"/>
  <c r="Q121" i="102"/>
  <c r="Q122" i="102"/>
  <c r="Q123" i="102"/>
  <c r="Q124" i="102"/>
  <c r="Q125" i="102"/>
  <c r="Q126" i="102"/>
  <c r="Q127" i="102"/>
  <c r="Q128" i="102"/>
  <c r="Q129" i="102"/>
  <c r="Q130" i="102"/>
  <c r="Q131" i="102"/>
  <c r="Q31" i="102"/>
  <c r="Q32" i="102"/>
  <c r="Q33" i="102"/>
  <c r="Q34" i="102"/>
  <c r="Q35" i="102"/>
  <c r="Q36" i="102"/>
  <c r="Q37" i="102"/>
  <c r="Q38" i="102"/>
  <c r="Q39" i="102"/>
  <c r="Q40" i="102"/>
  <c r="Q41" i="102"/>
  <c r="Q42" i="102"/>
  <c r="Q43" i="102"/>
  <c r="Q44" i="102"/>
  <c r="Q45" i="102"/>
  <c r="Q46" i="102"/>
  <c r="Q47" i="102"/>
  <c r="Q48" i="102"/>
  <c r="Q49" i="102"/>
  <c r="Q50" i="102"/>
  <c r="Q51" i="102"/>
  <c r="Q52" i="102"/>
  <c r="Q53" i="102"/>
  <c r="Q54" i="102"/>
  <c r="Q55" i="102"/>
  <c r="Q56" i="102"/>
  <c r="Q57" i="102"/>
  <c r="Q58" i="102"/>
  <c r="Q59" i="102"/>
  <c r="Q60" i="102"/>
  <c r="Q61" i="102"/>
  <c r="Q62" i="102"/>
  <c r="Q63" i="102"/>
  <c r="Q64" i="102"/>
  <c r="Q65" i="102"/>
  <c r="Q66" i="102"/>
  <c r="Q67" i="102"/>
  <c r="Q68" i="102"/>
  <c r="Q69" i="102"/>
  <c r="Q70" i="102"/>
  <c r="Q71" i="102"/>
  <c r="Q72" i="102"/>
  <c r="Q73" i="102"/>
  <c r="Q74" i="102"/>
  <c r="Q75" i="102"/>
  <c r="Q76" i="102"/>
  <c r="Q77" i="102"/>
  <c r="Q78" i="102"/>
  <c r="Q79" i="102"/>
  <c r="Q80" i="102"/>
  <c r="Q81" i="102"/>
  <c r="Q82" i="102"/>
  <c r="Q83" i="102"/>
  <c r="Q84" i="102"/>
  <c r="Q85" i="102"/>
  <c r="Q86" i="102"/>
  <c r="Q87" i="102"/>
  <c r="Q88" i="102"/>
  <c r="Q89" i="102"/>
  <c r="Q90" i="102"/>
  <c r="Q91" i="102"/>
  <c r="Q92" i="102"/>
  <c r="Q93" i="102"/>
  <c r="Q94" i="102"/>
  <c r="Q95" i="102"/>
  <c r="Q96" i="102"/>
  <c r="Q97" i="102"/>
  <c r="Q98" i="102"/>
  <c r="Q99" i="102"/>
  <c r="Q100" i="102"/>
  <c r="Q101" i="102"/>
  <c r="Q102" i="102"/>
  <c r="Q103" i="102"/>
  <c r="C141" i="102"/>
  <c r="Q136" i="102"/>
  <c r="Q30" i="102"/>
  <c r="Q29" i="102"/>
  <c r="Q28" i="102"/>
  <c r="Q27" i="102"/>
  <c r="Q26" i="102"/>
  <c r="Q25" i="102"/>
  <c r="Q24" i="102"/>
  <c r="Q23" i="102"/>
  <c r="Q22" i="102"/>
  <c r="Q21" i="102"/>
  <c r="Q20" i="102"/>
  <c r="Q19" i="102"/>
  <c r="Q18" i="102"/>
  <c r="Q17" i="102"/>
  <c r="Q16" i="102"/>
  <c r="Q15" i="102"/>
  <c r="Q14" i="102"/>
  <c r="D14" i="102"/>
  <c r="C15" i="102" s="1"/>
  <c r="G14" i="102" s="1"/>
  <c r="B14" i="102"/>
  <c r="AB14" i="102" s="1"/>
  <c r="C5" i="102"/>
  <c r="R26" i="102" s="1"/>
  <c r="C37" i="101"/>
  <c r="Q33" i="101"/>
  <c r="Q32" i="101"/>
  <c r="Q31" i="101"/>
  <c r="Q30" i="101"/>
  <c r="Q29" i="101"/>
  <c r="Q28" i="101"/>
  <c r="Q27" i="101"/>
  <c r="Q26" i="101"/>
  <c r="Q25" i="101"/>
  <c r="Q24" i="101"/>
  <c r="Q23" i="101"/>
  <c r="Q22" i="101"/>
  <c r="Q21" i="101"/>
  <c r="Q20" i="101"/>
  <c r="Q19" i="101"/>
  <c r="Q18" i="101"/>
  <c r="Q17" i="101"/>
  <c r="Q16" i="101"/>
  <c r="Q15" i="101"/>
  <c r="D15" i="101"/>
  <c r="C16" i="101" s="1"/>
  <c r="G15" i="101" s="1"/>
  <c r="AA14" i="101"/>
  <c r="D14" i="101"/>
  <c r="C15" i="101" s="1"/>
  <c r="B14" i="101"/>
  <c r="B12" i="101"/>
  <c r="C5" i="101"/>
  <c r="R15" i="101" s="1"/>
  <c r="C5" i="82"/>
  <c r="C4" i="94"/>
  <c r="I13" i="94" s="1"/>
  <c r="C5" i="95"/>
  <c r="J13" i="95" s="1"/>
  <c r="C47" i="116" l="1"/>
  <c r="E46" i="116"/>
  <c r="F46" i="116"/>
  <c r="D46" i="116"/>
  <c r="AC14" i="111"/>
  <c r="AE14" i="111" s="1"/>
  <c r="R17" i="82"/>
  <c r="G16" i="113"/>
  <c r="G19" i="113"/>
  <c r="G25" i="113" s="1"/>
  <c r="G26" i="113" s="1"/>
  <c r="G28" i="113" s="1"/>
  <c r="G30" i="113" s="1"/>
  <c r="F41" i="113"/>
  <c r="F40" i="113"/>
  <c r="AC15" i="110"/>
  <c r="AE15" i="110" s="1"/>
  <c r="AC15" i="111"/>
  <c r="D10" i="115"/>
  <c r="D28" i="115"/>
  <c r="D26" i="115"/>
  <c r="F43" i="113"/>
  <c r="C44" i="113"/>
  <c r="C45" i="113" s="1"/>
  <c r="D45" i="113" s="1"/>
  <c r="E43" i="113"/>
  <c r="F28" i="113"/>
  <c r="D28" i="113"/>
  <c r="E28" i="113"/>
  <c r="R132" i="102"/>
  <c r="R135" i="102"/>
  <c r="R134" i="102"/>
  <c r="R133" i="102"/>
  <c r="AB17" i="111"/>
  <c r="E16" i="111"/>
  <c r="F16" i="111" s="1"/>
  <c r="D18" i="111"/>
  <c r="C19" i="111" s="1"/>
  <c r="G17" i="111"/>
  <c r="B18" i="111"/>
  <c r="AB17" i="110"/>
  <c r="E16" i="110"/>
  <c r="H16" i="110"/>
  <c r="D18" i="110"/>
  <c r="C19" i="110" s="1"/>
  <c r="G17" i="110"/>
  <c r="B18" i="110"/>
  <c r="F15" i="109"/>
  <c r="AB17" i="109"/>
  <c r="E16" i="109"/>
  <c r="H16" i="109"/>
  <c r="D18" i="109"/>
  <c r="C19" i="109" s="1"/>
  <c r="G17" i="109"/>
  <c r="H17" i="109" s="1"/>
  <c r="B18" i="109"/>
  <c r="AC14" i="109"/>
  <c r="AE14" i="109" s="1"/>
  <c r="AC15" i="107"/>
  <c r="AE15" i="107" s="1"/>
  <c r="H16" i="107"/>
  <c r="E16" i="107"/>
  <c r="AB17" i="107"/>
  <c r="B18" i="107"/>
  <c r="G17" i="107"/>
  <c r="D18" i="107"/>
  <c r="C19" i="107" s="1"/>
  <c r="I29" i="94"/>
  <c r="I21" i="94"/>
  <c r="I20" i="94"/>
  <c r="I27" i="94"/>
  <c r="I19" i="94"/>
  <c r="I26" i="94"/>
  <c r="I18" i="94"/>
  <c r="I24" i="94"/>
  <c r="I16" i="94"/>
  <c r="I28" i="94"/>
  <c r="I25" i="94"/>
  <c r="I17" i="94"/>
  <c r="I12" i="94"/>
  <c r="I23" i="94"/>
  <c r="I15" i="94"/>
  <c r="I30" i="94"/>
  <c r="I22" i="94"/>
  <c r="I14" i="94"/>
  <c r="P10" i="104"/>
  <c r="Q11" i="104"/>
  <c r="I10" i="104"/>
  <c r="J12" i="104"/>
  <c r="E9" i="104"/>
  <c r="C11" i="104"/>
  <c r="B11" i="104" s="1"/>
  <c r="R122" i="102"/>
  <c r="R114" i="102"/>
  <c r="R110" i="102"/>
  <c r="R126" i="102"/>
  <c r="R106" i="102"/>
  <c r="R118" i="102"/>
  <c r="R130" i="102"/>
  <c r="R129" i="102"/>
  <c r="R125" i="102"/>
  <c r="R121" i="102"/>
  <c r="R117" i="102"/>
  <c r="R113" i="102"/>
  <c r="R109" i="102"/>
  <c r="R105" i="102"/>
  <c r="R128" i="102"/>
  <c r="R124" i="102"/>
  <c r="R120" i="102"/>
  <c r="R116" i="102"/>
  <c r="R112" i="102"/>
  <c r="R108" i="102"/>
  <c r="R104" i="102"/>
  <c r="R131" i="102"/>
  <c r="R127" i="102"/>
  <c r="R123" i="102"/>
  <c r="R119" i="102"/>
  <c r="R115" i="102"/>
  <c r="R111" i="102"/>
  <c r="R107" i="102"/>
  <c r="R58" i="102"/>
  <c r="R79" i="102"/>
  <c r="R63" i="102"/>
  <c r="R42" i="102"/>
  <c r="R90" i="102"/>
  <c r="R47" i="102"/>
  <c r="R95" i="102"/>
  <c r="R74" i="102"/>
  <c r="R99" i="102"/>
  <c r="R94" i="102"/>
  <c r="R83" i="102"/>
  <c r="R78" i="102"/>
  <c r="R67" i="102"/>
  <c r="R62" i="102"/>
  <c r="R51" i="102"/>
  <c r="R46" i="102"/>
  <c r="R35" i="102"/>
  <c r="R103" i="102"/>
  <c r="R98" i="102"/>
  <c r="R87" i="102"/>
  <c r="R82" i="102"/>
  <c r="R71" i="102"/>
  <c r="R66" i="102"/>
  <c r="R55" i="102"/>
  <c r="R50" i="102"/>
  <c r="R39" i="102"/>
  <c r="R34" i="102"/>
  <c r="R102" i="102"/>
  <c r="R91" i="102"/>
  <c r="R86" i="102"/>
  <c r="R75" i="102"/>
  <c r="R70" i="102"/>
  <c r="R59" i="102"/>
  <c r="R54" i="102"/>
  <c r="R43" i="102"/>
  <c r="R38" i="102"/>
  <c r="R31" i="102"/>
  <c r="R101" i="102"/>
  <c r="R97" i="102"/>
  <c r="R93" i="102"/>
  <c r="R89" i="102"/>
  <c r="R85" i="102"/>
  <c r="R81" i="102"/>
  <c r="R77" i="102"/>
  <c r="R73" i="102"/>
  <c r="R69" i="102"/>
  <c r="R65" i="102"/>
  <c r="R61" i="102"/>
  <c r="R57" i="102"/>
  <c r="R53" i="102"/>
  <c r="R49" i="102"/>
  <c r="R45" i="102"/>
  <c r="R41" i="102"/>
  <c r="R37" i="102"/>
  <c r="R33" i="102"/>
  <c r="R100" i="102"/>
  <c r="R96" i="102"/>
  <c r="R92" i="102"/>
  <c r="R88" i="102"/>
  <c r="R84" i="102"/>
  <c r="R80" i="102"/>
  <c r="R76" i="102"/>
  <c r="R72" i="102"/>
  <c r="R68" i="102"/>
  <c r="R64" i="102"/>
  <c r="R60" i="102"/>
  <c r="R56" i="102"/>
  <c r="R52" i="102"/>
  <c r="R48" i="102"/>
  <c r="R44" i="102"/>
  <c r="R40" i="102"/>
  <c r="R36" i="102"/>
  <c r="R32" i="102"/>
  <c r="R23" i="102"/>
  <c r="R19" i="102"/>
  <c r="R29" i="102"/>
  <c r="R24" i="102"/>
  <c r="R15" i="102"/>
  <c r="R20" i="102"/>
  <c r="R16" i="102"/>
  <c r="R21" i="102"/>
  <c r="R27" i="102"/>
  <c r="H14" i="102"/>
  <c r="D15" i="102"/>
  <c r="C16" i="102" s="1"/>
  <c r="G15" i="102" s="1"/>
  <c r="B15" i="102"/>
  <c r="E14" i="102" s="1"/>
  <c r="R14" i="102"/>
  <c r="R22" i="102"/>
  <c r="R30" i="102"/>
  <c r="R136" i="102"/>
  <c r="R17" i="102"/>
  <c r="R25" i="102"/>
  <c r="R28" i="102"/>
  <c r="R18" i="102"/>
  <c r="R18" i="101"/>
  <c r="R33" i="101"/>
  <c r="R19" i="101"/>
  <c r="R20" i="101"/>
  <c r="R27" i="101"/>
  <c r="R32" i="101"/>
  <c r="R24" i="101"/>
  <c r="R16" i="101"/>
  <c r="R29" i="101"/>
  <c r="R21" i="101"/>
  <c r="R26" i="101"/>
  <c r="R25" i="101"/>
  <c r="R17" i="101"/>
  <c r="R30" i="101"/>
  <c r="R28" i="101"/>
  <c r="R31" i="101"/>
  <c r="B16" i="101"/>
  <c r="R23" i="101"/>
  <c r="D16" i="101"/>
  <c r="C17" i="101" s="1"/>
  <c r="B15" i="101"/>
  <c r="G14" i="101"/>
  <c r="R22" i="101"/>
  <c r="R23" i="82"/>
  <c r="R32" i="82"/>
  <c r="R20" i="82"/>
  <c r="R14" i="82"/>
  <c r="R31" i="82"/>
  <c r="R19" i="82"/>
  <c r="R24" i="82"/>
  <c r="R16" i="82"/>
  <c r="R15" i="82"/>
  <c r="R27" i="82"/>
  <c r="R30" i="82"/>
  <c r="R28" i="82"/>
  <c r="R25" i="82"/>
  <c r="R22" i="82"/>
  <c r="R29" i="82"/>
  <c r="R21" i="82"/>
  <c r="R26" i="82"/>
  <c r="R18" i="82"/>
  <c r="F47" i="116" l="1"/>
  <c r="E47" i="116"/>
  <c r="D47" i="116"/>
  <c r="C48" i="116"/>
  <c r="AE15" i="111"/>
  <c r="AC16" i="111"/>
  <c r="AE16" i="111" s="1"/>
  <c r="D12" i="115"/>
  <c r="E44" i="113"/>
  <c r="D44" i="113"/>
  <c r="F44" i="113"/>
  <c r="F45" i="113"/>
  <c r="E45" i="113"/>
  <c r="C46" i="113"/>
  <c r="D46" i="113" s="1"/>
  <c r="G29" i="113"/>
  <c r="F30" i="113"/>
  <c r="F29" i="113"/>
  <c r="D30" i="113"/>
  <c r="D29" i="113"/>
  <c r="E29" i="113"/>
  <c r="E30" i="113"/>
  <c r="E17" i="111"/>
  <c r="AB18" i="111"/>
  <c r="D19" i="111"/>
  <c r="C20" i="111" s="1"/>
  <c r="G18" i="111"/>
  <c r="H18" i="111" s="1"/>
  <c r="B19" i="111"/>
  <c r="H17" i="111"/>
  <c r="F16" i="110"/>
  <c r="D19" i="110"/>
  <c r="C20" i="110" s="1"/>
  <c r="G18" i="110"/>
  <c r="B19" i="110"/>
  <c r="E17" i="110"/>
  <c r="AB18" i="110"/>
  <c r="H17" i="110"/>
  <c r="H18" i="110"/>
  <c r="AC15" i="109"/>
  <c r="AE15" i="109" s="1"/>
  <c r="F16" i="109"/>
  <c r="E17" i="109"/>
  <c r="AB18" i="109"/>
  <c r="D19" i="109"/>
  <c r="C20" i="109" s="1"/>
  <c r="G18" i="109"/>
  <c r="B19" i="109"/>
  <c r="D19" i="107"/>
  <c r="C20" i="107" s="1"/>
  <c r="G18" i="107"/>
  <c r="B19" i="107"/>
  <c r="F16" i="107"/>
  <c r="AC16" i="107" s="1"/>
  <c r="AE16" i="107" s="1"/>
  <c r="H17" i="107"/>
  <c r="E17" i="107"/>
  <c r="AB18" i="107"/>
  <c r="Q12" i="104"/>
  <c r="Q13" i="104" s="1"/>
  <c r="Q14" i="104" s="1"/>
  <c r="P11" i="104"/>
  <c r="J13" i="104"/>
  <c r="E10" i="104"/>
  <c r="C12" i="104"/>
  <c r="B12" i="104" s="1"/>
  <c r="AB15" i="102"/>
  <c r="B16" i="102"/>
  <c r="E15" i="102" s="1"/>
  <c r="D16" i="102"/>
  <c r="C17" i="102" s="1"/>
  <c r="G16" i="102" s="1"/>
  <c r="H15" i="101"/>
  <c r="H14" i="101"/>
  <c r="AA16" i="101"/>
  <c r="E15" i="101"/>
  <c r="AA15" i="101"/>
  <c r="E14" i="101"/>
  <c r="D17" i="101"/>
  <c r="C18" i="101" s="1"/>
  <c r="G16" i="101"/>
  <c r="H16" i="101" s="1"/>
  <c r="B17" i="101"/>
  <c r="C49" i="116" l="1"/>
  <c r="E48" i="116"/>
  <c r="F48" i="116"/>
  <c r="D48" i="116"/>
  <c r="AC16" i="110"/>
  <c r="AE16" i="110" s="1"/>
  <c r="F46" i="113"/>
  <c r="E46" i="113"/>
  <c r="C47" i="113"/>
  <c r="D47" i="113" s="1"/>
  <c r="F17" i="111"/>
  <c r="F18" i="111"/>
  <c r="D20" i="111"/>
  <c r="C21" i="111" s="1"/>
  <c r="G19" i="111"/>
  <c r="B20" i="111"/>
  <c r="AB19" i="111"/>
  <c r="E18" i="111"/>
  <c r="D20" i="110"/>
  <c r="C21" i="110" s="1"/>
  <c r="G19" i="110"/>
  <c r="B20" i="110"/>
  <c r="AB19" i="110"/>
  <c r="E18" i="110"/>
  <c r="F17" i="110"/>
  <c r="AC17" i="110" s="1"/>
  <c r="AE17" i="110" s="1"/>
  <c r="AC16" i="109"/>
  <c r="AE16" i="109" s="1"/>
  <c r="H18" i="109"/>
  <c r="F17" i="109"/>
  <c r="AC17" i="109" s="1"/>
  <c r="D20" i="109"/>
  <c r="C21" i="109" s="1"/>
  <c r="G19" i="109"/>
  <c r="B20" i="109"/>
  <c r="AB19" i="109"/>
  <c r="E18" i="109"/>
  <c r="F17" i="107"/>
  <c r="H18" i="107"/>
  <c r="D20" i="107"/>
  <c r="C21" i="107" s="1"/>
  <c r="G19" i="107"/>
  <c r="B20" i="107"/>
  <c r="AC17" i="107"/>
  <c r="AE17" i="107" s="1"/>
  <c r="AB19" i="107"/>
  <c r="E18" i="107"/>
  <c r="P12" i="104"/>
  <c r="P14" i="104"/>
  <c r="Q15" i="104"/>
  <c r="J14" i="104"/>
  <c r="E11" i="104"/>
  <c r="C13" i="104"/>
  <c r="B13" i="104" s="1"/>
  <c r="F14" i="102"/>
  <c r="H15" i="102"/>
  <c r="D17" i="102"/>
  <c r="C18" i="102" s="1"/>
  <c r="G17" i="102" s="1"/>
  <c r="B17" i="102"/>
  <c r="E16" i="102" s="1"/>
  <c r="AB16" i="102"/>
  <c r="B18" i="101"/>
  <c r="G17" i="101"/>
  <c r="D18" i="101"/>
  <c r="C19" i="101" s="1"/>
  <c r="F15" i="101"/>
  <c r="F14" i="101"/>
  <c r="AB15" i="101" s="1"/>
  <c r="AC15" i="101" s="1"/>
  <c r="AD15" i="101" s="1"/>
  <c r="E16" i="101"/>
  <c r="AA17" i="101"/>
  <c r="AB16" i="101"/>
  <c r="AC16" i="101" s="1"/>
  <c r="F49" i="116" l="1"/>
  <c r="E49" i="116"/>
  <c r="D49" i="116"/>
  <c r="C50" i="116"/>
  <c r="AC17" i="111"/>
  <c r="AE17" i="111" s="1"/>
  <c r="AE17" i="109"/>
  <c r="AC18" i="111"/>
  <c r="F47" i="113"/>
  <c r="E47" i="113"/>
  <c r="C48" i="113"/>
  <c r="D48" i="113" s="1"/>
  <c r="AC14" i="102"/>
  <c r="AE14" i="102" s="1"/>
  <c r="E19" i="111"/>
  <c r="AB20" i="111"/>
  <c r="H19" i="111"/>
  <c r="B21" i="111"/>
  <c r="D21" i="111"/>
  <c r="C22" i="111" s="1"/>
  <c r="G20" i="111"/>
  <c r="H20" i="111" s="1"/>
  <c r="B21" i="110"/>
  <c r="D21" i="110"/>
  <c r="C22" i="110" s="1"/>
  <c r="G20" i="110"/>
  <c r="H20" i="110" s="1"/>
  <c r="H19" i="110"/>
  <c r="F18" i="110"/>
  <c r="E19" i="110"/>
  <c r="AB20" i="110"/>
  <c r="E19" i="109"/>
  <c r="AB20" i="109"/>
  <c r="F18" i="109"/>
  <c r="AC18" i="109" s="1"/>
  <c r="AE18" i="109" s="1"/>
  <c r="B21" i="109"/>
  <c r="G20" i="109"/>
  <c r="D21" i="109"/>
  <c r="C22" i="109" s="1"/>
  <c r="H19" i="109"/>
  <c r="H19" i="107"/>
  <c r="E19" i="107"/>
  <c r="AB20" i="107"/>
  <c r="F18" i="107"/>
  <c r="AC18" i="107" s="1"/>
  <c r="AE18" i="107" s="1"/>
  <c r="B21" i="107"/>
  <c r="D21" i="107"/>
  <c r="C22" i="107" s="1"/>
  <c r="G20" i="107"/>
  <c r="P15" i="104"/>
  <c r="Q16" i="104"/>
  <c r="P13" i="104"/>
  <c r="I14" i="104"/>
  <c r="J15" i="104"/>
  <c r="E12" i="104"/>
  <c r="C14" i="104"/>
  <c r="B14" i="104" s="1"/>
  <c r="AB17" i="102"/>
  <c r="AC16" i="102" s="1"/>
  <c r="F16" i="102"/>
  <c r="D18" i="102"/>
  <c r="C19" i="102" s="1"/>
  <c r="G18" i="102" s="1"/>
  <c r="H17" i="102"/>
  <c r="B18" i="102"/>
  <c r="E17" i="102" s="1"/>
  <c r="H16" i="102"/>
  <c r="F15" i="102"/>
  <c r="E17" i="101"/>
  <c r="AA18" i="101"/>
  <c r="F16" i="101"/>
  <c r="AB17" i="101" s="1"/>
  <c r="AC17" i="101" s="1"/>
  <c r="AD17" i="101" s="1"/>
  <c r="H17" i="101"/>
  <c r="AD16" i="101"/>
  <c r="B19" i="101"/>
  <c r="G18" i="101"/>
  <c r="D19" i="101"/>
  <c r="C20" i="101" s="1"/>
  <c r="C51" i="116" l="1"/>
  <c r="E50" i="116"/>
  <c r="F50" i="116"/>
  <c r="D50" i="116"/>
  <c r="AE18" i="111"/>
  <c r="AC18" i="110"/>
  <c r="AE18" i="110" s="1"/>
  <c r="F48" i="113"/>
  <c r="E48" i="113"/>
  <c r="C49" i="113"/>
  <c r="D49" i="113" s="1"/>
  <c r="AC15" i="102"/>
  <c r="AE15" i="102" s="1"/>
  <c r="D22" i="111"/>
  <c r="C23" i="111" s="1"/>
  <c r="G21" i="111"/>
  <c r="B22" i="111"/>
  <c r="E20" i="111"/>
  <c r="AB21" i="111"/>
  <c r="F19" i="111"/>
  <c r="AC19" i="111" s="1"/>
  <c r="E20" i="110"/>
  <c r="AB21" i="110"/>
  <c r="AC20" i="110" s="1"/>
  <c r="F20" i="110"/>
  <c r="F19" i="110"/>
  <c r="D22" i="110"/>
  <c r="C23" i="110" s="1"/>
  <c r="G21" i="110"/>
  <c r="B22" i="110"/>
  <c r="D22" i="109"/>
  <c r="C23" i="109" s="1"/>
  <c r="G21" i="109"/>
  <c r="B22" i="109"/>
  <c r="F19" i="109"/>
  <c r="E20" i="109"/>
  <c r="AB21" i="109"/>
  <c r="H20" i="109"/>
  <c r="E20" i="107"/>
  <c r="AB21" i="107"/>
  <c r="H20" i="107"/>
  <c r="B22" i="107"/>
  <c r="D22" i="107"/>
  <c r="C23" i="107" s="1"/>
  <c r="G21" i="107"/>
  <c r="H21" i="107" s="1"/>
  <c r="F20" i="107"/>
  <c r="F19" i="107"/>
  <c r="AC19" i="107" s="1"/>
  <c r="AE19" i="107" s="1"/>
  <c r="P16" i="104"/>
  <c r="Q17" i="104"/>
  <c r="I15" i="104"/>
  <c r="J16" i="104"/>
  <c r="C15" i="104"/>
  <c r="B15" i="104" s="1"/>
  <c r="AB18" i="102"/>
  <c r="D19" i="102"/>
  <c r="C20" i="102" s="1"/>
  <c r="G19" i="102" s="1"/>
  <c r="B19" i="102"/>
  <c r="E18" i="102" s="1"/>
  <c r="H18" i="101"/>
  <c r="D20" i="101"/>
  <c r="C21" i="101" s="1"/>
  <c r="G19" i="101"/>
  <c r="B20" i="101"/>
  <c r="AA19" i="101"/>
  <c r="AB19" i="101" s="1"/>
  <c r="AC19" i="101" s="1"/>
  <c r="AD19" i="101" s="1"/>
  <c r="E18" i="101"/>
  <c r="AB18" i="101"/>
  <c r="AC18" i="101" s="1"/>
  <c r="AD18" i="101" s="1"/>
  <c r="F17" i="101"/>
  <c r="F18" i="101"/>
  <c r="F51" i="116" l="1"/>
  <c r="E51" i="116"/>
  <c r="D51" i="116"/>
  <c r="C52" i="116"/>
  <c r="AC19" i="110"/>
  <c r="AE19" i="110" s="1"/>
  <c r="F49" i="113"/>
  <c r="E49" i="113"/>
  <c r="C50" i="113"/>
  <c r="D50" i="113" s="1"/>
  <c r="AE16" i="102"/>
  <c r="F20" i="111"/>
  <c r="AC20" i="111" s="1"/>
  <c r="AE20" i="111" s="1"/>
  <c r="AB22" i="111"/>
  <c r="AC21" i="111" s="1"/>
  <c r="E21" i="111"/>
  <c r="F21" i="111" s="1"/>
  <c r="H21" i="111"/>
  <c r="D23" i="111"/>
  <c r="C24" i="111" s="1"/>
  <c r="G22" i="111"/>
  <c r="H22" i="111" s="1"/>
  <c r="B23" i="111"/>
  <c r="AE19" i="111"/>
  <c r="AB22" i="110"/>
  <c r="E21" i="110"/>
  <c r="H21" i="110"/>
  <c r="D23" i="110"/>
  <c r="C24" i="110" s="1"/>
  <c r="G22" i="110"/>
  <c r="H22" i="110" s="1"/>
  <c r="B23" i="110"/>
  <c r="F20" i="109"/>
  <c r="AC20" i="109" s="1"/>
  <c r="AC19" i="109"/>
  <c r="AE19" i="109" s="1"/>
  <c r="H21" i="109"/>
  <c r="AB22" i="109"/>
  <c r="E21" i="109"/>
  <c r="F21" i="109" s="1"/>
  <c r="D23" i="109"/>
  <c r="C24" i="109" s="1"/>
  <c r="G22" i="109"/>
  <c r="H22" i="109" s="1"/>
  <c r="B23" i="109"/>
  <c r="AB22" i="107"/>
  <c r="E21" i="107"/>
  <c r="F21" i="107" s="1"/>
  <c r="AC20" i="107"/>
  <c r="AE20" i="107" s="1"/>
  <c r="D23" i="107"/>
  <c r="C24" i="107" s="1"/>
  <c r="G22" i="107"/>
  <c r="H22" i="107" s="1"/>
  <c r="B23" i="107"/>
  <c r="Q18" i="104"/>
  <c r="P17" i="104"/>
  <c r="J17" i="104"/>
  <c r="C16" i="104"/>
  <c r="B16" i="104" s="1"/>
  <c r="E13" i="104"/>
  <c r="D20" i="102"/>
  <c r="C21" i="102" s="1"/>
  <c r="G20" i="102" s="1"/>
  <c r="H19" i="102"/>
  <c r="B20" i="102"/>
  <c r="E19" i="102" s="1"/>
  <c r="H18" i="102"/>
  <c r="AB19" i="102"/>
  <c r="AC18" i="102" s="1"/>
  <c r="F18" i="102"/>
  <c r="F17" i="102"/>
  <c r="AA20" i="101"/>
  <c r="AB20" i="101" s="1"/>
  <c r="AC20" i="101" s="1"/>
  <c r="AD20" i="101" s="1"/>
  <c r="E19" i="101"/>
  <c r="D21" i="101"/>
  <c r="C22" i="101" s="1"/>
  <c r="G20" i="101"/>
  <c r="B21" i="101"/>
  <c r="H19" i="101"/>
  <c r="F19" i="101"/>
  <c r="C53" i="116" l="1"/>
  <c r="E52" i="116"/>
  <c r="D52" i="116"/>
  <c r="F52" i="116"/>
  <c r="AE20" i="110"/>
  <c r="AE20" i="109"/>
  <c r="F50" i="113"/>
  <c r="E50" i="113"/>
  <c r="C51" i="113"/>
  <c r="D51" i="113" s="1"/>
  <c r="AC17" i="102"/>
  <c r="AE17" i="102" s="1"/>
  <c r="AB23" i="111"/>
  <c r="E22" i="111"/>
  <c r="B24" i="111"/>
  <c r="D24" i="111"/>
  <c r="C25" i="111" s="1"/>
  <c r="G23" i="111"/>
  <c r="H23" i="111" s="1"/>
  <c r="AE21" i="111"/>
  <c r="E22" i="110"/>
  <c r="F22" i="110" s="1"/>
  <c r="AB23" i="110"/>
  <c r="B24" i="110"/>
  <c r="G23" i="110"/>
  <c r="H23" i="110" s="1"/>
  <c r="D24" i="110"/>
  <c r="C25" i="110" s="1"/>
  <c r="F21" i="110"/>
  <c r="AC21" i="110" s="1"/>
  <c r="B24" i="109"/>
  <c r="G23" i="109"/>
  <c r="H23" i="109" s="1"/>
  <c r="D24" i="109"/>
  <c r="C25" i="109" s="1"/>
  <c r="AC21" i="109"/>
  <c r="AE21" i="109" s="1"/>
  <c r="E22" i="109"/>
  <c r="F22" i="109" s="1"/>
  <c r="AB23" i="109"/>
  <c r="AC22" i="109" s="1"/>
  <c r="AC21" i="107"/>
  <c r="AE21" i="107" s="1"/>
  <c r="AB23" i="107"/>
  <c r="E22" i="107"/>
  <c r="B24" i="107"/>
  <c r="D24" i="107"/>
  <c r="C25" i="107" s="1"/>
  <c r="G23" i="107"/>
  <c r="H23" i="107" s="1"/>
  <c r="P18" i="104"/>
  <c r="Q19" i="104"/>
  <c r="J18" i="104"/>
  <c r="C17" i="104"/>
  <c r="B17" i="104" s="1"/>
  <c r="E14" i="104"/>
  <c r="AB20" i="102"/>
  <c r="B21" i="102"/>
  <c r="E20" i="102" s="1"/>
  <c r="D21" i="102"/>
  <c r="C22" i="102" s="1"/>
  <c r="G21" i="102" s="1"/>
  <c r="H20" i="101"/>
  <c r="AA21" i="101"/>
  <c r="E20" i="101"/>
  <c r="D22" i="101"/>
  <c r="C23" i="101" s="1"/>
  <c r="G21" i="101"/>
  <c r="H21" i="101" s="1"/>
  <c r="B22" i="101"/>
  <c r="F53" i="116" l="1"/>
  <c r="E53" i="116"/>
  <c r="D53" i="116"/>
  <c r="C54" i="116"/>
  <c r="AC22" i="110"/>
  <c r="AE22" i="109"/>
  <c r="F51" i="113"/>
  <c r="E51" i="113"/>
  <c r="C52" i="113"/>
  <c r="D52" i="113" s="1"/>
  <c r="AE18" i="102"/>
  <c r="D25" i="111"/>
  <c r="C26" i="111" s="1"/>
  <c r="G24" i="111"/>
  <c r="H24" i="111" s="1"/>
  <c r="B25" i="111"/>
  <c r="E23" i="111"/>
  <c r="F23" i="111" s="1"/>
  <c r="AB24" i="111"/>
  <c r="F22" i="111"/>
  <c r="AC22" i="111" s="1"/>
  <c r="AE22" i="111" s="1"/>
  <c r="E23" i="110"/>
  <c r="F23" i="110" s="1"/>
  <c r="AB24" i="110"/>
  <c r="AE21" i="110"/>
  <c r="D25" i="110"/>
  <c r="C26" i="110" s="1"/>
  <c r="G24" i="110"/>
  <c r="H24" i="110" s="1"/>
  <c r="B25" i="110"/>
  <c r="D25" i="109"/>
  <c r="C26" i="109" s="1"/>
  <c r="G24" i="109"/>
  <c r="H24" i="109" s="1"/>
  <c r="B25" i="109"/>
  <c r="E23" i="109"/>
  <c r="F23" i="109" s="1"/>
  <c r="AB24" i="109"/>
  <c r="E23" i="107"/>
  <c r="F23" i="107" s="1"/>
  <c r="AB24" i="107"/>
  <c r="AC23" i="107" s="1"/>
  <c r="F22" i="107"/>
  <c r="D25" i="107"/>
  <c r="C26" i="107" s="1"/>
  <c r="G24" i="107"/>
  <c r="H24" i="107" s="1"/>
  <c r="B25" i="107"/>
  <c r="Q20" i="104"/>
  <c r="P19" i="104"/>
  <c r="J19" i="104"/>
  <c r="C18" i="104"/>
  <c r="B18" i="104" s="1"/>
  <c r="E15" i="104"/>
  <c r="F19" i="102"/>
  <c r="AC19" i="102" s="1"/>
  <c r="H20" i="102"/>
  <c r="AB21" i="102"/>
  <c r="B22" i="102"/>
  <c r="E21" i="102" s="1"/>
  <c r="D22" i="102"/>
  <c r="C23" i="102" s="1"/>
  <c r="G22" i="102" s="1"/>
  <c r="H21" i="102"/>
  <c r="F20" i="101"/>
  <c r="E21" i="101"/>
  <c r="AA22" i="101"/>
  <c r="AB22" i="101" s="1"/>
  <c r="AC22" i="101" s="1"/>
  <c r="F21" i="101"/>
  <c r="AB21" i="101"/>
  <c r="AC21" i="101" s="1"/>
  <c r="AD21" i="101" s="1"/>
  <c r="B23" i="101"/>
  <c r="D23" i="101"/>
  <c r="C24" i="101" s="1"/>
  <c r="G22" i="101"/>
  <c r="H22" i="101" s="1"/>
  <c r="C55" i="116" l="1"/>
  <c r="E54" i="116"/>
  <c r="F54" i="116"/>
  <c r="D54" i="116"/>
  <c r="AD22" i="101"/>
  <c r="AC23" i="110"/>
  <c r="AE23" i="110" s="1"/>
  <c r="AC23" i="111"/>
  <c r="AE23" i="111" s="1"/>
  <c r="F52" i="113"/>
  <c r="E52" i="113"/>
  <c r="C53" i="113"/>
  <c r="D53" i="113" s="1"/>
  <c r="AE19" i="102"/>
  <c r="AB25" i="111"/>
  <c r="E24" i="111"/>
  <c r="F24" i="111" s="1"/>
  <c r="D26" i="111"/>
  <c r="C27" i="111" s="1"/>
  <c r="G25" i="111"/>
  <c r="H25" i="111" s="1"/>
  <c r="B26" i="111"/>
  <c r="AB25" i="110"/>
  <c r="E24" i="110"/>
  <c r="F24" i="110" s="1"/>
  <c r="D26" i="110"/>
  <c r="C27" i="110" s="1"/>
  <c r="G25" i="110"/>
  <c r="H25" i="110" s="1"/>
  <c r="B26" i="110"/>
  <c r="AE22" i="110"/>
  <c r="AC23" i="109"/>
  <c r="AE23" i="109" s="1"/>
  <c r="AB25" i="109"/>
  <c r="E24" i="109"/>
  <c r="F24" i="109" s="1"/>
  <c r="D26" i="109"/>
  <c r="C27" i="109" s="1"/>
  <c r="G25" i="109"/>
  <c r="H25" i="109" s="1"/>
  <c r="B26" i="109"/>
  <c r="AC22" i="107"/>
  <c r="AE22" i="107" s="1"/>
  <c r="D26" i="107"/>
  <c r="C27" i="107" s="1"/>
  <c r="G25" i="107"/>
  <c r="H25" i="107" s="1"/>
  <c r="B26" i="107"/>
  <c r="AB25" i="107"/>
  <c r="AC24" i="107" s="1"/>
  <c r="AE24" i="107" s="1"/>
  <c r="E24" i="107"/>
  <c r="F24" i="107" s="1"/>
  <c r="Q21" i="104"/>
  <c r="P20" i="104"/>
  <c r="I19" i="104"/>
  <c r="J20" i="104"/>
  <c r="C19" i="104"/>
  <c r="B19" i="104" s="1"/>
  <c r="E16" i="104"/>
  <c r="AB22" i="102"/>
  <c r="F20" i="102"/>
  <c r="D23" i="102"/>
  <c r="C24" i="102" s="1"/>
  <c r="G23" i="102" s="1"/>
  <c r="H22" i="102"/>
  <c r="B23" i="102"/>
  <c r="E22" i="102" s="1"/>
  <c r="G23" i="101"/>
  <c r="H23" i="101" s="1"/>
  <c r="D24" i="101"/>
  <c r="C25" i="101" s="1"/>
  <c r="B24" i="101"/>
  <c r="E22" i="101"/>
  <c r="AA23" i="101"/>
  <c r="F55" i="116" l="1"/>
  <c r="E55" i="116"/>
  <c r="D55" i="116"/>
  <c r="C56" i="116"/>
  <c r="AC24" i="110"/>
  <c r="AE24" i="110" s="1"/>
  <c r="AC24" i="111"/>
  <c r="AE24" i="111" s="1"/>
  <c r="F53" i="113"/>
  <c r="E53" i="113"/>
  <c r="C54" i="113"/>
  <c r="D54" i="113" s="1"/>
  <c r="AC20" i="102"/>
  <c r="AE20" i="102" s="1"/>
  <c r="E25" i="111"/>
  <c r="F25" i="111" s="1"/>
  <c r="AB26" i="111"/>
  <c r="D27" i="111"/>
  <c r="C28" i="111" s="1"/>
  <c r="G26" i="111"/>
  <c r="H26" i="111" s="1"/>
  <c r="B27" i="111"/>
  <c r="D27" i="110"/>
  <c r="C28" i="110" s="1"/>
  <c r="G26" i="110"/>
  <c r="H26" i="110" s="1"/>
  <c r="B27" i="110"/>
  <c r="E25" i="110"/>
  <c r="F25" i="110" s="1"/>
  <c r="AB26" i="110"/>
  <c r="AC24" i="109"/>
  <c r="AE24" i="109" s="1"/>
  <c r="E25" i="109"/>
  <c r="F25" i="109" s="1"/>
  <c r="AB26" i="109"/>
  <c r="AC25" i="109" s="1"/>
  <c r="D27" i="109"/>
  <c r="C28" i="109" s="1"/>
  <c r="G26" i="109"/>
  <c r="H26" i="109" s="1"/>
  <c r="B27" i="109"/>
  <c r="AE23" i="107"/>
  <c r="E25" i="107"/>
  <c r="F25" i="107" s="1"/>
  <c r="AB26" i="107"/>
  <c r="D27" i="107"/>
  <c r="C28" i="107" s="1"/>
  <c r="G26" i="107"/>
  <c r="H26" i="107" s="1"/>
  <c r="B27" i="107"/>
  <c r="P21" i="104"/>
  <c r="Q22" i="104"/>
  <c r="I20" i="104"/>
  <c r="J21" i="104"/>
  <c r="C20" i="104"/>
  <c r="B20" i="104" s="1"/>
  <c r="E17" i="104"/>
  <c r="B24" i="102"/>
  <c r="E23" i="102" s="1"/>
  <c r="H23" i="102"/>
  <c r="D24" i="102"/>
  <c r="C25" i="102" s="1"/>
  <c r="G24" i="102" s="1"/>
  <c r="F21" i="102"/>
  <c r="AB23" i="102"/>
  <c r="AC22" i="102" s="1"/>
  <c r="F22" i="102"/>
  <c r="D25" i="101"/>
  <c r="C26" i="101" s="1"/>
  <c r="G24" i="101"/>
  <c r="H24" i="101" s="1"/>
  <c r="B25" i="101"/>
  <c r="AA24" i="101"/>
  <c r="AB24" i="101" s="1"/>
  <c r="AC24" i="101" s="1"/>
  <c r="E23" i="101"/>
  <c r="F23" i="101" s="1"/>
  <c r="F22" i="101"/>
  <c r="AB23" i="101" s="1"/>
  <c r="AC23" i="101" s="1"/>
  <c r="AD23" i="101" s="1"/>
  <c r="C57" i="116" l="1"/>
  <c r="E56" i="116"/>
  <c r="F56" i="116"/>
  <c r="D56" i="116"/>
  <c r="AC25" i="110"/>
  <c r="AE25" i="110" s="1"/>
  <c r="AC25" i="111"/>
  <c r="AE25" i="111" s="1"/>
  <c r="AE25" i="109"/>
  <c r="F54" i="113"/>
  <c r="E54" i="113"/>
  <c r="C55" i="113"/>
  <c r="D55" i="113" s="1"/>
  <c r="AC21" i="102"/>
  <c r="AE21" i="102" s="1"/>
  <c r="AB27" i="111"/>
  <c r="E26" i="111"/>
  <c r="F26" i="111" s="1"/>
  <c r="D28" i="111"/>
  <c r="C29" i="111" s="1"/>
  <c r="G27" i="111"/>
  <c r="H27" i="111" s="1"/>
  <c r="B28" i="111"/>
  <c r="AB27" i="110"/>
  <c r="AC26" i="110" s="1"/>
  <c r="E26" i="110"/>
  <c r="F26" i="110" s="1"/>
  <c r="D28" i="110"/>
  <c r="C29" i="110" s="1"/>
  <c r="G27" i="110"/>
  <c r="H27" i="110" s="1"/>
  <c r="B28" i="110"/>
  <c r="AB27" i="109"/>
  <c r="E26" i="109"/>
  <c r="F26" i="109" s="1"/>
  <c r="D28" i="109"/>
  <c r="C29" i="109" s="1"/>
  <c r="G27" i="109"/>
  <c r="H27" i="109" s="1"/>
  <c r="B28" i="109"/>
  <c r="AC25" i="107"/>
  <c r="AE25" i="107" s="1"/>
  <c r="D28" i="107"/>
  <c r="C29" i="107" s="1"/>
  <c r="G27" i="107"/>
  <c r="H27" i="107" s="1"/>
  <c r="B28" i="107"/>
  <c r="AB27" i="107"/>
  <c r="AC26" i="107" s="1"/>
  <c r="E26" i="107"/>
  <c r="F26" i="107" s="1"/>
  <c r="P22" i="104"/>
  <c r="Q23" i="104"/>
  <c r="J22" i="104"/>
  <c r="C21" i="104"/>
  <c r="B21" i="104" s="1"/>
  <c r="E18" i="104"/>
  <c r="D25" i="102"/>
  <c r="C26" i="102" s="1"/>
  <c r="G25" i="102" s="1"/>
  <c r="H24" i="102"/>
  <c r="B25" i="102"/>
  <c r="E24" i="102" s="1"/>
  <c r="F23" i="102"/>
  <c r="AB24" i="102"/>
  <c r="AC23" i="102" s="1"/>
  <c r="AD24" i="101"/>
  <c r="E24" i="101"/>
  <c r="F24" i="101" s="1"/>
  <c r="AA25" i="101"/>
  <c r="AB25" i="101" s="1"/>
  <c r="AC25" i="101" s="1"/>
  <c r="AD25" i="101" s="1"/>
  <c r="B26" i="101"/>
  <c r="D26" i="101"/>
  <c r="C27" i="101" s="1"/>
  <c r="G25" i="101"/>
  <c r="H25" i="101" s="1"/>
  <c r="F57" i="116" l="1"/>
  <c r="E57" i="116"/>
  <c r="D57" i="116"/>
  <c r="C58" i="116"/>
  <c r="AC26" i="111"/>
  <c r="AE26" i="111" s="1"/>
  <c r="AE26" i="107"/>
  <c r="F55" i="113"/>
  <c r="E55" i="113"/>
  <c r="C56" i="113"/>
  <c r="D56" i="113" s="1"/>
  <c r="AE22" i="102"/>
  <c r="B29" i="111"/>
  <c r="D29" i="111"/>
  <c r="C30" i="111" s="1"/>
  <c r="G28" i="111"/>
  <c r="H28" i="111" s="1"/>
  <c r="E27" i="111"/>
  <c r="F27" i="111" s="1"/>
  <c r="AB28" i="111"/>
  <c r="AE26" i="110"/>
  <c r="E27" i="110"/>
  <c r="F27" i="110" s="1"/>
  <c r="AB28" i="110"/>
  <c r="B29" i="110"/>
  <c r="D29" i="110"/>
  <c r="C30" i="110" s="1"/>
  <c r="G28" i="110"/>
  <c r="H28" i="110" s="1"/>
  <c r="AC26" i="109"/>
  <c r="AE26" i="109" s="1"/>
  <c r="B29" i="109"/>
  <c r="G28" i="109"/>
  <c r="H28" i="109" s="1"/>
  <c r="D29" i="109"/>
  <c r="C30" i="109" s="1"/>
  <c r="E27" i="109"/>
  <c r="F27" i="109" s="1"/>
  <c r="AB28" i="109"/>
  <c r="E27" i="107"/>
  <c r="F27" i="107" s="1"/>
  <c r="AB28" i="107"/>
  <c r="AC27" i="107" s="1"/>
  <c r="AE27" i="107" s="1"/>
  <c r="B29" i="107"/>
  <c r="G28" i="107"/>
  <c r="H28" i="107" s="1"/>
  <c r="D29" i="107"/>
  <c r="C30" i="107" s="1"/>
  <c r="P23" i="104"/>
  <c r="Q24" i="104"/>
  <c r="J23" i="104"/>
  <c r="C22" i="104"/>
  <c r="B22" i="104" s="1"/>
  <c r="E19" i="104"/>
  <c r="AE23" i="102"/>
  <c r="AB25" i="102"/>
  <c r="AC24" i="102" s="1"/>
  <c r="F24" i="102"/>
  <c r="D26" i="102"/>
  <c r="C27" i="102" s="1"/>
  <c r="G26" i="102" s="1"/>
  <c r="H25" i="102"/>
  <c r="B26" i="102"/>
  <c r="E25" i="102" s="1"/>
  <c r="B27" i="101"/>
  <c r="D27" i="101"/>
  <c r="C28" i="101" s="1"/>
  <c r="G26" i="101"/>
  <c r="H26" i="101" s="1"/>
  <c r="E25" i="101"/>
  <c r="F25" i="101" s="1"/>
  <c r="AA26" i="101"/>
  <c r="AB26" i="101" s="1"/>
  <c r="AC26" i="101" s="1"/>
  <c r="AD26" i="101" s="1"/>
  <c r="C59" i="116" l="1"/>
  <c r="E58" i="116"/>
  <c r="D58" i="116"/>
  <c r="F58" i="116"/>
  <c r="AC27" i="110"/>
  <c r="AE27" i="110" s="1"/>
  <c r="AC27" i="111"/>
  <c r="AE27" i="111" s="1"/>
  <c r="F56" i="113"/>
  <c r="E56" i="113"/>
  <c r="C57" i="113"/>
  <c r="D57" i="113" s="1"/>
  <c r="D30" i="111"/>
  <c r="C31" i="111" s="1"/>
  <c r="G29" i="111"/>
  <c r="H29" i="111" s="1"/>
  <c r="B30" i="111"/>
  <c r="E28" i="111"/>
  <c r="F28" i="111" s="1"/>
  <c r="AB29" i="111"/>
  <c r="E28" i="110"/>
  <c r="F28" i="110" s="1"/>
  <c r="AB29" i="110"/>
  <c r="D30" i="110"/>
  <c r="C31" i="110" s="1"/>
  <c r="G29" i="110"/>
  <c r="H29" i="110" s="1"/>
  <c r="B30" i="110"/>
  <c r="AC27" i="109"/>
  <c r="AE27" i="109" s="1"/>
  <c r="D30" i="109"/>
  <c r="C31" i="109" s="1"/>
  <c r="G29" i="109"/>
  <c r="H29" i="109" s="1"/>
  <c r="B30" i="109"/>
  <c r="E28" i="109"/>
  <c r="F28" i="109" s="1"/>
  <c r="AB29" i="109"/>
  <c r="E28" i="107"/>
  <c r="F28" i="107" s="1"/>
  <c r="AB29" i="107"/>
  <c r="AC28" i="107" s="1"/>
  <c r="AE28" i="107" s="1"/>
  <c r="D30" i="107"/>
  <c r="C31" i="107" s="1"/>
  <c r="G29" i="107"/>
  <c r="H29" i="107" s="1"/>
  <c r="B30" i="107"/>
  <c r="Q25" i="104"/>
  <c r="P24" i="104"/>
  <c r="I23" i="104"/>
  <c r="J24" i="104"/>
  <c r="C23" i="104"/>
  <c r="B23" i="104" s="1"/>
  <c r="E20" i="104"/>
  <c r="AE24" i="102"/>
  <c r="B27" i="102"/>
  <c r="E26" i="102" s="1"/>
  <c r="D27" i="102"/>
  <c r="C28" i="102" s="1"/>
  <c r="G27" i="102" s="1"/>
  <c r="H26" i="102"/>
  <c r="F25" i="102"/>
  <c r="AB26" i="102"/>
  <c r="AC25" i="102" s="1"/>
  <c r="AA27" i="101"/>
  <c r="AB27" i="101" s="1"/>
  <c r="AC27" i="101" s="1"/>
  <c r="AD27" i="101" s="1"/>
  <c r="E26" i="101"/>
  <c r="F26" i="101" s="1"/>
  <c r="D28" i="101"/>
  <c r="C29" i="101" s="1"/>
  <c r="G27" i="101"/>
  <c r="H27" i="101" s="1"/>
  <c r="B28" i="101"/>
  <c r="F59" i="116" l="1"/>
  <c r="E59" i="116"/>
  <c r="D59" i="116"/>
  <c r="C60" i="116"/>
  <c r="AC28" i="109"/>
  <c r="AE28" i="109" s="1"/>
  <c r="AC28" i="110"/>
  <c r="AE28" i="110" s="1"/>
  <c r="AC28" i="111"/>
  <c r="AE28" i="111" s="1"/>
  <c r="F57" i="113"/>
  <c r="E57" i="113"/>
  <c r="C58" i="113"/>
  <c r="D58" i="113" s="1"/>
  <c r="D31" i="111"/>
  <c r="C32" i="111" s="1"/>
  <c r="G30" i="111"/>
  <c r="H30" i="111" s="1"/>
  <c r="B31" i="111"/>
  <c r="AB30" i="111"/>
  <c r="E29" i="111"/>
  <c r="F29" i="111" s="1"/>
  <c r="D31" i="110"/>
  <c r="C32" i="110" s="1"/>
  <c r="G30" i="110"/>
  <c r="H30" i="110" s="1"/>
  <c r="B31" i="110"/>
  <c r="AB30" i="110"/>
  <c r="E29" i="110"/>
  <c r="F29" i="110" s="1"/>
  <c r="AB30" i="109"/>
  <c r="E29" i="109"/>
  <c r="F29" i="109" s="1"/>
  <c r="D31" i="109"/>
  <c r="C32" i="109" s="1"/>
  <c r="G30" i="109"/>
  <c r="H30" i="109" s="1"/>
  <c r="B31" i="109"/>
  <c r="D31" i="107"/>
  <c r="C32" i="107" s="1"/>
  <c r="G30" i="107"/>
  <c r="H30" i="107" s="1"/>
  <c r="B31" i="107"/>
  <c r="AB30" i="107"/>
  <c r="AC29" i="107" s="1"/>
  <c r="AE29" i="107" s="1"/>
  <c r="E29" i="107"/>
  <c r="F29" i="107" s="1"/>
  <c r="Q26" i="104"/>
  <c r="P26" i="104" s="1"/>
  <c r="P25" i="104"/>
  <c r="I24" i="104"/>
  <c r="J25" i="104"/>
  <c r="C24" i="104"/>
  <c r="B24" i="104" s="1"/>
  <c r="E21" i="104"/>
  <c r="AE25" i="102"/>
  <c r="D28" i="102"/>
  <c r="C29" i="102" s="1"/>
  <c r="G28" i="102" s="1"/>
  <c r="H27" i="102"/>
  <c r="B28" i="102"/>
  <c r="E27" i="102" s="1"/>
  <c r="AB27" i="102"/>
  <c r="AC26" i="102" s="1"/>
  <c r="F26" i="102"/>
  <c r="D29" i="101"/>
  <c r="C30" i="101" s="1"/>
  <c r="G28" i="101"/>
  <c r="H28" i="101" s="1"/>
  <c r="B29" i="101"/>
  <c r="E27" i="101"/>
  <c r="F27" i="101" s="1"/>
  <c r="AA28" i="101"/>
  <c r="AB28" i="101" s="1"/>
  <c r="AC28" i="101" s="1"/>
  <c r="AD28" i="101" s="1"/>
  <c r="C61" i="116" l="1"/>
  <c r="E60" i="116"/>
  <c r="F60" i="116"/>
  <c r="D60" i="116"/>
  <c r="AC29" i="110"/>
  <c r="AE29" i="110" s="1"/>
  <c r="AC29" i="111"/>
  <c r="AE29" i="111" s="1"/>
  <c r="F58" i="113"/>
  <c r="E58" i="113"/>
  <c r="C59" i="113"/>
  <c r="D59" i="113" s="1"/>
  <c r="E30" i="111"/>
  <c r="F30" i="111" s="1"/>
  <c r="AB31" i="111"/>
  <c r="B32" i="111"/>
  <c r="C33" i="111"/>
  <c r="D32" i="111"/>
  <c r="G31" i="111"/>
  <c r="H31" i="111" s="1"/>
  <c r="B32" i="110"/>
  <c r="C33" i="110"/>
  <c r="D32" i="110"/>
  <c r="G31" i="110"/>
  <c r="H31" i="110" s="1"/>
  <c r="E30" i="110"/>
  <c r="F30" i="110" s="1"/>
  <c r="AB31" i="110"/>
  <c r="AC29" i="109"/>
  <c r="AE29" i="109" s="1"/>
  <c r="B32" i="109"/>
  <c r="C33" i="109"/>
  <c r="D32" i="109"/>
  <c r="G31" i="109"/>
  <c r="H31" i="109" s="1"/>
  <c r="E30" i="109"/>
  <c r="F30" i="109" s="1"/>
  <c r="AB31" i="109"/>
  <c r="E30" i="107"/>
  <c r="F30" i="107" s="1"/>
  <c r="AB31" i="107"/>
  <c r="AC30" i="107" s="1"/>
  <c r="AE30" i="107" s="1"/>
  <c r="B32" i="107"/>
  <c r="C33" i="107"/>
  <c r="D32" i="107"/>
  <c r="G31" i="107"/>
  <c r="H31" i="107" s="1"/>
  <c r="J26" i="104"/>
  <c r="I26" i="104" s="1"/>
  <c r="I25" i="104"/>
  <c r="C25" i="104"/>
  <c r="E22" i="104"/>
  <c r="AB28" i="102"/>
  <c r="AC27" i="102" s="1"/>
  <c r="F27" i="102"/>
  <c r="B29" i="102"/>
  <c r="E28" i="102" s="1"/>
  <c r="D29" i="102"/>
  <c r="C30" i="102" s="1"/>
  <c r="G29" i="102" s="1"/>
  <c r="H28" i="102"/>
  <c r="AE26" i="102"/>
  <c r="AA29" i="101"/>
  <c r="AB29" i="101" s="1"/>
  <c r="AC29" i="101" s="1"/>
  <c r="AD29" i="101" s="1"/>
  <c r="E28" i="101"/>
  <c r="F28" i="101" s="1"/>
  <c r="G29" i="101"/>
  <c r="H29" i="101" s="1"/>
  <c r="D30" i="101"/>
  <c r="C31" i="101" s="1"/>
  <c r="B30" i="101"/>
  <c r="F61" i="116" l="1"/>
  <c r="E61" i="116"/>
  <c r="D61" i="116"/>
  <c r="C62" i="116"/>
  <c r="AC30" i="110"/>
  <c r="AE30" i="110" s="1"/>
  <c r="AC30" i="111"/>
  <c r="AE30" i="111" s="1"/>
  <c r="F59" i="113"/>
  <c r="E59" i="113"/>
  <c r="C60" i="113"/>
  <c r="D60" i="113" s="1"/>
  <c r="E31" i="111"/>
  <c r="F31" i="111" s="1"/>
  <c r="AB32" i="111"/>
  <c r="C38" i="111"/>
  <c r="C39" i="111" s="1"/>
  <c r="G32" i="111"/>
  <c r="H32" i="111" s="1"/>
  <c r="B33" i="111"/>
  <c r="E31" i="110"/>
  <c r="F31" i="110" s="1"/>
  <c r="AB32" i="110"/>
  <c r="C38" i="110"/>
  <c r="C39" i="110" s="1"/>
  <c r="G32" i="110"/>
  <c r="H32" i="110" s="1"/>
  <c r="B33" i="110"/>
  <c r="AC30" i="109"/>
  <c r="AE30" i="109" s="1"/>
  <c r="C38" i="109"/>
  <c r="C39" i="109" s="1"/>
  <c r="G32" i="109"/>
  <c r="H32" i="109" s="1"/>
  <c r="B33" i="109"/>
  <c r="E31" i="109"/>
  <c r="F31" i="109" s="1"/>
  <c r="AB32" i="109"/>
  <c r="C38" i="107"/>
  <c r="C39" i="107" s="1"/>
  <c r="G32" i="107"/>
  <c r="H32" i="107" s="1"/>
  <c r="B33" i="107"/>
  <c r="E31" i="107"/>
  <c r="F31" i="107" s="1"/>
  <c r="AB32" i="107"/>
  <c r="B25" i="104"/>
  <c r="C26" i="104"/>
  <c r="B26" i="104" s="1"/>
  <c r="E23" i="104"/>
  <c r="AE27" i="102"/>
  <c r="F28" i="102"/>
  <c r="AB29" i="102"/>
  <c r="AC28" i="102" s="1"/>
  <c r="D30" i="102"/>
  <c r="C31" i="102" s="1"/>
  <c r="G30" i="102" s="1"/>
  <c r="H29" i="102"/>
  <c r="B30" i="102"/>
  <c r="E29" i="102" s="1"/>
  <c r="B31" i="101"/>
  <c r="G30" i="101"/>
  <c r="H30" i="101" s="1"/>
  <c r="D31" i="101"/>
  <c r="C32" i="101" s="1"/>
  <c r="AA30" i="101"/>
  <c r="AB30" i="101" s="1"/>
  <c r="AC30" i="101" s="1"/>
  <c r="AD30" i="101" s="1"/>
  <c r="E29" i="101"/>
  <c r="F29" i="101" s="1"/>
  <c r="C63" i="116" l="1"/>
  <c r="E62" i="116"/>
  <c r="F62" i="116"/>
  <c r="D62" i="116"/>
  <c r="AC31" i="110"/>
  <c r="AE31" i="110" s="1"/>
  <c r="AC31" i="111"/>
  <c r="AE31" i="111" s="1"/>
  <c r="F60" i="113"/>
  <c r="E60" i="113"/>
  <c r="C61" i="113"/>
  <c r="D61" i="113" s="1"/>
  <c r="AB33" i="111"/>
  <c r="AC32" i="111" s="1"/>
  <c r="E32" i="111"/>
  <c r="F32" i="111" s="1"/>
  <c r="AB33" i="110"/>
  <c r="AC32" i="110" s="1"/>
  <c r="E32" i="110"/>
  <c r="F32" i="110" s="1"/>
  <c r="AC31" i="109"/>
  <c r="AE31" i="109" s="1"/>
  <c r="AB33" i="109"/>
  <c r="E32" i="109"/>
  <c r="F32" i="109" s="1"/>
  <c r="AC31" i="107"/>
  <c r="AE31" i="107" s="1"/>
  <c r="AB33" i="107"/>
  <c r="AC32" i="107" s="1"/>
  <c r="E32" i="107"/>
  <c r="F32" i="107" s="1"/>
  <c r="E24" i="104"/>
  <c r="AE28" i="102"/>
  <c r="AB30" i="102"/>
  <c r="AC29" i="102" s="1"/>
  <c r="F29" i="102"/>
  <c r="D31" i="102"/>
  <c r="H30" i="102"/>
  <c r="B31" i="102"/>
  <c r="E30" i="102" s="1"/>
  <c r="C33" i="101"/>
  <c r="B32" i="101"/>
  <c r="D32" i="101"/>
  <c r="G31" i="101"/>
  <c r="H31" i="101" s="1"/>
  <c r="E30" i="101"/>
  <c r="F30" i="101" s="1"/>
  <c r="AA31" i="101"/>
  <c r="AB31" i="101" s="1"/>
  <c r="AC31" i="101" s="1"/>
  <c r="AD31" i="101" s="1"/>
  <c r="F63" i="116" l="1"/>
  <c r="E63" i="116"/>
  <c r="D63" i="116"/>
  <c r="C64" i="116"/>
  <c r="F61" i="113"/>
  <c r="E61" i="113"/>
  <c r="C62" i="113"/>
  <c r="D62" i="113" s="1"/>
  <c r="AE32" i="111"/>
  <c r="AE32" i="110"/>
  <c r="AC32" i="109"/>
  <c r="AE32" i="107"/>
  <c r="E25" i="104"/>
  <c r="C32" i="102"/>
  <c r="AE29" i="102"/>
  <c r="F30" i="102"/>
  <c r="AB31" i="102"/>
  <c r="AC30" i="102" s="1"/>
  <c r="AA32" i="101"/>
  <c r="AB32" i="101" s="1"/>
  <c r="AC32" i="101" s="1"/>
  <c r="AD32" i="101" s="1"/>
  <c r="E31" i="101"/>
  <c r="F31" i="101" s="1"/>
  <c r="C38" i="101"/>
  <c r="C39" i="101" s="1"/>
  <c r="G32" i="101"/>
  <c r="H32" i="101" s="1"/>
  <c r="B33" i="101"/>
  <c r="C65" i="116" l="1"/>
  <c r="E64" i="116"/>
  <c r="F64" i="116"/>
  <c r="D64" i="116"/>
  <c r="AE32" i="109"/>
  <c r="F62" i="113"/>
  <c r="E62" i="113"/>
  <c r="C63" i="113"/>
  <c r="D63" i="113" s="1"/>
  <c r="G31" i="102"/>
  <c r="B32" i="102"/>
  <c r="D32" i="102"/>
  <c r="C33" i="102" s="1"/>
  <c r="AE30" i="102"/>
  <c r="E32" i="101"/>
  <c r="F32" i="101" s="1"/>
  <c r="AA33" i="101"/>
  <c r="AB33" i="101" s="1"/>
  <c r="F65" i="116" l="1"/>
  <c r="E65" i="116"/>
  <c r="D65" i="116"/>
  <c r="C66" i="116"/>
  <c r="F63" i="113"/>
  <c r="E63" i="113"/>
  <c r="C64" i="113"/>
  <c r="D64" i="113" s="1"/>
  <c r="G32" i="102"/>
  <c r="B33" i="102"/>
  <c r="D33" i="102"/>
  <c r="C34" i="102" s="1"/>
  <c r="E31" i="102"/>
  <c r="AB32" i="102"/>
  <c r="H31" i="102"/>
  <c r="AC33" i="101"/>
  <c r="AD33" i="101" s="1"/>
  <c r="AC37" i="101"/>
  <c r="C67" i="116" l="1"/>
  <c r="E66" i="116"/>
  <c r="F66" i="116"/>
  <c r="D66" i="116"/>
  <c r="F64" i="113"/>
  <c r="E64" i="113"/>
  <c r="C65" i="113"/>
  <c r="D65" i="113" s="1"/>
  <c r="F31" i="102"/>
  <c r="AC31" i="102" s="1"/>
  <c r="G33" i="102"/>
  <c r="B34" i="102"/>
  <c r="D34" i="102"/>
  <c r="C35" i="102" s="1"/>
  <c r="E32" i="102"/>
  <c r="F32" i="102" s="1"/>
  <c r="AB33" i="102"/>
  <c r="AC32" i="102" s="1"/>
  <c r="H32" i="102"/>
  <c r="F67" i="116" l="1"/>
  <c r="E67" i="116"/>
  <c r="D67" i="116"/>
  <c r="C68" i="116"/>
  <c r="F65" i="113"/>
  <c r="E65" i="113"/>
  <c r="C66" i="113"/>
  <c r="D66" i="113" s="1"/>
  <c r="E33" i="102"/>
  <c r="AB34" i="102"/>
  <c r="H33" i="102"/>
  <c r="AE31" i="102"/>
  <c r="G34" i="102"/>
  <c r="B35" i="102"/>
  <c r="D35" i="102"/>
  <c r="C36" i="102" s="1"/>
  <c r="C69" i="116" l="1"/>
  <c r="E68" i="116"/>
  <c r="D68" i="116"/>
  <c r="F68" i="116"/>
  <c r="F66" i="113"/>
  <c r="E66" i="113"/>
  <c r="C67" i="113"/>
  <c r="D67" i="113" s="1"/>
  <c r="AE32" i="102"/>
  <c r="E34" i="102"/>
  <c r="F34" i="102" s="1"/>
  <c r="AB35" i="102"/>
  <c r="H34" i="102"/>
  <c r="G35" i="102"/>
  <c r="B36" i="102"/>
  <c r="D36" i="102"/>
  <c r="C37" i="102" s="1"/>
  <c r="F33" i="102"/>
  <c r="I14" i="95"/>
  <c r="I15" i="95"/>
  <c r="I16" i="95"/>
  <c r="I17" i="95"/>
  <c r="I18" i="95"/>
  <c r="I19" i="95"/>
  <c r="I20" i="95"/>
  <c r="I21" i="95"/>
  <c r="I22" i="95"/>
  <c r="I23" i="95"/>
  <c r="I24" i="95"/>
  <c r="I25" i="95"/>
  <c r="I26" i="95"/>
  <c r="I27" i="95"/>
  <c r="I28" i="95"/>
  <c r="I29" i="95"/>
  <c r="I30" i="95"/>
  <c r="I31" i="95"/>
  <c r="I13" i="95"/>
  <c r="F69" i="116" l="1"/>
  <c r="E69" i="116"/>
  <c r="D69" i="116"/>
  <c r="C70" i="116"/>
  <c r="F67" i="113"/>
  <c r="E67" i="113"/>
  <c r="C68" i="113"/>
  <c r="D68" i="113" s="1"/>
  <c r="AC33" i="102"/>
  <c r="AE33" i="102" s="1"/>
  <c r="AC34" i="102"/>
  <c r="AE34" i="102" s="1"/>
  <c r="G36" i="102"/>
  <c r="D37" i="102"/>
  <c r="C38" i="102" s="1"/>
  <c r="B37" i="102"/>
  <c r="E35" i="102"/>
  <c r="AB36" i="102"/>
  <c r="H35" i="102"/>
  <c r="C71" i="116" l="1"/>
  <c r="E70" i="116"/>
  <c r="F70" i="116"/>
  <c r="D70" i="116"/>
  <c r="F68" i="113"/>
  <c r="E68" i="113"/>
  <c r="C69" i="113"/>
  <c r="D69" i="113" s="1"/>
  <c r="F35" i="102"/>
  <c r="AC35" i="102" s="1"/>
  <c r="E36" i="102"/>
  <c r="F36" i="102" s="1"/>
  <c r="AB37" i="102"/>
  <c r="AC36" i="102" s="1"/>
  <c r="G37" i="102"/>
  <c r="B38" i="102"/>
  <c r="D38" i="102"/>
  <c r="C39" i="102" s="1"/>
  <c r="H36" i="102"/>
  <c r="F71" i="116" l="1"/>
  <c r="E71" i="116"/>
  <c r="D71" i="116"/>
  <c r="C72" i="116"/>
  <c r="F69" i="113"/>
  <c r="E69" i="113"/>
  <c r="C70" i="113"/>
  <c r="D70" i="113" s="1"/>
  <c r="AE35" i="102"/>
  <c r="E37" i="102"/>
  <c r="F37" i="102" s="1"/>
  <c r="AB38" i="102"/>
  <c r="H37" i="102"/>
  <c r="G38" i="102"/>
  <c r="D39" i="102"/>
  <c r="C40" i="102" s="1"/>
  <c r="B39" i="102"/>
  <c r="C73" i="116" l="1"/>
  <c r="E72" i="116"/>
  <c r="F72" i="116"/>
  <c r="D72" i="116"/>
  <c r="F70" i="113"/>
  <c r="E70" i="113"/>
  <c r="C71" i="113"/>
  <c r="D71" i="113" s="1"/>
  <c r="AE36" i="102"/>
  <c r="AC37" i="102"/>
  <c r="AE37" i="102" s="1"/>
  <c r="H38" i="102"/>
  <c r="G39" i="102"/>
  <c r="D40" i="102"/>
  <c r="C41" i="102" s="1"/>
  <c r="B40" i="102"/>
  <c r="E38" i="102"/>
  <c r="AB39" i="102"/>
  <c r="F73" i="116" l="1"/>
  <c r="E73" i="116"/>
  <c r="D73" i="116"/>
  <c r="C74" i="116"/>
  <c r="F71" i="113"/>
  <c r="E71" i="113"/>
  <c r="C72" i="113"/>
  <c r="D72" i="113" s="1"/>
  <c r="G40" i="102"/>
  <c r="B41" i="102"/>
  <c r="D41" i="102"/>
  <c r="C42" i="102" s="1"/>
  <c r="H39" i="102"/>
  <c r="E39" i="102"/>
  <c r="F39" i="102" s="1"/>
  <c r="AB40" i="102"/>
  <c r="F38" i="102"/>
  <c r="C75" i="116" l="1"/>
  <c r="E74" i="116"/>
  <c r="D74" i="116"/>
  <c r="F74" i="116"/>
  <c r="F72" i="113"/>
  <c r="E72" i="113"/>
  <c r="C73" i="113"/>
  <c r="D73" i="113" s="1"/>
  <c r="AC39" i="102"/>
  <c r="AC38" i="102"/>
  <c r="AE38" i="102" s="1"/>
  <c r="G41" i="102"/>
  <c r="B42" i="102"/>
  <c r="D42" i="102"/>
  <c r="C43" i="102" s="1"/>
  <c r="E40" i="102"/>
  <c r="F40" i="102" s="1"/>
  <c r="AB41" i="102"/>
  <c r="H40" i="102"/>
  <c r="F75" i="116" l="1"/>
  <c r="E75" i="116"/>
  <c r="D75" i="116"/>
  <c r="C76" i="116"/>
  <c r="F73" i="113"/>
  <c r="E73" i="113"/>
  <c r="C74" i="113"/>
  <c r="D74" i="113" s="1"/>
  <c r="AE39" i="102"/>
  <c r="AC40" i="102"/>
  <c r="AE40" i="102" s="1"/>
  <c r="G42" i="102"/>
  <c r="D43" i="102"/>
  <c r="C44" i="102" s="1"/>
  <c r="B43" i="102"/>
  <c r="E41" i="102"/>
  <c r="F41" i="102" s="1"/>
  <c r="AB42" i="102"/>
  <c r="H41" i="102"/>
  <c r="C77" i="116" l="1"/>
  <c r="E76" i="116"/>
  <c r="F76" i="116"/>
  <c r="D76" i="116"/>
  <c r="F74" i="113"/>
  <c r="E74" i="113"/>
  <c r="C75" i="113"/>
  <c r="D75" i="113" s="1"/>
  <c r="AC41" i="102"/>
  <c r="AE41" i="102" s="1"/>
  <c r="E42" i="102"/>
  <c r="F42" i="102" s="1"/>
  <c r="AB43" i="102"/>
  <c r="G43" i="102"/>
  <c r="D44" i="102"/>
  <c r="C45" i="102" s="1"/>
  <c r="B44" i="102"/>
  <c r="H42" i="102"/>
  <c r="F77" i="116" l="1"/>
  <c r="E77" i="116"/>
  <c r="D77" i="116"/>
  <c r="C78" i="116"/>
  <c r="F75" i="113"/>
  <c r="E75" i="113"/>
  <c r="C76" i="113"/>
  <c r="D76" i="113" s="1"/>
  <c r="AC42" i="102"/>
  <c r="AE42" i="102" s="1"/>
  <c r="E43" i="102"/>
  <c r="F43" i="102" s="1"/>
  <c r="AB44" i="102"/>
  <c r="G44" i="102"/>
  <c r="D45" i="102"/>
  <c r="C46" i="102" s="1"/>
  <c r="B45" i="102"/>
  <c r="H43" i="102"/>
  <c r="C79" i="116" l="1"/>
  <c r="E78" i="116"/>
  <c r="F78" i="116"/>
  <c r="D78" i="116"/>
  <c r="F76" i="113"/>
  <c r="E76" i="113"/>
  <c r="C77" i="113"/>
  <c r="D77" i="113" s="1"/>
  <c r="AC43" i="102"/>
  <c r="AE43" i="102" s="1"/>
  <c r="E44" i="102"/>
  <c r="F44" i="102" s="1"/>
  <c r="AB45" i="102"/>
  <c r="AC44" i="102" s="1"/>
  <c r="G45" i="102"/>
  <c r="D46" i="102"/>
  <c r="C47" i="102" s="1"/>
  <c r="B46" i="102"/>
  <c r="H44" i="102"/>
  <c r="F79" i="116" l="1"/>
  <c r="E79" i="116"/>
  <c r="D79" i="116"/>
  <c r="C80" i="116"/>
  <c r="F77" i="113"/>
  <c r="E77" i="113"/>
  <c r="C78" i="113"/>
  <c r="D78" i="113" s="1"/>
  <c r="AE44" i="102"/>
  <c r="E45" i="102"/>
  <c r="F45" i="102" s="1"/>
  <c r="AB46" i="102"/>
  <c r="AC45" i="102" s="1"/>
  <c r="G46" i="102"/>
  <c r="B47" i="102"/>
  <c r="D47" i="102"/>
  <c r="C48" i="102" s="1"/>
  <c r="H45" i="102"/>
  <c r="C81" i="116" l="1"/>
  <c r="E80" i="116"/>
  <c r="F80" i="116"/>
  <c r="D80" i="116"/>
  <c r="F78" i="113"/>
  <c r="E78" i="113"/>
  <c r="C79" i="113"/>
  <c r="D79" i="113" s="1"/>
  <c r="AE45" i="102"/>
  <c r="G47" i="102"/>
  <c r="D48" i="102"/>
  <c r="C49" i="102" s="1"/>
  <c r="B48" i="102"/>
  <c r="E46" i="102"/>
  <c r="F46" i="102" s="1"/>
  <c r="AB47" i="102"/>
  <c r="H46" i="102"/>
  <c r="F81" i="116" l="1"/>
  <c r="E81" i="116"/>
  <c r="D81" i="116"/>
  <c r="C82" i="116"/>
  <c r="F79" i="113"/>
  <c r="E79" i="113"/>
  <c r="C80" i="113"/>
  <c r="D80" i="113" s="1"/>
  <c r="AC46" i="102"/>
  <c r="AE46" i="102" s="1"/>
  <c r="E47" i="102"/>
  <c r="F47" i="102" s="1"/>
  <c r="AB48" i="102"/>
  <c r="AC47" i="102" s="1"/>
  <c r="G48" i="102"/>
  <c r="D49" i="102"/>
  <c r="C50" i="102" s="1"/>
  <c r="B49" i="102"/>
  <c r="H47" i="102"/>
  <c r="C83" i="116" l="1"/>
  <c r="E82" i="116"/>
  <c r="F82" i="116"/>
  <c r="D82" i="116"/>
  <c r="F80" i="113"/>
  <c r="E80" i="113"/>
  <c r="C81" i="113"/>
  <c r="D81" i="113" s="1"/>
  <c r="AE47" i="102"/>
  <c r="G49" i="102"/>
  <c r="B50" i="102"/>
  <c r="D50" i="102"/>
  <c r="C51" i="102" s="1"/>
  <c r="E48" i="102"/>
  <c r="F48" i="102" s="1"/>
  <c r="AB49" i="102"/>
  <c r="H48" i="102"/>
  <c r="F83" i="116" l="1"/>
  <c r="E83" i="116"/>
  <c r="D83" i="116"/>
  <c r="C84" i="116"/>
  <c r="F81" i="113"/>
  <c r="E81" i="113"/>
  <c r="C82" i="113"/>
  <c r="D82" i="113" s="1"/>
  <c r="AC48" i="102"/>
  <c r="AE48" i="102" s="1"/>
  <c r="G50" i="102"/>
  <c r="B51" i="102"/>
  <c r="D51" i="102"/>
  <c r="C52" i="102" s="1"/>
  <c r="E49" i="102"/>
  <c r="F49" i="102" s="1"/>
  <c r="AB50" i="102"/>
  <c r="H49" i="102"/>
  <c r="C85" i="116" l="1"/>
  <c r="E84" i="116"/>
  <c r="D84" i="116"/>
  <c r="F84" i="116"/>
  <c r="F82" i="113"/>
  <c r="E82" i="113"/>
  <c r="C83" i="113"/>
  <c r="D83" i="113" s="1"/>
  <c r="AC49" i="102"/>
  <c r="AE49" i="102" s="1"/>
  <c r="G51" i="102"/>
  <c r="B52" i="102"/>
  <c r="D52" i="102"/>
  <c r="C53" i="102" s="1"/>
  <c r="E50" i="102"/>
  <c r="F50" i="102" s="1"/>
  <c r="AB51" i="102"/>
  <c r="H50" i="102"/>
  <c r="F85" i="116" l="1"/>
  <c r="E85" i="116"/>
  <c r="D85" i="116"/>
  <c r="C86" i="116"/>
  <c r="F83" i="113"/>
  <c r="E83" i="113"/>
  <c r="C84" i="113"/>
  <c r="D84" i="113" s="1"/>
  <c r="AC50" i="102"/>
  <c r="AE50" i="102" s="1"/>
  <c r="G52" i="102"/>
  <c r="D53" i="102"/>
  <c r="C54" i="102" s="1"/>
  <c r="B53" i="102"/>
  <c r="E51" i="102"/>
  <c r="F51" i="102" s="1"/>
  <c r="AB52" i="102"/>
  <c r="H51" i="102"/>
  <c r="C87" i="116" l="1"/>
  <c r="E86" i="116"/>
  <c r="F86" i="116"/>
  <c r="D86" i="116"/>
  <c r="F84" i="113"/>
  <c r="E84" i="113"/>
  <c r="C85" i="113"/>
  <c r="D85" i="113" s="1"/>
  <c r="AC51" i="102"/>
  <c r="AE51" i="102" s="1"/>
  <c r="E52" i="102"/>
  <c r="F52" i="102" s="1"/>
  <c r="AB53" i="102"/>
  <c r="AC52" i="102" s="1"/>
  <c r="G53" i="102"/>
  <c r="B54" i="102"/>
  <c r="D54" i="102"/>
  <c r="C55" i="102" s="1"/>
  <c r="H52" i="102"/>
  <c r="F87" i="116" l="1"/>
  <c r="E87" i="116"/>
  <c r="D87" i="116"/>
  <c r="C88" i="116"/>
  <c r="F85" i="113"/>
  <c r="E85" i="113"/>
  <c r="C86" i="113"/>
  <c r="D86" i="113" s="1"/>
  <c r="AE52" i="102"/>
  <c r="E53" i="102"/>
  <c r="F53" i="102" s="1"/>
  <c r="AB54" i="102"/>
  <c r="AC53" i="102" s="1"/>
  <c r="G54" i="102"/>
  <c r="D55" i="102"/>
  <c r="C56" i="102" s="1"/>
  <c r="B55" i="102"/>
  <c r="H53" i="102"/>
  <c r="C89" i="116" l="1"/>
  <c r="E88" i="116"/>
  <c r="F88" i="116"/>
  <c r="D88" i="116"/>
  <c r="F86" i="113"/>
  <c r="E86" i="113"/>
  <c r="C87" i="113"/>
  <c r="D87" i="113" s="1"/>
  <c r="AE53" i="102"/>
  <c r="E54" i="102"/>
  <c r="F54" i="102" s="1"/>
  <c r="AB55" i="102"/>
  <c r="G55" i="102"/>
  <c r="D56" i="102"/>
  <c r="C57" i="102" s="1"/>
  <c r="B56" i="102"/>
  <c r="H54" i="102"/>
  <c r="F89" i="116" l="1"/>
  <c r="E89" i="116"/>
  <c r="D89" i="116"/>
  <c r="C90" i="116"/>
  <c r="F87" i="113"/>
  <c r="E87" i="113"/>
  <c r="C88" i="113"/>
  <c r="D88" i="113" s="1"/>
  <c r="AC54" i="102"/>
  <c r="AE54" i="102" s="1"/>
  <c r="E55" i="102"/>
  <c r="F55" i="102" s="1"/>
  <c r="AB56" i="102"/>
  <c r="AC55" i="102" s="1"/>
  <c r="G56" i="102"/>
  <c r="B57" i="102"/>
  <c r="D57" i="102"/>
  <c r="C58" i="102" s="1"/>
  <c r="H55" i="102"/>
  <c r="C91" i="116" l="1"/>
  <c r="E90" i="116"/>
  <c r="D90" i="116"/>
  <c r="F90" i="116"/>
  <c r="F88" i="113"/>
  <c r="E88" i="113"/>
  <c r="C89" i="113"/>
  <c r="D89" i="113" s="1"/>
  <c r="AE55" i="102"/>
  <c r="G57" i="102"/>
  <c r="B58" i="102"/>
  <c r="D58" i="102"/>
  <c r="C59" i="102" s="1"/>
  <c r="E56" i="102"/>
  <c r="F56" i="102" s="1"/>
  <c r="AB57" i="102"/>
  <c r="H56" i="102"/>
  <c r="F91" i="116" l="1"/>
  <c r="E91" i="116"/>
  <c r="D91" i="116"/>
  <c r="C92" i="116"/>
  <c r="F89" i="113"/>
  <c r="E89" i="113"/>
  <c r="C90" i="113"/>
  <c r="D90" i="113" s="1"/>
  <c r="AC56" i="102"/>
  <c r="AE56" i="102" s="1"/>
  <c r="G58" i="102"/>
  <c r="B59" i="102"/>
  <c r="D59" i="102"/>
  <c r="C60" i="102" s="1"/>
  <c r="E57" i="102"/>
  <c r="F57" i="102" s="1"/>
  <c r="AB58" i="102"/>
  <c r="AC57" i="102" s="1"/>
  <c r="H57" i="102"/>
  <c r="B13" i="95"/>
  <c r="C36" i="95"/>
  <c r="D13" i="95"/>
  <c r="C14" i="95" s="1"/>
  <c r="B10" i="94"/>
  <c r="C35" i="94"/>
  <c r="D12" i="94"/>
  <c r="C13" i="94" s="1"/>
  <c r="B13" i="94" s="1"/>
  <c r="D1051" i="2"/>
  <c r="D1052" i="2"/>
  <c r="D1053" i="2"/>
  <c r="D1054" i="2"/>
  <c r="D1055" i="2"/>
  <c r="D1056" i="2"/>
  <c r="D1057" i="2"/>
  <c r="D1058" i="2"/>
  <c r="D1059" i="2"/>
  <c r="D1060" i="2"/>
  <c r="D1061" i="2"/>
  <c r="D1062" i="2"/>
  <c r="D1063" i="2"/>
  <c r="D1064" i="2"/>
  <c r="D1065" i="2"/>
  <c r="D1066" i="2"/>
  <c r="D1067" i="2"/>
  <c r="D1068" i="2"/>
  <c r="D1069" i="2"/>
  <c r="D1070" i="2"/>
  <c r="D1071" i="2"/>
  <c r="D1072" i="2"/>
  <c r="D1073" i="2"/>
  <c r="D1074" i="2"/>
  <c r="D1075" i="2"/>
  <c r="D1076" i="2"/>
  <c r="D1077" i="2"/>
  <c r="D1078" i="2"/>
  <c r="D1079" i="2"/>
  <c r="D1080" i="2"/>
  <c r="D1081" i="2"/>
  <c r="D1082" i="2"/>
  <c r="D1083" i="2"/>
  <c r="D1084" i="2"/>
  <c r="D1085" i="2"/>
  <c r="D1086" i="2"/>
  <c r="D1087" i="2"/>
  <c r="D1088" i="2"/>
  <c r="D1089" i="2"/>
  <c r="D1090" i="2"/>
  <c r="D1091" i="2"/>
  <c r="D1092" i="2"/>
  <c r="D1093" i="2"/>
  <c r="D1094" i="2"/>
  <c r="D1095" i="2"/>
  <c r="D1096" i="2"/>
  <c r="D1097" i="2"/>
  <c r="D1098" i="2"/>
  <c r="D1099" i="2"/>
  <c r="D1100" i="2"/>
  <c r="D1101" i="2"/>
  <c r="D1102" i="2"/>
  <c r="D1103" i="2"/>
  <c r="D1104" i="2"/>
  <c r="D1105" i="2"/>
  <c r="D1106" i="2"/>
  <c r="D1107" i="2"/>
  <c r="D1108" i="2"/>
  <c r="D1109" i="2"/>
  <c r="D1110" i="2"/>
  <c r="D1111" i="2"/>
  <c r="D1112" i="2"/>
  <c r="D1113" i="2"/>
  <c r="D1114" i="2"/>
  <c r="D1115" i="2"/>
  <c r="D1116" i="2"/>
  <c r="D1117" i="2"/>
  <c r="D1118" i="2"/>
  <c r="D1119" i="2"/>
  <c r="D1120" i="2"/>
  <c r="D1121" i="2"/>
  <c r="D1122" i="2"/>
  <c r="D1123" i="2"/>
  <c r="D1124" i="2"/>
  <c r="D1125" i="2"/>
  <c r="D1126" i="2"/>
  <c r="D1127" i="2"/>
  <c r="D1128" i="2"/>
  <c r="D1129" i="2"/>
  <c r="D1130" i="2"/>
  <c r="D1131" i="2"/>
  <c r="D1132" i="2"/>
  <c r="D1133" i="2"/>
  <c r="D1134" i="2"/>
  <c r="D1135" i="2"/>
  <c r="D1136" i="2"/>
  <c r="D1137" i="2"/>
  <c r="D1138" i="2"/>
  <c r="D1139" i="2"/>
  <c r="D1140" i="2"/>
  <c r="D1141" i="2"/>
  <c r="D1142" i="2"/>
  <c r="D1143" i="2"/>
  <c r="D1144" i="2"/>
  <c r="D1145" i="2"/>
  <c r="D1146" i="2"/>
  <c r="D1147" i="2"/>
  <c r="D1148" i="2"/>
  <c r="D1149" i="2"/>
  <c r="D1150" i="2"/>
  <c r="D1151" i="2"/>
  <c r="D1152" i="2"/>
  <c r="D1153" i="2"/>
  <c r="D1154" i="2"/>
  <c r="D1155" i="2"/>
  <c r="D1156" i="2"/>
  <c r="D1157" i="2"/>
  <c r="D1158" i="2"/>
  <c r="D1159" i="2"/>
  <c r="D1160" i="2"/>
  <c r="D1161" i="2"/>
  <c r="D1162" i="2"/>
  <c r="D1163" i="2"/>
  <c r="D1164" i="2"/>
  <c r="D1165" i="2"/>
  <c r="D1166" i="2"/>
  <c r="D1167" i="2"/>
  <c r="D1168" i="2"/>
  <c r="D1169" i="2"/>
  <c r="D1170" i="2"/>
  <c r="D32" i="16"/>
  <c r="B33" i="16"/>
  <c r="C33" i="16"/>
  <c r="C93" i="116" l="1"/>
  <c r="E92" i="116"/>
  <c r="F92" i="116"/>
  <c r="D92" i="116"/>
  <c r="C6" i="115"/>
  <c r="E6" i="115" s="1"/>
  <c r="C22" i="115"/>
  <c r="E22" i="115" s="1"/>
  <c r="C11" i="115"/>
  <c r="C27" i="115"/>
  <c r="C26" i="115"/>
  <c r="E26" i="115" s="1"/>
  <c r="C10" i="115"/>
  <c r="E10" i="115" s="1"/>
  <c r="G10" i="115" s="1"/>
  <c r="C9" i="115"/>
  <c r="E9" i="115" s="1"/>
  <c r="G9" i="115" s="1"/>
  <c r="C25" i="115"/>
  <c r="E25" i="115" s="1"/>
  <c r="C24" i="115"/>
  <c r="E24" i="115" s="1"/>
  <c r="C8" i="115"/>
  <c r="E8" i="115" s="1"/>
  <c r="G8" i="115" s="1"/>
  <c r="C7" i="115"/>
  <c r="E7" i="115" s="1"/>
  <c r="G7" i="115" s="1"/>
  <c r="C23" i="115"/>
  <c r="E23" i="115" s="1"/>
  <c r="F90" i="113"/>
  <c r="E90" i="113"/>
  <c r="C91" i="113"/>
  <c r="D91" i="113" s="1"/>
  <c r="AE57" i="102"/>
  <c r="G59" i="102"/>
  <c r="D60" i="102"/>
  <c r="C61" i="102" s="1"/>
  <c r="B60" i="102"/>
  <c r="E58" i="102"/>
  <c r="F58" i="102" s="1"/>
  <c r="AB59" i="102"/>
  <c r="H58" i="102"/>
  <c r="B14" i="95"/>
  <c r="H14" i="95" s="1"/>
  <c r="H13" i="95"/>
  <c r="E13" i="95"/>
  <c r="D14" i="95"/>
  <c r="D13" i="94"/>
  <c r="C14" i="94" s="1"/>
  <c r="B14" i="94" s="1"/>
  <c r="E32" i="16"/>
  <c r="F32" i="16" s="1"/>
  <c r="G32" i="16" s="1"/>
  <c r="D33" i="16"/>
  <c r="C28" i="80"/>
  <c r="F93" i="116" l="1"/>
  <c r="E93" i="116"/>
  <c r="D93" i="116"/>
  <c r="C94" i="116"/>
  <c r="G22" i="115"/>
  <c r="H23" i="115" s="1"/>
  <c r="G23" i="115" s="1"/>
  <c r="H24" i="115" s="1"/>
  <c r="G24" i="115" s="1"/>
  <c r="H25" i="115" s="1"/>
  <c r="G25" i="115" s="1"/>
  <c r="H26" i="115" s="1"/>
  <c r="E30" i="115"/>
  <c r="G30" i="115" s="1"/>
  <c r="G6" i="115"/>
  <c r="E14" i="115"/>
  <c r="G14" i="115" s="1"/>
  <c r="F91" i="113"/>
  <c r="E91" i="113"/>
  <c r="C92" i="113"/>
  <c r="D92" i="113" s="1"/>
  <c r="AC58" i="102"/>
  <c r="AE58" i="102" s="1"/>
  <c r="B15" i="95"/>
  <c r="H15" i="95" s="1"/>
  <c r="E59" i="102"/>
  <c r="F59" i="102" s="1"/>
  <c r="AB60" i="102"/>
  <c r="G60" i="102"/>
  <c r="D61" i="102"/>
  <c r="C62" i="102" s="1"/>
  <c r="B61" i="102"/>
  <c r="H59" i="102"/>
  <c r="F13" i="95"/>
  <c r="C15" i="95"/>
  <c r="D15" i="95" s="1"/>
  <c r="E14" i="95"/>
  <c r="F14" i="95" s="1"/>
  <c r="B16" i="95"/>
  <c r="H16" i="95" s="1"/>
  <c r="D14" i="94"/>
  <c r="C15" i="94" s="1"/>
  <c r="B15" i="94" s="1"/>
  <c r="E12" i="94"/>
  <c r="E33" i="16"/>
  <c r="F33" i="16"/>
  <c r="G33" i="16"/>
  <c r="H32" i="16"/>
  <c r="C95" i="116" l="1"/>
  <c r="E94" i="116"/>
  <c r="F94" i="116"/>
  <c r="D94" i="116"/>
  <c r="G26" i="115"/>
  <c r="G28" i="115" s="1"/>
  <c r="H7" i="115"/>
  <c r="H8" i="115" s="1"/>
  <c r="H9" i="115" s="1"/>
  <c r="H10" i="115" s="1"/>
  <c r="H11" i="115" s="1"/>
  <c r="G12" i="115"/>
  <c r="F92" i="113"/>
  <c r="E92" i="113"/>
  <c r="C93" i="113"/>
  <c r="D93" i="113" s="1"/>
  <c r="AC59" i="102"/>
  <c r="AE59" i="102" s="1"/>
  <c r="G61" i="102"/>
  <c r="B62" i="102"/>
  <c r="D62" i="102"/>
  <c r="C63" i="102" s="1"/>
  <c r="H60" i="102"/>
  <c r="E60" i="102"/>
  <c r="F60" i="102" s="1"/>
  <c r="AB61" i="102"/>
  <c r="C16" i="95"/>
  <c r="D16" i="95" s="1"/>
  <c r="E15" i="95"/>
  <c r="B17" i="95"/>
  <c r="H17" i="95" s="1"/>
  <c r="D15" i="94"/>
  <c r="C16" i="94" s="1"/>
  <c r="B16" i="94" s="1"/>
  <c r="E13" i="94"/>
  <c r="H33" i="16"/>
  <c r="I32" i="16"/>
  <c r="D1020" i="2"/>
  <c r="D1021" i="2"/>
  <c r="D1022" i="2"/>
  <c r="D1023" i="2"/>
  <c r="D1024" i="2"/>
  <c r="D1025" i="2"/>
  <c r="D1026" i="2"/>
  <c r="D1027" i="2"/>
  <c r="D1028" i="2"/>
  <c r="D1029" i="2"/>
  <c r="D1030" i="2"/>
  <c r="D1031" i="2"/>
  <c r="D1032" i="2"/>
  <c r="D1033" i="2"/>
  <c r="D1034" i="2"/>
  <c r="D1035" i="2"/>
  <c r="D1036" i="2"/>
  <c r="D1037" i="2"/>
  <c r="D1038" i="2"/>
  <c r="D1039" i="2"/>
  <c r="D1040" i="2"/>
  <c r="D1041" i="2"/>
  <c r="D1042" i="2"/>
  <c r="D1043" i="2"/>
  <c r="D1044" i="2"/>
  <c r="D1045" i="2"/>
  <c r="D1046" i="2"/>
  <c r="D1047" i="2"/>
  <c r="D1048" i="2"/>
  <c r="D1049" i="2"/>
  <c r="D1050" i="2"/>
  <c r="D8" i="88"/>
  <c r="F40" i="88" s="1"/>
  <c r="D9" i="88"/>
  <c r="E7" i="88" s="1"/>
  <c r="B45" i="88"/>
  <c r="D20" i="88"/>
  <c r="D11" i="88"/>
  <c r="M21" i="80"/>
  <c r="M22" i="80"/>
  <c r="M23" i="80"/>
  <c r="M24" i="80"/>
  <c r="M25" i="80"/>
  <c r="M26" i="80"/>
  <c r="M27" i="80"/>
  <c r="M28" i="80"/>
  <c r="M29" i="80"/>
  <c r="M30" i="80"/>
  <c r="M31" i="80"/>
  <c r="M32" i="80"/>
  <c r="M33" i="80"/>
  <c r="M34" i="80"/>
  <c r="M35" i="80"/>
  <c r="M36" i="80"/>
  <c r="M37" i="80"/>
  <c r="M38" i="80"/>
  <c r="M39" i="80"/>
  <c r="M40" i="80"/>
  <c r="M20" i="80"/>
  <c r="L21" i="80"/>
  <c r="L22" i="80"/>
  <c r="L23" i="80"/>
  <c r="L24" i="80"/>
  <c r="L25" i="80"/>
  <c r="L26" i="80"/>
  <c r="L27" i="80"/>
  <c r="L28" i="80"/>
  <c r="L29" i="80"/>
  <c r="L30" i="80"/>
  <c r="L31" i="80"/>
  <c r="L32" i="80"/>
  <c r="L33" i="80"/>
  <c r="L34" i="80"/>
  <c r="L35" i="80"/>
  <c r="L36" i="80"/>
  <c r="L37" i="80"/>
  <c r="L38" i="80"/>
  <c r="L39" i="80"/>
  <c r="L40" i="80"/>
  <c r="L20" i="80"/>
  <c r="F95" i="116" l="1"/>
  <c r="E95" i="116"/>
  <c r="D95" i="116"/>
  <c r="C96" i="116"/>
  <c r="H27" i="115"/>
  <c r="F93" i="113"/>
  <c r="E93" i="113"/>
  <c r="C94" i="113"/>
  <c r="D94" i="113" s="1"/>
  <c r="AC60" i="102"/>
  <c r="AE60" i="102" s="1"/>
  <c r="G62" i="102"/>
  <c r="D63" i="102"/>
  <c r="C64" i="102" s="1"/>
  <c r="B63" i="102"/>
  <c r="E61" i="102"/>
  <c r="F61" i="102" s="1"/>
  <c r="AB62" i="102"/>
  <c r="H61" i="102"/>
  <c r="F15" i="95"/>
  <c r="C17" i="95"/>
  <c r="E16" i="95"/>
  <c r="B18" i="95"/>
  <c r="H18" i="95" s="1"/>
  <c r="D17" i="95"/>
  <c r="D16" i="94"/>
  <c r="C17" i="94" s="1"/>
  <c r="B17" i="94" s="1"/>
  <c r="E14" i="94"/>
  <c r="I33" i="16"/>
  <c r="N20" i="80"/>
  <c r="F20" i="88"/>
  <c r="H20" i="88" s="1"/>
  <c r="C40" i="88"/>
  <c r="C20" i="88"/>
  <c r="L20" i="88" s="1"/>
  <c r="F19" i="88"/>
  <c r="H40" i="88"/>
  <c r="J34" i="88"/>
  <c r="J36" i="88"/>
  <c r="J28" i="88"/>
  <c r="J20" i="88"/>
  <c r="E12" i="88"/>
  <c r="O40" i="88"/>
  <c r="J33" i="88"/>
  <c r="D40" i="88"/>
  <c r="J25" i="88"/>
  <c r="L40" i="88"/>
  <c r="J32" i="88"/>
  <c r="J24" i="88"/>
  <c r="J26" i="88"/>
  <c r="J38" i="88"/>
  <c r="J27" i="88"/>
  <c r="J35" i="88"/>
  <c r="J31" i="88"/>
  <c r="G40" i="88"/>
  <c r="J21" i="88"/>
  <c r="J37" i="88"/>
  <c r="J40" i="88"/>
  <c r="J23" i="88"/>
  <c r="M40" i="88"/>
  <c r="N40" i="88"/>
  <c r="E5" i="88"/>
  <c r="J30" i="88"/>
  <c r="E6" i="88"/>
  <c r="J22" i="88"/>
  <c r="J45" i="88" s="1"/>
  <c r="J29" i="88"/>
  <c r="J39" i="88"/>
  <c r="C97" i="116" l="1"/>
  <c r="E96" i="116"/>
  <c r="F96" i="116"/>
  <c r="D96" i="116"/>
  <c r="F94" i="113"/>
  <c r="E94" i="113"/>
  <c r="C95" i="113"/>
  <c r="D95" i="113" s="1"/>
  <c r="AC61" i="102"/>
  <c r="AE61" i="102" s="1"/>
  <c r="E62" i="102"/>
  <c r="F62" i="102" s="1"/>
  <c r="AB63" i="102"/>
  <c r="J63" i="102"/>
  <c r="G63" i="102"/>
  <c r="B64" i="102"/>
  <c r="D64" i="102"/>
  <c r="C65" i="102" s="1"/>
  <c r="H62" i="102"/>
  <c r="F16" i="95"/>
  <c r="C18" i="95"/>
  <c r="D18" i="95" s="1"/>
  <c r="E17" i="95"/>
  <c r="B19" i="95"/>
  <c r="H19" i="95" s="1"/>
  <c r="D17" i="94"/>
  <c r="C18" i="94" s="1"/>
  <c r="B18" i="94" s="1"/>
  <c r="E15" i="94"/>
  <c r="C45" i="88"/>
  <c r="L45" i="88" s="1"/>
  <c r="E20" i="88"/>
  <c r="D21" i="88"/>
  <c r="F21" i="88" s="1"/>
  <c r="F97" i="116" l="1"/>
  <c r="E97" i="116"/>
  <c r="D97" i="116"/>
  <c r="C98" i="116"/>
  <c r="F95" i="113"/>
  <c r="E95" i="113"/>
  <c r="C96" i="113"/>
  <c r="D96" i="113" s="1"/>
  <c r="AC62" i="102"/>
  <c r="AE62" i="102" s="1"/>
  <c r="E63" i="102"/>
  <c r="F63" i="102" s="1"/>
  <c r="AB64" i="102"/>
  <c r="J64" i="102"/>
  <c r="G64" i="102"/>
  <c r="B65" i="102"/>
  <c r="D65" i="102"/>
  <c r="C66" i="102" s="1"/>
  <c r="H63" i="102"/>
  <c r="F17" i="95"/>
  <c r="B20" i="95"/>
  <c r="H20" i="95" s="1"/>
  <c r="C19" i="95"/>
  <c r="D19" i="95" s="1"/>
  <c r="E18" i="95"/>
  <c r="F18" i="95" s="1"/>
  <c r="D18" i="94"/>
  <c r="C19" i="94" s="1"/>
  <c r="B19" i="94" s="1"/>
  <c r="E16" i="94"/>
  <c r="C21" i="88"/>
  <c r="H21" i="88"/>
  <c r="D45" i="88"/>
  <c r="F45" i="88" s="1"/>
  <c r="B46" i="88" s="1"/>
  <c r="F46" i="88" s="1"/>
  <c r="G20" i="88"/>
  <c r="M20" i="88"/>
  <c r="N20" i="88" s="1"/>
  <c r="O20" i="88" s="1"/>
  <c r="C99" i="116" l="1"/>
  <c r="E98" i="116"/>
  <c r="F98" i="116"/>
  <c r="D98" i="116"/>
  <c r="F96" i="113"/>
  <c r="E96" i="113"/>
  <c r="C97" i="113"/>
  <c r="D97" i="113" s="1"/>
  <c r="AC63" i="102"/>
  <c r="AE63" i="102" s="1"/>
  <c r="K63" i="102"/>
  <c r="E64" i="102"/>
  <c r="F64" i="102" s="1"/>
  <c r="AB65" i="102"/>
  <c r="AC64" i="102" s="1"/>
  <c r="J65" i="102"/>
  <c r="H64" i="102"/>
  <c r="G65" i="102"/>
  <c r="B66" i="102"/>
  <c r="D66" i="102"/>
  <c r="C67" i="102" s="1"/>
  <c r="C20" i="95"/>
  <c r="D20" i="95" s="1"/>
  <c r="E19" i="95"/>
  <c r="B21" i="95"/>
  <c r="H21" i="95" s="1"/>
  <c r="D19" i="94"/>
  <c r="C20" i="94" s="1"/>
  <c r="B20" i="94" s="1"/>
  <c r="E17" i="94"/>
  <c r="E21" i="88"/>
  <c r="M21" i="88" s="1"/>
  <c r="D22" i="88"/>
  <c r="F22" i="88" s="1"/>
  <c r="E45" i="88"/>
  <c r="G45" i="88" s="1"/>
  <c r="H45" i="88"/>
  <c r="J46" i="88"/>
  <c r="B47" i="88"/>
  <c r="F47" i="88" s="1"/>
  <c r="E46" i="88"/>
  <c r="G46" i="88" s="1"/>
  <c r="H46" i="88"/>
  <c r="L21" i="88"/>
  <c r="F99" i="116" l="1"/>
  <c r="E99" i="116"/>
  <c r="D99" i="116"/>
  <c r="C100" i="116"/>
  <c r="F97" i="113"/>
  <c r="E97" i="113"/>
  <c r="C98" i="113"/>
  <c r="D98" i="113" s="1"/>
  <c r="K64" i="102"/>
  <c r="K65" i="102"/>
  <c r="AE64" i="102"/>
  <c r="G66" i="102"/>
  <c r="B67" i="102"/>
  <c r="D67" i="102"/>
  <c r="C68" i="102" s="1"/>
  <c r="E65" i="102"/>
  <c r="F65" i="102" s="1"/>
  <c r="AB66" i="102"/>
  <c r="J66" i="102"/>
  <c r="H65" i="102"/>
  <c r="F19" i="95"/>
  <c r="B22" i="95"/>
  <c r="H22" i="95" s="1"/>
  <c r="C21" i="95"/>
  <c r="D21" i="95" s="1"/>
  <c r="E20" i="95"/>
  <c r="F20" i="95" s="1"/>
  <c r="E18" i="94"/>
  <c r="D20" i="94"/>
  <c r="C21" i="94" s="1"/>
  <c r="B21" i="94" s="1"/>
  <c r="G21" i="88"/>
  <c r="N21" i="88" s="1"/>
  <c r="O21" i="88" s="1"/>
  <c r="C22" i="88"/>
  <c r="L22" i="88" s="1"/>
  <c r="M45" i="88"/>
  <c r="N45" i="88" s="1"/>
  <c r="O45" i="88" s="1"/>
  <c r="Q45" i="88" s="1"/>
  <c r="M46" i="88"/>
  <c r="N46" i="88" s="1"/>
  <c r="O46" i="88" s="1"/>
  <c r="E47" i="88"/>
  <c r="M47" i="88" s="1"/>
  <c r="J47" i="88"/>
  <c r="H47" i="88"/>
  <c r="B48" i="88"/>
  <c r="C101" i="116" l="1"/>
  <c r="E100" i="116"/>
  <c r="D100" i="116"/>
  <c r="F100" i="116"/>
  <c r="F98" i="113"/>
  <c r="E98" i="113"/>
  <c r="C99" i="113"/>
  <c r="D99" i="113" s="1"/>
  <c r="AC65" i="102"/>
  <c r="AE65" i="102" s="1"/>
  <c r="K66" i="102"/>
  <c r="G67" i="102"/>
  <c r="B68" i="102"/>
  <c r="D68" i="102"/>
  <c r="C69" i="102" s="1"/>
  <c r="E66" i="102"/>
  <c r="F66" i="102" s="1"/>
  <c r="J67" i="102"/>
  <c r="AB67" i="102"/>
  <c r="H66" i="102"/>
  <c r="C22" i="95"/>
  <c r="E21" i="95"/>
  <c r="F21" i="95" s="1"/>
  <c r="B23" i="95"/>
  <c r="H23" i="95" s="1"/>
  <c r="D22" i="95"/>
  <c r="E19" i="94"/>
  <c r="D21" i="94"/>
  <c r="C22" i="94" s="1"/>
  <c r="B22" i="94" s="1"/>
  <c r="Q46" i="88"/>
  <c r="E22" i="88"/>
  <c r="D23" i="88"/>
  <c r="F23" i="88" s="1"/>
  <c r="H22" i="88"/>
  <c r="J48" i="88"/>
  <c r="G47" i="88"/>
  <c r="N47" i="88" s="1"/>
  <c r="O47" i="88" s="1"/>
  <c r="Q47" i="88" s="1"/>
  <c r="F48" i="88"/>
  <c r="E48" i="88" s="1"/>
  <c r="F101" i="116" l="1"/>
  <c r="E101" i="116"/>
  <c r="D101" i="116"/>
  <c r="C102" i="116"/>
  <c r="F99" i="113"/>
  <c r="E99" i="113"/>
  <c r="C100" i="113"/>
  <c r="D100" i="113" s="1"/>
  <c r="AC66" i="102"/>
  <c r="AE66" i="102" s="1"/>
  <c r="K67" i="102"/>
  <c r="G68" i="102"/>
  <c r="D69" i="102"/>
  <c r="C70" i="102" s="1"/>
  <c r="B69" i="102"/>
  <c r="E67" i="102"/>
  <c r="F67" i="102" s="1"/>
  <c r="AB68" i="102"/>
  <c r="J68" i="102"/>
  <c r="H67" i="102"/>
  <c r="B24" i="95"/>
  <c r="H24" i="95" s="1"/>
  <c r="C23" i="95"/>
  <c r="E22" i="95"/>
  <c r="F22" i="95" s="1"/>
  <c r="D23" i="95"/>
  <c r="D22" i="94"/>
  <c r="C23" i="94" s="1"/>
  <c r="B23" i="94" s="1"/>
  <c r="E20" i="94"/>
  <c r="C23" i="88"/>
  <c r="L23" i="88" s="1"/>
  <c r="M22" i="88"/>
  <c r="G22" i="88"/>
  <c r="G48" i="88"/>
  <c r="M48" i="88"/>
  <c r="N48" i="88" s="1"/>
  <c r="B49" i="88"/>
  <c r="F49" i="88" s="1"/>
  <c r="H48" i="88"/>
  <c r="C103" i="116" l="1"/>
  <c r="E102" i="116"/>
  <c r="F102" i="116"/>
  <c r="D102" i="116"/>
  <c r="F100" i="113"/>
  <c r="E100" i="113"/>
  <c r="C101" i="113"/>
  <c r="D101" i="113" s="1"/>
  <c r="AC67" i="102"/>
  <c r="AE67" i="102" s="1"/>
  <c r="E68" i="102"/>
  <c r="F68" i="102" s="1"/>
  <c r="AB69" i="102"/>
  <c r="J69" i="102"/>
  <c r="G69" i="102"/>
  <c r="B70" i="102"/>
  <c r="D70" i="102"/>
  <c r="C71" i="102" s="1"/>
  <c r="H68" i="102"/>
  <c r="C24" i="95"/>
  <c r="D24" i="95" s="1"/>
  <c r="E23" i="95"/>
  <c r="F23" i="95" s="1"/>
  <c r="B25" i="95"/>
  <c r="H25" i="95" s="1"/>
  <c r="D23" i="94"/>
  <c r="C24" i="94" s="1"/>
  <c r="B24" i="94" s="1"/>
  <c r="E21" i="94"/>
  <c r="O48" i="88"/>
  <c r="Q48" i="88" s="1"/>
  <c r="N22" i="88"/>
  <c r="O22" i="88" s="1"/>
  <c r="H23" i="88"/>
  <c r="D24" i="88"/>
  <c r="F24" i="88" s="1"/>
  <c r="E23" i="88"/>
  <c r="J49" i="88"/>
  <c r="H49" i="88"/>
  <c r="E49" i="88"/>
  <c r="M49" i="88" s="1"/>
  <c r="B50" i="88"/>
  <c r="F103" i="116" l="1"/>
  <c r="E103" i="116"/>
  <c r="D103" i="116"/>
  <c r="C104" i="116"/>
  <c r="K68" i="102"/>
  <c r="F101" i="113"/>
  <c r="E101" i="113"/>
  <c r="C102" i="113"/>
  <c r="D102" i="113" s="1"/>
  <c r="AC68" i="102"/>
  <c r="AE68" i="102" s="1"/>
  <c r="E69" i="102"/>
  <c r="F69" i="102" s="1"/>
  <c r="J70" i="102"/>
  <c r="AB70" i="102"/>
  <c r="H69" i="102"/>
  <c r="G70" i="102"/>
  <c r="B71" i="102"/>
  <c r="D71" i="102"/>
  <c r="C72" i="102" s="1"/>
  <c r="C25" i="95"/>
  <c r="D25" i="95" s="1"/>
  <c r="E24" i="95"/>
  <c r="F24" i="95" s="1"/>
  <c r="B26" i="95"/>
  <c r="H26" i="95" s="1"/>
  <c r="E22" i="94"/>
  <c r="D24" i="94"/>
  <c r="C25" i="94" s="1"/>
  <c r="B25" i="94" s="1"/>
  <c r="G23" i="88"/>
  <c r="M23" i="88"/>
  <c r="C24" i="88"/>
  <c r="L24" i="88" s="1"/>
  <c r="J50" i="88"/>
  <c r="G49" i="88"/>
  <c r="N49" i="88" s="1"/>
  <c r="O49" i="88" s="1"/>
  <c r="Q49" i="88" s="1"/>
  <c r="F50" i="88"/>
  <c r="B51" i="88" s="1"/>
  <c r="C105" i="116" l="1"/>
  <c r="E104" i="116"/>
  <c r="F104" i="116"/>
  <c r="D104" i="116"/>
  <c r="F102" i="113"/>
  <c r="E102" i="113"/>
  <c r="C103" i="113"/>
  <c r="AC69" i="102"/>
  <c r="AE69" i="102" s="1"/>
  <c r="K70" i="102"/>
  <c r="K69" i="102"/>
  <c r="G71" i="102"/>
  <c r="D72" i="102"/>
  <c r="C73" i="102" s="1"/>
  <c r="B72" i="102"/>
  <c r="E70" i="102"/>
  <c r="F70" i="102" s="1"/>
  <c r="AB71" i="102"/>
  <c r="J71" i="102"/>
  <c r="H70" i="102"/>
  <c r="C26" i="95"/>
  <c r="D26" i="95" s="1"/>
  <c r="E25" i="95"/>
  <c r="F25" i="95" s="1"/>
  <c r="B27" i="95"/>
  <c r="H27" i="95" s="1"/>
  <c r="D25" i="94"/>
  <c r="C26" i="94" s="1"/>
  <c r="B26" i="94" s="1"/>
  <c r="E23" i="94"/>
  <c r="N23" i="88"/>
  <c r="O23" i="88" s="1"/>
  <c r="H24" i="88"/>
  <c r="D25" i="88"/>
  <c r="F25" i="88" s="1"/>
  <c r="E24" i="88"/>
  <c r="J51" i="88"/>
  <c r="F51" i="88"/>
  <c r="E51" i="88" s="1"/>
  <c r="H50" i="88"/>
  <c r="E50" i="88"/>
  <c r="F105" i="116" l="1"/>
  <c r="E105" i="116"/>
  <c r="D105" i="116"/>
  <c r="C106" i="116"/>
  <c r="D103" i="113"/>
  <c r="C104" i="113"/>
  <c r="F103" i="113"/>
  <c r="E103" i="113"/>
  <c r="AC70" i="102"/>
  <c r="AE70" i="102" s="1"/>
  <c r="E71" i="102"/>
  <c r="F71" i="102" s="1"/>
  <c r="AB72" i="102"/>
  <c r="J72" i="102"/>
  <c r="H71" i="102"/>
  <c r="G72" i="102"/>
  <c r="B73" i="102"/>
  <c r="D73" i="102"/>
  <c r="C74" i="102" s="1"/>
  <c r="C27" i="95"/>
  <c r="E26" i="95"/>
  <c r="F26" i="95" s="1"/>
  <c r="B28" i="95"/>
  <c r="H28" i="95" s="1"/>
  <c r="D27" i="95"/>
  <c r="E24" i="94"/>
  <c r="D26" i="94"/>
  <c r="C27" i="94" s="1"/>
  <c r="B27" i="94" s="1"/>
  <c r="G24" i="88"/>
  <c r="M24" i="88"/>
  <c r="N24" i="88" s="1"/>
  <c r="O24" i="88" s="1"/>
  <c r="C25" i="88"/>
  <c r="L25" i="88" s="1"/>
  <c r="G51" i="88"/>
  <c r="M51" i="88"/>
  <c r="N51" i="88" s="1"/>
  <c r="B52" i="88"/>
  <c r="F52" i="88" s="1"/>
  <c r="H51" i="88"/>
  <c r="M50" i="88"/>
  <c r="N50" i="88" s="1"/>
  <c r="O50" i="88" s="1"/>
  <c r="Q50" i="88" s="1"/>
  <c r="G50" i="88"/>
  <c r="C107" i="116" l="1"/>
  <c r="E106" i="116"/>
  <c r="D106" i="116"/>
  <c r="F106" i="116"/>
  <c r="D104" i="113"/>
  <c r="C105" i="113"/>
  <c r="F104" i="113"/>
  <c r="E104" i="113"/>
  <c r="K71" i="102"/>
  <c r="AC71" i="102"/>
  <c r="AE71" i="102" s="1"/>
  <c r="G73" i="102"/>
  <c r="H73" i="102" s="1"/>
  <c r="B74" i="102"/>
  <c r="D74" i="102"/>
  <c r="C75" i="102" s="1"/>
  <c r="H72" i="102"/>
  <c r="E72" i="102"/>
  <c r="F72" i="102" s="1"/>
  <c r="J73" i="102"/>
  <c r="AB73" i="102"/>
  <c r="B29" i="95"/>
  <c r="H29" i="95" s="1"/>
  <c r="C28" i="95"/>
  <c r="D28" i="95" s="1"/>
  <c r="E27" i="95"/>
  <c r="F27" i="95" s="1"/>
  <c r="E25" i="94"/>
  <c r="D27" i="94"/>
  <c r="C28" i="94" s="1"/>
  <c r="B28" i="94" s="1"/>
  <c r="O51" i="88"/>
  <c r="Q51" i="88" s="1"/>
  <c r="E25" i="88"/>
  <c r="D26" i="88"/>
  <c r="F26" i="88" s="1"/>
  <c r="H25" i="88"/>
  <c r="E52" i="88"/>
  <c r="M52" i="88" s="1"/>
  <c r="J52" i="88"/>
  <c r="B53" i="88"/>
  <c r="H52" i="88"/>
  <c r="F107" i="116" l="1"/>
  <c r="E107" i="116"/>
  <c r="D107" i="116"/>
  <c r="C108" i="116"/>
  <c r="D105" i="113"/>
  <c r="C106" i="113"/>
  <c r="F105" i="113"/>
  <c r="E105" i="113"/>
  <c r="AC72" i="102"/>
  <c r="AE72" i="102" s="1"/>
  <c r="K72" i="102"/>
  <c r="G74" i="102"/>
  <c r="D75" i="102"/>
  <c r="C76" i="102" s="1"/>
  <c r="B75" i="102"/>
  <c r="E73" i="102"/>
  <c r="F73" i="102" s="1"/>
  <c r="AB74" i="102"/>
  <c r="J74" i="102"/>
  <c r="C29" i="95"/>
  <c r="D29" i="95" s="1"/>
  <c r="E28" i="95"/>
  <c r="F28" i="95" s="1"/>
  <c r="B30" i="95"/>
  <c r="H30" i="95" s="1"/>
  <c r="E26" i="94"/>
  <c r="D28" i="94"/>
  <c r="C29" i="94" s="1"/>
  <c r="B29" i="94" s="1"/>
  <c r="C26" i="88"/>
  <c r="L26" i="88" s="1"/>
  <c r="G25" i="88"/>
  <c r="M25" i="88"/>
  <c r="N25" i="88" s="1"/>
  <c r="O25" i="88" s="1"/>
  <c r="J53" i="88"/>
  <c r="G52" i="88"/>
  <c r="N52" i="88" s="1"/>
  <c r="O52" i="88" s="1"/>
  <c r="Q52" i="88" s="1"/>
  <c r="F53" i="88"/>
  <c r="E53" i="88" s="1"/>
  <c r="C109" i="116" l="1"/>
  <c r="E108" i="116"/>
  <c r="F108" i="116"/>
  <c r="D108" i="116"/>
  <c r="D106" i="113"/>
  <c r="E106" i="113"/>
  <c r="F106" i="113"/>
  <c r="C107" i="113"/>
  <c r="AC73" i="102"/>
  <c r="AE73" i="102" s="1"/>
  <c r="K73" i="102"/>
  <c r="E74" i="102"/>
  <c r="F74" i="102" s="1"/>
  <c r="AB75" i="102"/>
  <c r="J75" i="102"/>
  <c r="G75" i="102"/>
  <c r="B76" i="102"/>
  <c r="D76" i="102"/>
  <c r="C77" i="102" s="1"/>
  <c r="H74" i="102"/>
  <c r="C30" i="95"/>
  <c r="D30" i="95" s="1"/>
  <c r="E29" i="95"/>
  <c r="F29" i="95" s="1"/>
  <c r="B31" i="95"/>
  <c r="H31" i="95" s="1"/>
  <c r="D29" i="94"/>
  <c r="C30" i="94" s="1"/>
  <c r="E27" i="94"/>
  <c r="D27" i="88"/>
  <c r="F27" i="88" s="1"/>
  <c r="H26" i="88"/>
  <c r="E26" i="88"/>
  <c r="M53" i="88"/>
  <c r="G53" i="88"/>
  <c r="B54" i="88"/>
  <c r="F54" i="88" s="1"/>
  <c r="H53" i="88"/>
  <c r="F109" i="116" l="1"/>
  <c r="E109" i="116"/>
  <c r="D109" i="116"/>
  <c r="C110" i="116"/>
  <c r="B30" i="94"/>
  <c r="C31" i="94"/>
  <c r="B31" i="94" s="1"/>
  <c r="D107" i="113"/>
  <c r="C108" i="113"/>
  <c r="E107" i="113"/>
  <c r="F107" i="113"/>
  <c r="AC74" i="102"/>
  <c r="AE74" i="102" s="1"/>
  <c r="K74" i="102"/>
  <c r="E75" i="102"/>
  <c r="F75" i="102" s="1"/>
  <c r="AB76" i="102"/>
  <c r="AC75" i="102" s="1"/>
  <c r="J76" i="102"/>
  <c r="H75" i="102"/>
  <c r="G76" i="102"/>
  <c r="B77" i="102"/>
  <c r="D77" i="102"/>
  <c r="C78" i="102" s="1"/>
  <c r="B32" i="95"/>
  <c r="C31" i="95"/>
  <c r="E30" i="95"/>
  <c r="F30" i="95" s="1"/>
  <c r="D31" i="95"/>
  <c r="E31" i="95" s="1"/>
  <c r="F31" i="95" s="1"/>
  <c r="C32" i="95"/>
  <c r="E28" i="94"/>
  <c r="D30" i="94"/>
  <c r="N53" i="88"/>
  <c r="O53" i="88" s="1"/>
  <c r="Q53" i="88" s="1"/>
  <c r="G26" i="88"/>
  <c r="M26" i="88"/>
  <c r="N26" i="88" s="1"/>
  <c r="O26" i="88" s="1"/>
  <c r="C27" i="88"/>
  <c r="L27" i="88" s="1"/>
  <c r="J54" i="88"/>
  <c r="B55" i="88"/>
  <c r="E54" i="88"/>
  <c r="G54" i="88" s="1"/>
  <c r="H54" i="88"/>
  <c r="C111" i="116" l="1"/>
  <c r="E110" i="116"/>
  <c r="F110" i="116"/>
  <c r="D110" i="116"/>
  <c r="D108" i="113"/>
  <c r="E108" i="113"/>
  <c r="C109" i="113"/>
  <c r="F108" i="113"/>
  <c r="K75" i="102"/>
  <c r="AE75" i="102"/>
  <c r="G77" i="102"/>
  <c r="B78" i="102"/>
  <c r="D78" i="102"/>
  <c r="C79" i="102" s="1"/>
  <c r="E76" i="102"/>
  <c r="F76" i="102" s="1"/>
  <c r="AB77" i="102"/>
  <c r="J77" i="102"/>
  <c r="H76" i="102"/>
  <c r="C37" i="95"/>
  <c r="C38" i="95" s="1"/>
  <c r="C36" i="94"/>
  <c r="C37" i="94" s="1"/>
  <c r="E30" i="94"/>
  <c r="E29" i="94"/>
  <c r="H27" i="88"/>
  <c r="D28" i="88"/>
  <c r="F28" i="88" s="1"/>
  <c r="E27" i="88"/>
  <c r="M54" i="88"/>
  <c r="N54" i="88" s="1"/>
  <c r="O54" i="88" s="1"/>
  <c r="Q54" i="88" s="1"/>
  <c r="J55" i="88"/>
  <c r="F55" i="88"/>
  <c r="E55" i="88" s="1"/>
  <c r="G55" i="88" s="1"/>
  <c r="F111" i="116" l="1"/>
  <c r="E111" i="116"/>
  <c r="D111" i="116"/>
  <c r="C112" i="116"/>
  <c r="AC76" i="102"/>
  <c r="D109" i="113"/>
  <c r="C110" i="113"/>
  <c r="F109" i="113"/>
  <c r="E109" i="113"/>
  <c r="K76" i="102"/>
  <c r="AE76" i="102"/>
  <c r="G78" i="102"/>
  <c r="B79" i="102"/>
  <c r="D79" i="102"/>
  <c r="C80" i="102" s="1"/>
  <c r="E77" i="102"/>
  <c r="F77" i="102" s="1"/>
  <c r="AB78" i="102"/>
  <c r="J78" i="102"/>
  <c r="H77" i="102"/>
  <c r="M27" i="88"/>
  <c r="G27" i="88"/>
  <c r="C28" i="88"/>
  <c r="L28" i="88" s="1"/>
  <c r="B56" i="88"/>
  <c r="F56" i="88" s="1"/>
  <c r="H56" i="88" s="1"/>
  <c r="H55" i="88"/>
  <c r="M55" i="88"/>
  <c r="N55" i="88" s="1"/>
  <c r="O55" i="88" s="1"/>
  <c r="Q55" i="88" s="1"/>
  <c r="C113" i="116" l="1"/>
  <c r="E112" i="116"/>
  <c r="F112" i="116"/>
  <c r="D112" i="116"/>
  <c r="D110" i="113"/>
  <c r="E110" i="113"/>
  <c r="F110" i="113"/>
  <c r="C111" i="113"/>
  <c r="AC77" i="102"/>
  <c r="AE77" i="102" s="1"/>
  <c r="K77" i="102"/>
  <c r="G79" i="102"/>
  <c r="D80" i="102"/>
  <c r="C81" i="102" s="1"/>
  <c r="B80" i="102"/>
  <c r="E78" i="102"/>
  <c r="F78" i="102" s="1"/>
  <c r="AB79" i="102"/>
  <c r="J79" i="102"/>
  <c r="H78" i="102"/>
  <c r="D29" i="88"/>
  <c r="F29" i="88" s="1"/>
  <c r="E28" i="88"/>
  <c r="H28" i="88"/>
  <c r="N27" i="88"/>
  <c r="O27" i="88" s="1"/>
  <c r="J56" i="88"/>
  <c r="E56" i="88"/>
  <c r="M56" i="88" s="1"/>
  <c r="B57" i="88"/>
  <c r="J57" i="88" s="1"/>
  <c r="F113" i="116" l="1"/>
  <c r="E113" i="116"/>
  <c r="D113" i="116"/>
  <c r="C114" i="116"/>
  <c r="D111" i="113"/>
  <c r="F111" i="113"/>
  <c r="E111" i="113"/>
  <c r="C112" i="113"/>
  <c r="AC78" i="102"/>
  <c r="AE78" i="102" s="1"/>
  <c r="K78" i="102"/>
  <c r="E79" i="102"/>
  <c r="F79" i="102" s="1"/>
  <c r="AB80" i="102"/>
  <c r="AC79" i="102" s="1"/>
  <c r="J80" i="102"/>
  <c r="G80" i="102"/>
  <c r="B81" i="102"/>
  <c r="D81" i="102"/>
  <c r="C82" i="102" s="1"/>
  <c r="H79" i="102"/>
  <c r="M28" i="88"/>
  <c r="G28" i="88"/>
  <c r="C29" i="88"/>
  <c r="L29" i="88" s="1"/>
  <c r="F57" i="88"/>
  <c r="B58" i="88" s="1"/>
  <c r="J58" i="88" s="1"/>
  <c r="G56" i="88"/>
  <c r="N56" i="88" s="1"/>
  <c r="O56" i="88" s="1"/>
  <c r="Q56" i="88" s="1"/>
  <c r="C115" i="116" l="1"/>
  <c r="E114" i="116"/>
  <c r="F114" i="116"/>
  <c r="D114" i="116"/>
  <c r="D112" i="113"/>
  <c r="E112" i="113"/>
  <c r="C113" i="113"/>
  <c r="F112" i="113"/>
  <c r="K79" i="102"/>
  <c r="AE79" i="102"/>
  <c r="E80" i="102"/>
  <c r="F80" i="102" s="1"/>
  <c r="AB81" i="102"/>
  <c r="AC80" i="102" s="1"/>
  <c r="J81" i="102"/>
  <c r="G81" i="102"/>
  <c r="B82" i="102"/>
  <c r="D82" i="102"/>
  <c r="C83" i="102" s="1"/>
  <c r="H80" i="102"/>
  <c r="D30" i="88"/>
  <c r="F30" i="88" s="1"/>
  <c r="D31" i="88" s="1"/>
  <c r="E29" i="88"/>
  <c r="H29" i="88"/>
  <c r="N28" i="88"/>
  <c r="O28" i="88" s="1"/>
  <c r="F58" i="88"/>
  <c r="H58" i="88" s="1"/>
  <c r="H57" i="88"/>
  <c r="E57" i="88"/>
  <c r="M57" i="88" s="1"/>
  <c r="F115" i="116" l="1"/>
  <c r="E115" i="116"/>
  <c r="D115" i="116"/>
  <c r="C116" i="116"/>
  <c r="D113" i="113"/>
  <c r="C114" i="113"/>
  <c r="F113" i="113"/>
  <c r="E113" i="113"/>
  <c r="K80" i="102"/>
  <c r="E81" i="102"/>
  <c r="F81" i="102" s="1"/>
  <c r="AB82" i="102"/>
  <c r="AC81" i="102" s="1"/>
  <c r="J82" i="102"/>
  <c r="H81" i="102"/>
  <c r="G82" i="102"/>
  <c r="B83" i="102"/>
  <c r="D83" i="102"/>
  <c r="C84" i="102" s="1"/>
  <c r="AE80" i="102"/>
  <c r="F31" i="88"/>
  <c r="C31" i="88"/>
  <c r="L31" i="88" s="1"/>
  <c r="M29" i="88"/>
  <c r="G29" i="88"/>
  <c r="C30" i="88"/>
  <c r="L30" i="88" s="1"/>
  <c r="E58" i="88"/>
  <c r="G58" i="88" s="1"/>
  <c r="B59" i="88"/>
  <c r="F59" i="88" s="1"/>
  <c r="E59" i="88" s="1"/>
  <c r="G59" i="88" s="1"/>
  <c r="G57" i="88"/>
  <c r="N57" i="88" s="1"/>
  <c r="O57" i="88" s="1"/>
  <c r="Q57" i="88" s="1"/>
  <c r="C117" i="116" l="1"/>
  <c r="E116" i="116"/>
  <c r="D116" i="116"/>
  <c r="F116" i="116"/>
  <c r="D114" i="113"/>
  <c r="E114" i="113"/>
  <c r="F114" i="113"/>
  <c r="C115" i="113"/>
  <c r="K81" i="102"/>
  <c r="AE81" i="102"/>
  <c r="G83" i="102"/>
  <c r="B84" i="102"/>
  <c r="D84" i="102"/>
  <c r="C85" i="102" s="1"/>
  <c r="E82" i="102"/>
  <c r="F82" i="102" s="1"/>
  <c r="AB83" i="102"/>
  <c r="AC82" i="102" s="1"/>
  <c r="J83" i="102"/>
  <c r="H82" i="102"/>
  <c r="D32" i="88"/>
  <c r="H31" i="88"/>
  <c r="E31" i="88"/>
  <c r="E30" i="88"/>
  <c r="H30" i="88"/>
  <c r="J59" i="88"/>
  <c r="N29" i="88"/>
  <c r="O29" i="88" s="1"/>
  <c r="M58" i="88"/>
  <c r="N58" i="88" s="1"/>
  <c r="O58" i="88" s="1"/>
  <c r="Q58" i="88" s="1"/>
  <c r="B60" i="88"/>
  <c r="F60" i="88" s="1"/>
  <c r="M59" i="88"/>
  <c r="N59" i="88" s="1"/>
  <c r="H59" i="88"/>
  <c r="F117" i="116" l="1"/>
  <c r="E117" i="116"/>
  <c r="D117" i="116"/>
  <c r="C118" i="116"/>
  <c r="D115" i="113"/>
  <c r="F115" i="113"/>
  <c r="C116" i="113"/>
  <c r="E115" i="113"/>
  <c r="K82" i="102"/>
  <c r="AE82" i="102"/>
  <c r="G84" i="102"/>
  <c r="B85" i="102"/>
  <c r="D85" i="102"/>
  <c r="C86" i="102" s="1"/>
  <c r="E83" i="102"/>
  <c r="F83" i="102" s="1"/>
  <c r="AB84" i="102"/>
  <c r="J84" i="102"/>
  <c r="H83" i="102"/>
  <c r="O59" i="88"/>
  <c r="Q59" i="88" s="1"/>
  <c r="F32" i="88"/>
  <c r="C32" i="88"/>
  <c r="L32" i="88" s="1"/>
  <c r="G31" i="88"/>
  <c r="M31" i="88"/>
  <c r="N31" i="88" s="1"/>
  <c r="O31" i="88" s="1"/>
  <c r="M30" i="88"/>
  <c r="G30" i="88"/>
  <c r="J60" i="88"/>
  <c r="H60" i="88"/>
  <c r="B61" i="88"/>
  <c r="F61" i="88" s="1"/>
  <c r="E60" i="88"/>
  <c r="G60" i="88" s="1"/>
  <c r="C119" i="116" l="1"/>
  <c r="E118" i="116"/>
  <c r="F118" i="116"/>
  <c r="D118" i="116"/>
  <c r="AC83" i="102"/>
  <c r="D116" i="113"/>
  <c r="E116" i="113"/>
  <c r="F116" i="113"/>
  <c r="C117" i="113"/>
  <c r="K83" i="102"/>
  <c r="AE83" i="102"/>
  <c r="G85" i="102"/>
  <c r="D86" i="102"/>
  <c r="C87" i="102" s="1"/>
  <c r="B86" i="102"/>
  <c r="E84" i="102"/>
  <c r="F84" i="102" s="1"/>
  <c r="J85" i="102"/>
  <c r="AB85" i="102"/>
  <c r="H84" i="102"/>
  <c r="D33" i="88"/>
  <c r="H32" i="88"/>
  <c r="E32" i="88"/>
  <c r="N30" i="88"/>
  <c r="O30" i="88" s="1"/>
  <c r="J61" i="88"/>
  <c r="H61" i="88"/>
  <c r="B62" i="88"/>
  <c r="J62" i="88" s="1"/>
  <c r="E61" i="88"/>
  <c r="M61" i="88" s="1"/>
  <c r="M60" i="88"/>
  <c r="N60" i="88" s="1"/>
  <c r="O60" i="88" s="1"/>
  <c r="Q60" i="88" s="1"/>
  <c r="F119" i="116" l="1"/>
  <c r="E119" i="116"/>
  <c r="D119" i="116"/>
  <c r="C120" i="116"/>
  <c r="D117" i="113"/>
  <c r="C118" i="113"/>
  <c r="F117" i="113"/>
  <c r="E117" i="113"/>
  <c r="AC84" i="102"/>
  <c r="AE84" i="102" s="1"/>
  <c r="K85" i="102"/>
  <c r="K84" i="102"/>
  <c r="G86" i="102"/>
  <c r="B87" i="102"/>
  <c r="D87" i="102"/>
  <c r="C88" i="102" s="1"/>
  <c r="E85" i="102"/>
  <c r="F85" i="102" s="1"/>
  <c r="J86" i="102"/>
  <c r="AB86" i="102"/>
  <c r="AC85" i="102" s="1"/>
  <c r="H85" i="102"/>
  <c r="F33" i="88"/>
  <c r="C33" i="88"/>
  <c r="L33" i="88" s="1"/>
  <c r="G32" i="88"/>
  <c r="M32" i="88"/>
  <c r="N32" i="88" s="1"/>
  <c r="O32" i="88" s="1"/>
  <c r="G61" i="88"/>
  <c r="N61" i="88" s="1"/>
  <c r="O61" i="88" s="1"/>
  <c r="Q61" i="88" s="1"/>
  <c r="F62" i="88"/>
  <c r="C121" i="116" l="1"/>
  <c r="E120" i="116"/>
  <c r="F120" i="116"/>
  <c r="D120" i="116"/>
  <c r="D118" i="113"/>
  <c r="E118" i="113"/>
  <c r="F118" i="113"/>
  <c r="C119" i="113"/>
  <c r="AE85" i="102"/>
  <c r="G87" i="102"/>
  <c r="B88" i="102"/>
  <c r="D88" i="102"/>
  <c r="C89" i="102" s="1"/>
  <c r="E86" i="102"/>
  <c r="F86" i="102" s="1"/>
  <c r="AB87" i="102"/>
  <c r="J87" i="102"/>
  <c r="H86" i="102"/>
  <c r="D34" i="88"/>
  <c r="E33" i="88"/>
  <c r="H33" i="88"/>
  <c r="B63" i="88"/>
  <c r="F63" i="88" s="1"/>
  <c r="E62" i="88"/>
  <c r="H62" i="88"/>
  <c r="F121" i="116" l="1"/>
  <c r="E121" i="116"/>
  <c r="D121" i="116"/>
  <c r="C122" i="116"/>
  <c r="D119" i="113"/>
  <c r="C120" i="113"/>
  <c r="E119" i="113"/>
  <c r="F119" i="113"/>
  <c r="K86" i="102"/>
  <c r="AC86" i="102"/>
  <c r="AE86" i="102" s="1"/>
  <c r="E87" i="102"/>
  <c r="F87" i="102" s="1"/>
  <c r="AB88" i="102"/>
  <c r="AC87" i="102" s="1"/>
  <c r="J88" i="102"/>
  <c r="H87" i="102"/>
  <c r="G88" i="102"/>
  <c r="D89" i="102"/>
  <c r="C90" i="102" s="1"/>
  <c r="B89" i="102"/>
  <c r="F34" i="88"/>
  <c r="C34" i="88"/>
  <c r="L34" i="88" s="1"/>
  <c r="M33" i="88"/>
  <c r="G33" i="88"/>
  <c r="G62" i="88"/>
  <c r="M62" i="88"/>
  <c r="B64" i="88"/>
  <c r="E63" i="88"/>
  <c r="H63" i="88"/>
  <c r="J63" i="88"/>
  <c r="C123" i="116" l="1"/>
  <c r="E122" i="116"/>
  <c r="F122" i="116"/>
  <c r="D122" i="116"/>
  <c r="D120" i="113"/>
  <c r="E120" i="113"/>
  <c r="F120" i="113"/>
  <c r="C121" i="113"/>
  <c r="K87" i="102"/>
  <c r="AE87" i="102"/>
  <c r="E88" i="102"/>
  <c r="F88" i="102" s="1"/>
  <c r="J89" i="102"/>
  <c r="AB89" i="102"/>
  <c r="G89" i="102"/>
  <c r="D90" i="102"/>
  <c r="C91" i="102" s="1"/>
  <c r="B90" i="102"/>
  <c r="H88" i="102"/>
  <c r="D35" i="88"/>
  <c r="H34" i="88"/>
  <c r="E34" i="88"/>
  <c r="N62" i="88"/>
  <c r="O62" i="88" s="1"/>
  <c r="Q62" i="88" s="1"/>
  <c r="N33" i="88"/>
  <c r="O33" i="88" s="1"/>
  <c r="J64" i="88"/>
  <c r="G63" i="88"/>
  <c r="M63" i="88"/>
  <c r="N63" i="88" s="1"/>
  <c r="O63" i="88" s="1"/>
  <c r="Q63" i="88" s="1"/>
  <c r="F64" i="88"/>
  <c r="F123" i="116" l="1"/>
  <c r="E123" i="116"/>
  <c r="D123" i="116"/>
  <c r="C124" i="116"/>
  <c r="D121" i="113"/>
  <c r="F121" i="113"/>
  <c r="C122" i="113"/>
  <c r="E121" i="113"/>
  <c r="AC88" i="102"/>
  <c r="AE88" i="102" s="1"/>
  <c r="K88" i="102"/>
  <c r="E89" i="102"/>
  <c r="F89" i="102" s="1"/>
  <c r="J90" i="102"/>
  <c r="AB90" i="102"/>
  <c r="G90" i="102"/>
  <c r="B91" i="102"/>
  <c r="D91" i="102"/>
  <c r="C92" i="102" s="1"/>
  <c r="H89" i="102"/>
  <c r="M34" i="88"/>
  <c r="N34" i="88" s="1"/>
  <c r="O34" i="88" s="1"/>
  <c r="G34" i="88"/>
  <c r="C35" i="88"/>
  <c r="L35" i="88" s="1"/>
  <c r="F35" i="88"/>
  <c r="B65" i="88"/>
  <c r="F65" i="88" s="1"/>
  <c r="E64" i="88"/>
  <c r="H64" i="88"/>
  <c r="C125" i="116" l="1"/>
  <c r="E124" i="116"/>
  <c r="F124" i="116"/>
  <c r="D124" i="116"/>
  <c r="D122" i="113"/>
  <c r="E122" i="113"/>
  <c r="F122" i="113"/>
  <c r="C123" i="113"/>
  <c r="K89" i="102"/>
  <c r="AC89" i="102"/>
  <c r="AE89" i="102" s="1"/>
  <c r="E90" i="102"/>
  <c r="F90" i="102" s="1"/>
  <c r="AB91" i="102"/>
  <c r="J91" i="102"/>
  <c r="G91" i="102"/>
  <c r="H91" i="102" s="1"/>
  <c r="D92" i="102"/>
  <c r="C93" i="102" s="1"/>
  <c r="B92" i="102"/>
  <c r="H90" i="102"/>
  <c r="E35" i="88"/>
  <c r="H35" i="88"/>
  <c r="D36" i="88"/>
  <c r="G64" i="88"/>
  <c r="M64" i="88"/>
  <c r="N64" i="88" s="1"/>
  <c r="O64" i="88" s="1"/>
  <c r="Q64" i="88" s="1"/>
  <c r="H65" i="88"/>
  <c r="E65" i="88"/>
  <c r="M65" i="88" s="1"/>
  <c r="J65" i="88"/>
  <c r="B66" i="88"/>
  <c r="J66" i="88" s="1"/>
  <c r="F125" i="116" l="1"/>
  <c r="E125" i="116"/>
  <c r="D125" i="116"/>
  <c r="C126" i="116"/>
  <c r="D123" i="113"/>
  <c r="C124" i="113"/>
  <c r="F123" i="113"/>
  <c r="E123" i="113"/>
  <c r="K90" i="102"/>
  <c r="K91" i="102"/>
  <c r="AC90" i="102"/>
  <c r="AE90" i="102" s="1"/>
  <c r="G92" i="102"/>
  <c r="D93" i="102"/>
  <c r="C94" i="102" s="1"/>
  <c r="B93" i="102"/>
  <c r="E91" i="102"/>
  <c r="F91" i="102" s="1"/>
  <c r="AB92" i="102"/>
  <c r="J92" i="102"/>
  <c r="G35" i="88"/>
  <c r="M35" i="88"/>
  <c r="N35" i="88" s="1"/>
  <c r="O35" i="88" s="1"/>
  <c r="C36" i="88"/>
  <c r="L36" i="88" s="1"/>
  <c r="F36" i="88"/>
  <c r="G65" i="88"/>
  <c r="N65" i="88" s="1"/>
  <c r="O65" i="88" s="1"/>
  <c r="Q65" i="88" s="1"/>
  <c r="F66" i="88"/>
  <c r="E66" i="88" s="1"/>
  <c r="G66" i="88" s="1"/>
  <c r="C127" i="116" l="1"/>
  <c r="E126" i="116"/>
  <c r="F126" i="116"/>
  <c r="D126" i="116"/>
  <c r="D124" i="113"/>
  <c r="E124" i="113"/>
  <c r="F124" i="113"/>
  <c r="C125" i="113"/>
  <c r="AC91" i="102"/>
  <c r="AE91" i="102" s="1"/>
  <c r="E92" i="102"/>
  <c r="F92" i="102" s="1"/>
  <c r="AB93" i="102"/>
  <c r="AC92" i="102" s="1"/>
  <c r="J93" i="102"/>
  <c r="G93" i="102"/>
  <c r="H93" i="102" s="1"/>
  <c r="B94" i="102"/>
  <c r="D94" i="102"/>
  <c r="C95" i="102" s="1"/>
  <c r="H92" i="102"/>
  <c r="E36" i="88"/>
  <c r="D37" i="88"/>
  <c r="H36" i="88"/>
  <c r="M66" i="88"/>
  <c r="N66" i="88" s="1"/>
  <c r="H66" i="88"/>
  <c r="B67" i="88"/>
  <c r="F127" i="116" l="1"/>
  <c r="E127" i="116"/>
  <c r="D127" i="116"/>
  <c r="C128" i="116"/>
  <c r="D125" i="113"/>
  <c r="C126" i="113"/>
  <c r="F125" i="113"/>
  <c r="E125" i="113"/>
  <c r="K92" i="102"/>
  <c r="G94" i="102"/>
  <c r="H94" i="102" s="1"/>
  <c r="D95" i="102"/>
  <c r="C96" i="102" s="1"/>
  <c r="B95" i="102"/>
  <c r="E93" i="102"/>
  <c r="F93" i="102" s="1"/>
  <c r="J94" i="102"/>
  <c r="AB94" i="102"/>
  <c r="AC93" i="102" s="1"/>
  <c r="AE92" i="102"/>
  <c r="M36" i="88"/>
  <c r="N36" i="88" s="1"/>
  <c r="O36" i="88" s="1"/>
  <c r="G36" i="88"/>
  <c r="C37" i="88"/>
  <c r="L37" i="88" s="1"/>
  <c r="F37" i="88"/>
  <c r="O66" i="88"/>
  <c r="Q66" i="88" s="1"/>
  <c r="F67" i="88"/>
  <c r="B68" i="88" s="1"/>
  <c r="J67" i="88"/>
  <c r="C129" i="116" l="1"/>
  <c r="E128" i="116"/>
  <c r="F128" i="116"/>
  <c r="D128" i="116"/>
  <c r="D126" i="113"/>
  <c r="E126" i="113"/>
  <c r="F126" i="113"/>
  <c r="C127" i="113"/>
  <c r="K93" i="102"/>
  <c r="AE93" i="102"/>
  <c r="E94" i="102"/>
  <c r="F94" i="102" s="1"/>
  <c r="J95" i="102"/>
  <c r="AB95" i="102"/>
  <c r="G95" i="102"/>
  <c r="D96" i="102"/>
  <c r="C97" i="102" s="1"/>
  <c r="B96" i="102"/>
  <c r="D38" i="88"/>
  <c r="E37" i="88"/>
  <c r="H37" i="88"/>
  <c r="E67" i="88"/>
  <c r="G67" i="88" s="1"/>
  <c r="F68" i="88"/>
  <c r="E68" i="88" s="1"/>
  <c r="G68" i="88" s="1"/>
  <c r="J68" i="88"/>
  <c r="H67" i="88"/>
  <c r="F129" i="116" l="1"/>
  <c r="E129" i="116"/>
  <c r="D129" i="116"/>
  <c r="C130" i="116"/>
  <c r="D127" i="113"/>
  <c r="C128" i="113"/>
  <c r="F127" i="113"/>
  <c r="E127" i="113"/>
  <c r="K94" i="102"/>
  <c r="K95" i="102"/>
  <c r="AC94" i="102"/>
  <c r="AE94" i="102" s="1"/>
  <c r="G96" i="102"/>
  <c r="H96" i="102" s="1"/>
  <c r="D97" i="102"/>
  <c r="C98" i="102" s="1"/>
  <c r="B97" i="102"/>
  <c r="E95" i="102"/>
  <c r="F95" i="102" s="1"/>
  <c r="AB96" i="102"/>
  <c r="AC95" i="102" s="1"/>
  <c r="J96" i="102"/>
  <c r="H95" i="102"/>
  <c r="F38" i="88"/>
  <c r="C38" i="88"/>
  <c r="L38" i="88" s="1"/>
  <c r="M37" i="88"/>
  <c r="N37" i="88" s="1"/>
  <c r="O37" i="88" s="1"/>
  <c r="G37" i="88"/>
  <c r="M67" i="88"/>
  <c r="N67" i="88" s="1"/>
  <c r="O67" i="88" s="1"/>
  <c r="Q67" i="88" s="1"/>
  <c r="H68" i="88"/>
  <c r="B69" i="88"/>
  <c r="M68" i="88"/>
  <c r="N68" i="88" s="1"/>
  <c r="O68" i="88" s="1"/>
  <c r="C131" i="116" l="1"/>
  <c r="E130" i="116"/>
  <c r="F130" i="116"/>
  <c r="D130" i="116"/>
  <c r="D128" i="113"/>
  <c r="E128" i="113"/>
  <c r="F128" i="113"/>
  <c r="C129" i="113"/>
  <c r="AE95" i="102"/>
  <c r="E96" i="102"/>
  <c r="F96" i="102" s="1"/>
  <c r="J97" i="102"/>
  <c r="AB97" i="102"/>
  <c r="G97" i="102"/>
  <c r="H97" i="102" s="1"/>
  <c r="B98" i="102"/>
  <c r="D98" i="102"/>
  <c r="C99" i="102" s="1"/>
  <c r="Q68" i="88"/>
  <c r="D39" i="88"/>
  <c r="H38" i="88"/>
  <c r="E38" i="88"/>
  <c r="F69" i="88"/>
  <c r="H69" i="88" s="1"/>
  <c r="J69" i="88"/>
  <c r="F131" i="116" l="1"/>
  <c r="E131" i="116"/>
  <c r="D131" i="116"/>
  <c r="C132" i="116"/>
  <c r="D129" i="113"/>
  <c r="C130" i="113"/>
  <c r="F129" i="113"/>
  <c r="E129" i="113"/>
  <c r="AC96" i="102"/>
  <c r="AE96" i="102" s="1"/>
  <c r="K96" i="102"/>
  <c r="E97" i="102"/>
  <c r="F97" i="102" s="1"/>
  <c r="J98" i="102"/>
  <c r="AB98" i="102"/>
  <c r="G98" i="102"/>
  <c r="H98" i="102" s="1"/>
  <c r="B99" i="102"/>
  <c r="D99" i="102"/>
  <c r="C100" i="102" s="1"/>
  <c r="F39" i="88"/>
  <c r="C39" i="88"/>
  <c r="L39" i="88" s="1"/>
  <c r="B70" i="88"/>
  <c r="J70" i="88" s="1"/>
  <c r="M38" i="88"/>
  <c r="N38" i="88" s="1"/>
  <c r="O38" i="88" s="1"/>
  <c r="G38" i="88"/>
  <c r="E69" i="88"/>
  <c r="G69" i="88" s="1"/>
  <c r="C133" i="116" l="1"/>
  <c r="E132" i="116"/>
  <c r="D132" i="116"/>
  <c r="F132" i="116"/>
  <c r="D130" i="113"/>
  <c r="E130" i="113"/>
  <c r="F130" i="113"/>
  <c r="C131" i="113"/>
  <c r="K97" i="102"/>
  <c r="AC97" i="102"/>
  <c r="AE97" i="102" s="1"/>
  <c r="G99" i="102"/>
  <c r="H99" i="102" s="1"/>
  <c r="B100" i="102"/>
  <c r="D100" i="102"/>
  <c r="C101" i="102" s="1"/>
  <c r="G100" i="102" s="1"/>
  <c r="E98" i="102"/>
  <c r="F98" i="102" s="1"/>
  <c r="J99" i="102"/>
  <c r="AB99" i="102"/>
  <c r="F70" i="88"/>
  <c r="H70" i="88" s="1"/>
  <c r="E39" i="88"/>
  <c r="H39" i="88"/>
  <c r="M69" i="88"/>
  <c r="N69" i="88" s="1"/>
  <c r="O69" i="88" s="1"/>
  <c r="Q69" i="88" s="1"/>
  <c r="B71" i="88"/>
  <c r="E70" i="88"/>
  <c r="F133" i="116" l="1"/>
  <c r="E133" i="116"/>
  <c r="D133" i="116"/>
  <c r="C134" i="116"/>
  <c r="D131" i="113"/>
  <c r="C132" i="113"/>
  <c r="E131" i="113"/>
  <c r="F131" i="113"/>
  <c r="AC98" i="102"/>
  <c r="AE98" i="102" s="1"/>
  <c r="K99" i="102"/>
  <c r="K98" i="102"/>
  <c r="H100" i="102"/>
  <c r="B101" i="102"/>
  <c r="E100" i="102" s="1"/>
  <c r="D101" i="102"/>
  <c r="C102" i="102" s="1"/>
  <c r="G101" i="102" s="1"/>
  <c r="E99" i="102"/>
  <c r="F99" i="102" s="1"/>
  <c r="J100" i="102"/>
  <c r="K100" i="102" s="1"/>
  <c r="AB100" i="102"/>
  <c r="G39" i="88"/>
  <c r="M39" i="88"/>
  <c r="N39" i="88" s="1"/>
  <c r="O39" i="88" s="1"/>
  <c r="G70" i="88"/>
  <c r="M70" i="88"/>
  <c r="N70" i="88" s="1"/>
  <c r="O70" i="88" s="1"/>
  <c r="Q70" i="88" s="1"/>
  <c r="J71" i="88"/>
  <c r="F71" i="88"/>
  <c r="C135" i="116" l="1"/>
  <c r="E134" i="116"/>
  <c r="D134" i="116"/>
  <c r="F134" i="116"/>
  <c r="D132" i="113"/>
  <c r="E132" i="113"/>
  <c r="F132" i="113"/>
  <c r="C133" i="113"/>
  <c r="AC99" i="102"/>
  <c r="AE99" i="102" s="1"/>
  <c r="F100" i="102"/>
  <c r="J101" i="102"/>
  <c r="K101" i="102" s="1"/>
  <c r="AB101" i="102"/>
  <c r="AC100" i="102" s="1"/>
  <c r="H101" i="102"/>
  <c r="D102" i="102"/>
  <c r="C103" i="102" s="1"/>
  <c r="G102" i="102" s="1"/>
  <c r="B102" i="102"/>
  <c r="E101" i="102" s="1"/>
  <c r="B72" i="88"/>
  <c r="H71" i="88"/>
  <c r="E71" i="88"/>
  <c r="F135" i="116" l="1"/>
  <c r="E135" i="116"/>
  <c r="D135" i="116"/>
  <c r="C136" i="116"/>
  <c r="D133" i="113"/>
  <c r="C134" i="113"/>
  <c r="F133" i="113"/>
  <c r="E133" i="113"/>
  <c r="AE100" i="102"/>
  <c r="F101" i="102"/>
  <c r="AB102" i="102"/>
  <c r="AC101" i="102" s="1"/>
  <c r="J102" i="102"/>
  <c r="K102" i="102" s="1"/>
  <c r="H102" i="102"/>
  <c r="D103" i="102"/>
  <c r="C104" i="102" s="1"/>
  <c r="G103" i="102" s="1"/>
  <c r="B103" i="102"/>
  <c r="E102" i="102" s="1"/>
  <c r="G71" i="88"/>
  <c r="M71" i="88"/>
  <c r="J72" i="88"/>
  <c r="F72" i="88"/>
  <c r="E72" i="88" s="1"/>
  <c r="C137" i="116" l="1"/>
  <c r="E136" i="116"/>
  <c r="D136" i="116"/>
  <c r="F136" i="116"/>
  <c r="D134" i="113"/>
  <c r="E134" i="113"/>
  <c r="F134" i="113"/>
  <c r="C135" i="113"/>
  <c r="AE101" i="102"/>
  <c r="F102" i="102"/>
  <c r="J103" i="102"/>
  <c r="K103" i="102" s="1"/>
  <c r="AB103" i="102"/>
  <c r="AC102" i="102" s="1"/>
  <c r="H103" i="102"/>
  <c r="B104" i="102"/>
  <c r="E103" i="102" s="1"/>
  <c r="D104" i="102"/>
  <c r="C105" i="102" s="1"/>
  <c r="N71" i="88"/>
  <c r="O71" i="88" s="1"/>
  <c r="Q71" i="88" s="1"/>
  <c r="M72" i="88"/>
  <c r="G72" i="88"/>
  <c r="H72" i="88"/>
  <c r="B73" i="88"/>
  <c r="F73" i="88" s="1"/>
  <c r="F137" i="116" l="1"/>
  <c r="E137" i="116"/>
  <c r="D137" i="116"/>
  <c r="C138" i="116"/>
  <c r="D135" i="113"/>
  <c r="C136" i="113"/>
  <c r="E135" i="113"/>
  <c r="F135" i="113"/>
  <c r="D105" i="102"/>
  <c r="C106" i="102" s="1"/>
  <c r="B105" i="102"/>
  <c r="G104" i="102"/>
  <c r="AE102" i="102"/>
  <c r="F103" i="102"/>
  <c r="AB104" i="102"/>
  <c r="AC103" i="102" s="1"/>
  <c r="J104" i="102"/>
  <c r="E73" i="88"/>
  <c r="M73" i="88" s="1"/>
  <c r="J73" i="88"/>
  <c r="B74" i="88"/>
  <c r="H73" i="88"/>
  <c r="N72" i="88"/>
  <c r="O72" i="88" s="1"/>
  <c r="Q72" i="88" s="1"/>
  <c r="C139" i="116" l="1"/>
  <c r="E138" i="116"/>
  <c r="D138" i="116"/>
  <c r="F138" i="116"/>
  <c r="D136" i="113"/>
  <c r="E136" i="113"/>
  <c r="F136" i="113"/>
  <c r="C137" i="113"/>
  <c r="E104" i="102"/>
  <c r="K104" i="102" s="1"/>
  <c r="AB105" i="102"/>
  <c r="J105" i="102"/>
  <c r="G105" i="102"/>
  <c r="H105" i="102" s="1"/>
  <c r="B106" i="102"/>
  <c r="D106" i="102"/>
  <c r="C107" i="102" s="1"/>
  <c r="H104" i="102"/>
  <c r="AE103" i="102"/>
  <c r="J74" i="88"/>
  <c r="G73" i="88"/>
  <c r="N73" i="88" s="1"/>
  <c r="O73" i="88" s="1"/>
  <c r="Q73" i="88" s="1"/>
  <c r="F74" i="88"/>
  <c r="F139" i="116" l="1"/>
  <c r="E139" i="116"/>
  <c r="D139" i="116"/>
  <c r="C140" i="116"/>
  <c r="D137" i="113"/>
  <c r="C138" i="113"/>
  <c r="F137" i="113"/>
  <c r="E137" i="113"/>
  <c r="G106" i="102"/>
  <c r="B107" i="102"/>
  <c r="D107" i="102"/>
  <c r="C108" i="102" s="1"/>
  <c r="E105" i="102"/>
  <c r="F105" i="102" s="1"/>
  <c r="AB106" i="102"/>
  <c r="J106" i="102"/>
  <c r="F104" i="102"/>
  <c r="H74" i="88"/>
  <c r="E74" i="88"/>
  <c r="B75" i="88"/>
  <c r="C141" i="116" l="1"/>
  <c r="E140" i="116"/>
  <c r="D140" i="116"/>
  <c r="F140" i="116"/>
  <c r="D138" i="113"/>
  <c r="E138" i="113"/>
  <c r="F138" i="113"/>
  <c r="C139" i="113"/>
  <c r="K105" i="102"/>
  <c r="AC105" i="102"/>
  <c r="AC104" i="102"/>
  <c r="AE104" i="102" s="1"/>
  <c r="G107" i="102"/>
  <c r="H107" i="102" s="1"/>
  <c r="D108" i="102"/>
  <c r="C109" i="102" s="1"/>
  <c r="B108" i="102"/>
  <c r="E106" i="102"/>
  <c r="K106" i="102" s="1"/>
  <c r="J107" i="102"/>
  <c r="AB107" i="102"/>
  <c r="H106" i="102"/>
  <c r="J75" i="88"/>
  <c r="G74" i="88"/>
  <c r="M74" i="88"/>
  <c r="N74" i="88" s="1"/>
  <c r="O74" i="88" s="1"/>
  <c r="Q74" i="88" s="1"/>
  <c r="F75" i="88"/>
  <c r="F141" i="116" l="1"/>
  <c r="E141" i="116"/>
  <c r="D141" i="116"/>
  <c r="C142" i="116"/>
  <c r="D139" i="113"/>
  <c r="C140" i="113"/>
  <c r="F139" i="113"/>
  <c r="E139" i="113"/>
  <c r="AE105" i="102"/>
  <c r="F106" i="102"/>
  <c r="E107" i="102"/>
  <c r="K107" i="102" s="1"/>
  <c r="J108" i="102"/>
  <c r="AB108" i="102"/>
  <c r="G108" i="102"/>
  <c r="B109" i="102"/>
  <c r="D109" i="102"/>
  <c r="C110" i="102" s="1"/>
  <c r="H75" i="88"/>
  <c r="E75" i="88"/>
  <c r="B76" i="88"/>
  <c r="C143" i="116" l="1"/>
  <c r="E142" i="116"/>
  <c r="D142" i="116"/>
  <c r="F142" i="116"/>
  <c r="D140" i="113"/>
  <c r="E140" i="113"/>
  <c r="F140" i="113"/>
  <c r="C141" i="113"/>
  <c r="K108" i="102"/>
  <c r="AC106" i="102"/>
  <c r="AE106" i="102" s="1"/>
  <c r="G109" i="102"/>
  <c r="B110" i="102"/>
  <c r="D110" i="102"/>
  <c r="C111" i="102" s="1"/>
  <c r="E108" i="102"/>
  <c r="J109" i="102"/>
  <c r="AB109" i="102"/>
  <c r="H108" i="102"/>
  <c r="F108" i="102"/>
  <c r="F107" i="102"/>
  <c r="AC107" i="102" s="1"/>
  <c r="J76" i="88"/>
  <c r="G75" i="88"/>
  <c r="M75" i="88"/>
  <c r="N75" i="88" s="1"/>
  <c r="O75" i="88" s="1"/>
  <c r="Q75" i="88" s="1"/>
  <c r="F76" i="88"/>
  <c r="H76" i="88" s="1"/>
  <c r="F143" i="116" l="1"/>
  <c r="E143" i="116"/>
  <c r="D143" i="116"/>
  <c r="C144" i="116"/>
  <c r="AC108" i="102"/>
  <c r="D141" i="113"/>
  <c r="C142" i="113"/>
  <c r="E141" i="113"/>
  <c r="F141" i="113"/>
  <c r="AE107" i="102"/>
  <c r="G110" i="102"/>
  <c r="B111" i="102"/>
  <c r="D111" i="102"/>
  <c r="C112" i="102" s="1"/>
  <c r="E109" i="102"/>
  <c r="K109" i="102" s="1"/>
  <c r="AB110" i="102"/>
  <c r="J110" i="102"/>
  <c r="H109" i="102"/>
  <c r="E76" i="88"/>
  <c r="B77" i="88"/>
  <c r="C145" i="116" l="1"/>
  <c r="E144" i="116"/>
  <c r="D144" i="116"/>
  <c r="F144" i="116"/>
  <c r="AE108" i="102"/>
  <c r="D142" i="113"/>
  <c r="E142" i="113"/>
  <c r="F142" i="113"/>
  <c r="C143" i="113"/>
  <c r="G111" i="102"/>
  <c r="B112" i="102"/>
  <c r="D112" i="102"/>
  <c r="C113" i="102" s="1"/>
  <c r="E110" i="102"/>
  <c r="K110" i="102" s="1"/>
  <c r="AB111" i="102"/>
  <c r="J111" i="102"/>
  <c r="H110" i="102"/>
  <c r="F109" i="102"/>
  <c r="F77" i="88"/>
  <c r="H77" i="88" s="1"/>
  <c r="J77" i="88"/>
  <c r="E77" i="88"/>
  <c r="G77" i="88" s="1"/>
  <c r="G76" i="88"/>
  <c r="M76" i="88"/>
  <c r="N76" i="88" s="1"/>
  <c r="O76" i="88" s="1"/>
  <c r="Q76" i="88" s="1"/>
  <c r="F145" i="116" l="1"/>
  <c r="E145" i="116"/>
  <c r="D145" i="116"/>
  <c r="C146" i="116"/>
  <c r="D143" i="113"/>
  <c r="C144" i="113"/>
  <c r="E143" i="113"/>
  <c r="F143" i="113"/>
  <c r="AC109" i="102"/>
  <c r="AE109" i="102" s="1"/>
  <c r="E111" i="102"/>
  <c r="K111" i="102" s="1"/>
  <c r="AB112" i="102"/>
  <c r="J112" i="102"/>
  <c r="H111" i="102"/>
  <c r="F110" i="102"/>
  <c r="AC110" i="102" s="1"/>
  <c r="G112" i="102"/>
  <c r="D113" i="102"/>
  <c r="C114" i="102" s="1"/>
  <c r="B113" i="102"/>
  <c r="B78" i="88"/>
  <c r="M77" i="88"/>
  <c r="N77" i="88" s="1"/>
  <c r="O77" i="88" s="1"/>
  <c r="Q77" i="88" s="1"/>
  <c r="F78" i="88"/>
  <c r="B79" i="88" s="1"/>
  <c r="J78" i="88"/>
  <c r="E78" i="88"/>
  <c r="G78" i="88" s="1"/>
  <c r="C147" i="116" l="1"/>
  <c r="E146" i="116"/>
  <c r="D146" i="116"/>
  <c r="F146" i="116"/>
  <c r="D144" i="113"/>
  <c r="E144" i="113"/>
  <c r="F144" i="113"/>
  <c r="C145" i="113"/>
  <c r="AC111" i="102"/>
  <c r="AE110" i="102"/>
  <c r="G113" i="102"/>
  <c r="H113" i="102" s="1"/>
  <c r="B114" i="102"/>
  <c r="D114" i="102"/>
  <c r="C115" i="102" s="1"/>
  <c r="F111" i="102"/>
  <c r="H112" i="102"/>
  <c r="E112" i="102"/>
  <c r="K112" i="102" s="1"/>
  <c r="AB113" i="102"/>
  <c r="J113" i="102"/>
  <c r="H78" i="88"/>
  <c r="M78" i="88"/>
  <c r="N78" i="88" s="1"/>
  <c r="O78" i="88" s="1"/>
  <c r="Q78" i="88" s="1"/>
  <c r="F79" i="88"/>
  <c r="E79" i="88" s="1"/>
  <c r="M79" i="88" s="1"/>
  <c r="J79" i="88"/>
  <c r="F147" i="116" l="1"/>
  <c r="E147" i="116"/>
  <c r="D147" i="116"/>
  <c r="C148" i="116"/>
  <c r="D145" i="113"/>
  <c r="C146" i="113"/>
  <c r="F145" i="113"/>
  <c r="E145" i="113"/>
  <c r="AE111" i="102"/>
  <c r="F112" i="102"/>
  <c r="G114" i="102"/>
  <c r="B115" i="102"/>
  <c r="D115" i="102"/>
  <c r="C116" i="102" s="1"/>
  <c r="E113" i="102"/>
  <c r="F113" i="102" s="1"/>
  <c r="J114" i="102"/>
  <c r="AB114" i="102"/>
  <c r="AC113" i="102" s="1"/>
  <c r="B80" i="88"/>
  <c r="H79" i="88"/>
  <c r="G79" i="88"/>
  <c r="N79" i="88" s="1"/>
  <c r="O79" i="88" s="1"/>
  <c r="Q79" i="88" s="1"/>
  <c r="F80" i="88"/>
  <c r="B81" i="88" s="1"/>
  <c r="J80" i="88"/>
  <c r="E80" i="88"/>
  <c r="M80" i="88" s="1"/>
  <c r="H80" i="88"/>
  <c r="C149" i="116" l="1"/>
  <c r="E148" i="116"/>
  <c r="D148" i="116"/>
  <c r="F148" i="116"/>
  <c r="D146" i="113"/>
  <c r="E146" i="113"/>
  <c r="F146" i="113"/>
  <c r="C147" i="113"/>
  <c r="K113" i="102"/>
  <c r="AC112" i="102"/>
  <c r="G115" i="102"/>
  <c r="H115" i="102" s="1"/>
  <c r="D116" i="102"/>
  <c r="C117" i="102" s="1"/>
  <c r="B116" i="102"/>
  <c r="H114" i="102"/>
  <c r="E114" i="102"/>
  <c r="K114" i="102" s="1"/>
  <c r="AB115" i="102"/>
  <c r="J115" i="102"/>
  <c r="G80" i="88"/>
  <c r="N80" i="88" s="1"/>
  <c r="O80" i="88" s="1"/>
  <c r="Q80" i="88" s="1"/>
  <c r="J81" i="88"/>
  <c r="F81" i="88"/>
  <c r="E81" i="88" s="1"/>
  <c r="F149" i="116" l="1"/>
  <c r="E149" i="116"/>
  <c r="D149" i="116"/>
  <c r="C150" i="116"/>
  <c r="D147" i="113"/>
  <c r="C148" i="113"/>
  <c r="E147" i="113"/>
  <c r="F147" i="113"/>
  <c r="AE112" i="102"/>
  <c r="AE113" i="102"/>
  <c r="E115" i="102"/>
  <c r="F115" i="102" s="1"/>
  <c r="J116" i="102"/>
  <c r="AB116" i="102"/>
  <c r="G116" i="102"/>
  <c r="H116" i="102" s="1"/>
  <c r="B117" i="102"/>
  <c r="D117" i="102"/>
  <c r="C118" i="102" s="1"/>
  <c r="F114" i="102"/>
  <c r="AC114" i="102" s="1"/>
  <c r="M81" i="88"/>
  <c r="N81" i="88" s="1"/>
  <c r="G81" i="88"/>
  <c r="H81" i="88"/>
  <c r="B82" i="88"/>
  <c r="J82" i="88" s="1"/>
  <c r="F82" i="88"/>
  <c r="C151" i="116" l="1"/>
  <c r="F150" i="116"/>
  <c r="E150" i="116"/>
  <c r="D150" i="116"/>
  <c r="D148" i="113"/>
  <c r="E148" i="113"/>
  <c r="F148" i="113"/>
  <c r="C149" i="113"/>
  <c r="K115" i="102"/>
  <c r="AE114" i="102"/>
  <c r="AC115" i="102"/>
  <c r="AE115" i="102" s="1"/>
  <c r="G117" i="102"/>
  <c r="H117" i="102" s="1"/>
  <c r="B118" i="102"/>
  <c r="D118" i="102"/>
  <c r="C119" i="102" s="1"/>
  <c r="E116" i="102"/>
  <c r="F116" i="102" s="1"/>
  <c r="J117" i="102"/>
  <c r="AB117" i="102"/>
  <c r="O81" i="88"/>
  <c r="Q81" i="88" s="1"/>
  <c r="H82" i="88"/>
  <c r="E82" i="88"/>
  <c r="B83" i="88"/>
  <c r="F151" i="116" l="1"/>
  <c r="E151" i="116"/>
  <c r="D151" i="116"/>
  <c r="C152" i="116"/>
  <c r="D149" i="113"/>
  <c r="C150" i="113"/>
  <c r="E149" i="113"/>
  <c r="F149" i="113"/>
  <c r="AC116" i="102"/>
  <c r="AE116" i="102" s="1"/>
  <c r="K116" i="102"/>
  <c r="G118" i="102"/>
  <c r="H118" i="102" s="1"/>
  <c r="D119" i="102"/>
  <c r="C120" i="102" s="1"/>
  <c r="B119" i="102"/>
  <c r="E117" i="102"/>
  <c r="F117" i="102" s="1"/>
  <c r="AB118" i="102"/>
  <c r="J118" i="102"/>
  <c r="J83" i="88"/>
  <c r="F83" i="88"/>
  <c r="H83" i="88" s="1"/>
  <c r="M82" i="88"/>
  <c r="N82" i="88" s="1"/>
  <c r="O82" i="88" s="1"/>
  <c r="Q82" i="88" s="1"/>
  <c r="G82" i="88"/>
  <c r="C153" i="116" l="1"/>
  <c r="F152" i="116"/>
  <c r="E152" i="116"/>
  <c r="D152" i="116"/>
  <c r="D150" i="113"/>
  <c r="E150" i="113"/>
  <c r="F150" i="113"/>
  <c r="C151" i="113"/>
  <c r="AC117" i="102"/>
  <c r="AE117" i="102" s="1"/>
  <c r="K117" i="102"/>
  <c r="E118" i="102"/>
  <c r="F118" i="102" s="1"/>
  <c r="AB119" i="102"/>
  <c r="J119" i="102"/>
  <c r="G119" i="102"/>
  <c r="H119" i="102" s="1"/>
  <c r="B120" i="102"/>
  <c r="D120" i="102"/>
  <c r="C121" i="102" s="1"/>
  <c r="E83" i="88"/>
  <c r="B84" i="88"/>
  <c r="F84" i="88"/>
  <c r="F153" i="116" l="1"/>
  <c r="E153" i="116"/>
  <c r="D153" i="116"/>
  <c r="C154" i="116"/>
  <c r="D151" i="113"/>
  <c r="C152" i="113"/>
  <c r="E151" i="113"/>
  <c r="F151" i="113"/>
  <c r="K118" i="102"/>
  <c r="AC118" i="102"/>
  <c r="AE118" i="102" s="1"/>
  <c r="G120" i="102"/>
  <c r="H120" i="102" s="1"/>
  <c r="D121" i="102"/>
  <c r="C122" i="102" s="1"/>
  <c r="B121" i="102"/>
  <c r="E119" i="102"/>
  <c r="F119" i="102" s="1"/>
  <c r="J120" i="102"/>
  <c r="AB120" i="102"/>
  <c r="H84" i="88"/>
  <c r="J84" i="88"/>
  <c r="B85" i="88"/>
  <c r="G84" i="88"/>
  <c r="E84" i="88"/>
  <c r="M84" i="88" s="1"/>
  <c r="N84" i="88" s="1"/>
  <c r="G83" i="88"/>
  <c r="M83" i="88"/>
  <c r="N83" i="88" s="1"/>
  <c r="O83" i="88" s="1"/>
  <c r="Q83" i="88" s="1"/>
  <c r="C155" i="116" l="1"/>
  <c r="F154" i="116"/>
  <c r="E154" i="116"/>
  <c r="D154" i="116"/>
  <c r="D152" i="113"/>
  <c r="E152" i="113"/>
  <c r="F152" i="113"/>
  <c r="C153" i="113"/>
  <c r="AC119" i="102"/>
  <c r="AE119" i="102" s="1"/>
  <c r="K119" i="102"/>
  <c r="E120" i="102"/>
  <c r="F120" i="102" s="1"/>
  <c r="AB121" i="102"/>
  <c r="J121" i="102"/>
  <c r="G121" i="102"/>
  <c r="H121" i="102" s="1"/>
  <c r="B122" i="102"/>
  <c r="D122" i="102"/>
  <c r="C123" i="102" s="1"/>
  <c r="O84" i="88"/>
  <c r="Q84" i="88" s="1"/>
  <c r="E85" i="88"/>
  <c r="M85" i="88" s="1"/>
  <c r="J85" i="88"/>
  <c r="F85" i="88"/>
  <c r="B86" i="88" s="1"/>
  <c r="F155" i="116" l="1"/>
  <c r="E155" i="116"/>
  <c r="D155" i="116"/>
  <c r="C156" i="116"/>
  <c r="D153" i="113"/>
  <c r="C154" i="113"/>
  <c r="E153" i="113"/>
  <c r="F153" i="113"/>
  <c r="AC120" i="102"/>
  <c r="AE120" i="102" s="1"/>
  <c r="K120" i="102"/>
  <c r="G122" i="102"/>
  <c r="H122" i="102" s="1"/>
  <c r="B123" i="102"/>
  <c r="D123" i="102"/>
  <c r="C124" i="102" s="1"/>
  <c r="E121" i="102"/>
  <c r="F121" i="102" s="1"/>
  <c r="J122" i="102"/>
  <c r="AB122" i="102"/>
  <c r="J86" i="88"/>
  <c r="F86" i="88"/>
  <c r="E86" i="88" s="1"/>
  <c r="G85" i="88"/>
  <c r="N85" i="88" s="1"/>
  <c r="O85" i="88" s="1"/>
  <c r="Q85" i="88" s="1"/>
  <c r="H85" i="88"/>
  <c r="C157" i="116" l="1"/>
  <c r="F156" i="116"/>
  <c r="E156" i="116"/>
  <c r="D156" i="116"/>
  <c r="D154" i="113"/>
  <c r="E154" i="113"/>
  <c r="F154" i="113"/>
  <c r="C155" i="113"/>
  <c r="K121" i="102"/>
  <c r="AC121" i="102"/>
  <c r="AE121" i="102" s="1"/>
  <c r="K122" i="102"/>
  <c r="G123" i="102"/>
  <c r="H123" i="102" s="1"/>
  <c r="D124" i="102"/>
  <c r="C125" i="102" s="1"/>
  <c r="B124" i="102"/>
  <c r="E122" i="102"/>
  <c r="F122" i="102" s="1"/>
  <c r="AB123" i="102"/>
  <c r="J123" i="102"/>
  <c r="M86" i="88"/>
  <c r="G86" i="88"/>
  <c r="B87" i="88"/>
  <c r="H86" i="88"/>
  <c r="F157" i="116" l="1"/>
  <c r="E157" i="116"/>
  <c r="D157" i="116"/>
  <c r="C158" i="116"/>
  <c r="D155" i="113"/>
  <c r="C156" i="113"/>
  <c r="E155" i="113"/>
  <c r="F155" i="113"/>
  <c r="AC122" i="102"/>
  <c r="AE122" i="102" s="1"/>
  <c r="E123" i="102"/>
  <c r="F123" i="102" s="1"/>
  <c r="AB124" i="102"/>
  <c r="J124" i="102"/>
  <c r="G124" i="102"/>
  <c r="H124" i="102" s="1"/>
  <c r="B125" i="102"/>
  <c r="D125" i="102"/>
  <c r="C126" i="102" s="1"/>
  <c r="J87" i="88"/>
  <c r="F87" i="88"/>
  <c r="E87" i="88" s="1"/>
  <c r="N86" i="88"/>
  <c r="O86" i="88" s="1"/>
  <c r="Q86" i="88" s="1"/>
  <c r="C159" i="116" l="1"/>
  <c r="F158" i="116"/>
  <c r="E158" i="116"/>
  <c r="D158" i="116"/>
  <c r="D156" i="113"/>
  <c r="E156" i="113"/>
  <c r="F156" i="113"/>
  <c r="C157" i="113"/>
  <c r="AC123" i="102"/>
  <c r="AE123" i="102" s="1"/>
  <c r="K123" i="102"/>
  <c r="E124" i="102"/>
  <c r="F124" i="102" s="1"/>
  <c r="J125" i="102"/>
  <c r="AB125" i="102"/>
  <c r="G125" i="102"/>
  <c r="H125" i="102" s="1"/>
  <c r="B126" i="102"/>
  <c r="D126" i="102"/>
  <c r="C127" i="102" s="1"/>
  <c r="G87" i="88"/>
  <c r="M87" i="88"/>
  <c r="N87" i="88" s="1"/>
  <c r="O87" i="88" s="1"/>
  <c r="Q87" i="88" s="1"/>
  <c r="H87" i="88"/>
  <c r="B88" i="88"/>
  <c r="F88" i="88" s="1"/>
  <c r="F159" i="116" l="1"/>
  <c r="E159" i="116"/>
  <c r="D159" i="116"/>
  <c r="C160" i="116"/>
  <c r="D157" i="113"/>
  <c r="C158" i="113"/>
  <c r="E157" i="113"/>
  <c r="F157" i="113"/>
  <c r="AC124" i="102"/>
  <c r="AE124" i="102" s="1"/>
  <c r="K124" i="102"/>
  <c r="G126" i="102"/>
  <c r="H126" i="102" s="1"/>
  <c r="B127" i="102"/>
  <c r="D127" i="102"/>
  <c r="C128" i="102" s="1"/>
  <c r="E125" i="102"/>
  <c r="F125" i="102" s="1"/>
  <c r="AB126" i="102"/>
  <c r="J126" i="102"/>
  <c r="J88" i="88"/>
  <c r="E88" i="88"/>
  <c r="M88" i="88" s="1"/>
  <c r="H88" i="88"/>
  <c r="B89" i="88"/>
  <c r="C161" i="116" l="1"/>
  <c r="F160" i="116"/>
  <c r="E160" i="116"/>
  <c r="D160" i="116"/>
  <c r="D158" i="113"/>
  <c r="E158" i="113"/>
  <c r="F158" i="113"/>
  <c r="C159" i="113"/>
  <c r="K125" i="102"/>
  <c r="K126" i="102"/>
  <c r="AC125" i="102"/>
  <c r="AE125" i="102" s="1"/>
  <c r="G127" i="102"/>
  <c r="H127" i="102" s="1"/>
  <c r="B128" i="102"/>
  <c r="D128" i="102"/>
  <c r="C129" i="102" s="1"/>
  <c r="E126" i="102"/>
  <c r="F126" i="102" s="1"/>
  <c r="J127" i="102"/>
  <c r="AB127" i="102"/>
  <c r="G88" i="88"/>
  <c r="N88" i="88" s="1"/>
  <c r="O88" i="88" s="1"/>
  <c r="Q88" i="88" s="1"/>
  <c r="B90" i="88"/>
  <c r="J89" i="88"/>
  <c r="F89" i="88"/>
  <c r="E89" i="88" s="1"/>
  <c r="F161" i="116" l="1"/>
  <c r="E161" i="116"/>
  <c r="D161" i="116"/>
  <c r="C162" i="116"/>
  <c r="D159" i="113"/>
  <c r="C160" i="113"/>
  <c r="E159" i="113"/>
  <c r="F159" i="113"/>
  <c r="AC126" i="102"/>
  <c r="AE126" i="102" s="1"/>
  <c r="K127" i="102"/>
  <c r="G128" i="102"/>
  <c r="H128" i="102" s="1"/>
  <c r="D129" i="102"/>
  <c r="C130" i="102" s="1"/>
  <c r="B129" i="102"/>
  <c r="E127" i="102"/>
  <c r="F127" i="102" s="1"/>
  <c r="AB128" i="102"/>
  <c r="J128" i="102"/>
  <c r="M89" i="88"/>
  <c r="G89" i="88"/>
  <c r="F90" i="88"/>
  <c r="B91" i="88" s="1"/>
  <c r="H89" i="88"/>
  <c r="E90" i="88"/>
  <c r="M90" i="88" s="1"/>
  <c r="J90" i="88"/>
  <c r="H90" i="88"/>
  <c r="C163" i="116" l="1"/>
  <c r="F162" i="116"/>
  <c r="E162" i="116"/>
  <c r="D162" i="116"/>
  <c r="D160" i="113"/>
  <c r="E160" i="113"/>
  <c r="F160" i="113"/>
  <c r="C161" i="113"/>
  <c r="AC127" i="102"/>
  <c r="AE127" i="102" s="1"/>
  <c r="E128" i="102"/>
  <c r="F128" i="102" s="1"/>
  <c r="AB129" i="102"/>
  <c r="J129" i="102"/>
  <c r="G129" i="102"/>
  <c r="H129" i="102" s="1"/>
  <c r="D130" i="102"/>
  <c r="C131" i="102" s="1"/>
  <c r="B130" i="102"/>
  <c r="J91" i="88"/>
  <c r="G90" i="88"/>
  <c r="N90" i="88" s="1"/>
  <c r="O90" i="88" s="1"/>
  <c r="Q90" i="88" s="1"/>
  <c r="F91" i="88"/>
  <c r="E91" i="88" s="1"/>
  <c r="N89" i="88"/>
  <c r="O89" i="88" s="1"/>
  <c r="Q89" i="88" s="1"/>
  <c r="F163" i="116" l="1"/>
  <c r="E163" i="116"/>
  <c r="D163" i="116"/>
  <c r="C164" i="116"/>
  <c r="D161" i="113"/>
  <c r="C162" i="113"/>
  <c r="E161" i="113"/>
  <c r="F161" i="113"/>
  <c r="AC128" i="102"/>
  <c r="AE128" i="102" s="1"/>
  <c r="K128" i="102"/>
  <c r="E129" i="102"/>
  <c r="F129" i="102" s="1"/>
  <c r="J130" i="102"/>
  <c r="AB130" i="102"/>
  <c r="G130" i="102"/>
  <c r="H130" i="102" s="1"/>
  <c r="B131" i="102"/>
  <c r="D131" i="102"/>
  <c r="C132" i="102" s="1"/>
  <c r="G91" i="88"/>
  <c r="M91" i="88"/>
  <c r="N91" i="88" s="1"/>
  <c r="O91" i="88" s="1"/>
  <c r="Q91" i="88" s="1"/>
  <c r="B92" i="88"/>
  <c r="H91" i="88"/>
  <c r="C165" i="116" l="1"/>
  <c r="F164" i="116"/>
  <c r="E164" i="116"/>
  <c r="D164" i="116"/>
  <c r="D162" i="113"/>
  <c r="E162" i="113"/>
  <c r="F162" i="113"/>
  <c r="C163" i="113"/>
  <c r="AC129" i="102"/>
  <c r="AE129" i="102" s="1"/>
  <c r="K129" i="102"/>
  <c r="G131" i="102"/>
  <c r="H131" i="102" s="1"/>
  <c r="D132" i="102"/>
  <c r="C133" i="102" s="1"/>
  <c r="B132" i="102"/>
  <c r="E130" i="102"/>
  <c r="F130" i="102" s="1"/>
  <c r="J131" i="102"/>
  <c r="AB131" i="102"/>
  <c r="J92" i="88"/>
  <c r="F92" i="88"/>
  <c r="H92" i="88" s="1"/>
  <c r="F165" i="116" l="1"/>
  <c r="E165" i="116"/>
  <c r="D165" i="116"/>
  <c r="D163" i="113"/>
  <c r="C164" i="113"/>
  <c r="E163" i="113"/>
  <c r="F163" i="113"/>
  <c r="B133" i="102"/>
  <c r="G132" i="102"/>
  <c r="D133" i="102"/>
  <c r="C134" i="102" s="1"/>
  <c r="AC130" i="102"/>
  <c r="AE130" i="102" s="1"/>
  <c r="K130" i="102"/>
  <c r="E131" i="102"/>
  <c r="F131" i="102" s="1"/>
  <c r="AB132" i="102"/>
  <c r="J132" i="102"/>
  <c r="E92" i="88"/>
  <c r="B93" i="88"/>
  <c r="K131" i="102" l="1"/>
  <c r="D164" i="113"/>
  <c r="E164" i="113"/>
  <c r="F164" i="113"/>
  <c r="C165" i="113"/>
  <c r="AC131" i="102"/>
  <c r="AE131" i="102" s="1"/>
  <c r="G133" i="102"/>
  <c r="H133" i="102" s="1"/>
  <c r="D134" i="102"/>
  <c r="C135" i="102" s="1"/>
  <c r="B134" i="102"/>
  <c r="E132" i="102"/>
  <c r="K132" i="102" s="1"/>
  <c r="AB133" i="102"/>
  <c r="J133" i="102"/>
  <c r="H132" i="102"/>
  <c r="J93" i="88"/>
  <c r="M92" i="88"/>
  <c r="G92" i="88"/>
  <c r="F93" i="88"/>
  <c r="E93" i="88" s="1"/>
  <c r="D165" i="113" l="1"/>
  <c r="E165" i="113"/>
  <c r="F165" i="113"/>
  <c r="E133" i="102"/>
  <c r="F133" i="102" s="1"/>
  <c r="J134" i="102"/>
  <c r="AB134" i="102"/>
  <c r="G134" i="102"/>
  <c r="H134" i="102" s="1"/>
  <c r="D135" i="102"/>
  <c r="C136" i="102" s="1"/>
  <c r="B135" i="102"/>
  <c r="F132" i="102"/>
  <c r="AC132" i="102" s="1"/>
  <c r="G93" i="88"/>
  <c r="M93" i="88"/>
  <c r="N93" i="88" s="1"/>
  <c r="N92" i="88"/>
  <c r="O92" i="88" s="1"/>
  <c r="Q92" i="88" s="1"/>
  <c r="B94" i="88"/>
  <c r="H93" i="88"/>
  <c r="E134" i="102" l="1"/>
  <c r="F134" i="102" s="1"/>
  <c r="AB135" i="102"/>
  <c r="J135" i="102"/>
  <c r="G135" i="102"/>
  <c r="H135" i="102" s="1"/>
  <c r="B136" i="102"/>
  <c r="D136" i="102"/>
  <c r="K133" i="102"/>
  <c r="AC133" i="102"/>
  <c r="K134" i="102"/>
  <c r="J94" i="88"/>
  <c r="B95" i="88"/>
  <c r="F94" i="88"/>
  <c r="E94" i="88" s="1"/>
  <c r="O93" i="88"/>
  <c r="Q93" i="88" s="1"/>
  <c r="E135" i="102" l="1"/>
  <c r="F135" i="102" s="1"/>
  <c r="J136" i="102"/>
  <c r="AB136" i="102"/>
  <c r="AC134" i="102"/>
  <c r="AE134" i="102" s="1"/>
  <c r="AE132" i="102"/>
  <c r="AE133" i="102"/>
  <c r="G94" i="88"/>
  <c r="M94" i="88"/>
  <c r="N94" i="88" s="1"/>
  <c r="O94" i="88" s="1"/>
  <c r="Q94" i="88" s="1"/>
  <c r="F95" i="88"/>
  <c r="H95" i="88" s="1"/>
  <c r="E95" i="88"/>
  <c r="M95" i="88" s="1"/>
  <c r="J95" i="88"/>
  <c r="H94" i="88"/>
  <c r="AC135" i="102" l="1"/>
  <c r="AE135" i="102" s="1"/>
  <c r="K135" i="102"/>
  <c r="C137" i="102"/>
  <c r="G136" i="102" s="1"/>
  <c r="H136" i="102" s="1"/>
  <c r="G95" i="88"/>
  <c r="N95" i="88" s="1"/>
  <c r="O95" i="88" s="1"/>
  <c r="Q95" i="88" s="1"/>
  <c r="B96" i="88"/>
  <c r="B137" i="102" l="1"/>
  <c r="E136" i="102" s="1"/>
  <c r="C142" i="102"/>
  <c r="C143" i="102" s="1"/>
  <c r="J96" i="88"/>
  <c r="H96" i="88"/>
  <c r="F96" i="88"/>
  <c r="B97" i="88" s="1"/>
  <c r="F136" i="102" l="1"/>
  <c r="K136" i="102"/>
  <c r="AB137" i="102"/>
  <c r="AC136" i="102" s="1"/>
  <c r="J97" i="88"/>
  <c r="F97" i="88"/>
  <c r="E97" i="88" s="1"/>
  <c r="E96" i="88"/>
  <c r="G97" i="88" l="1"/>
  <c r="M97" i="88"/>
  <c r="N97" i="88" s="1"/>
  <c r="O97" i="88" s="1"/>
  <c r="Q97" i="88" s="1"/>
  <c r="G96" i="88"/>
  <c r="M96" i="88"/>
  <c r="N96" i="88" s="1"/>
  <c r="O96" i="88" s="1"/>
  <c r="Q96" i="88" s="1"/>
  <c r="B98" i="88"/>
  <c r="H97" i="88"/>
  <c r="AE136" i="102" l="1"/>
  <c r="H98" i="88"/>
  <c r="J98" i="88"/>
  <c r="F98" i="88"/>
  <c r="E98" i="88" l="1"/>
  <c r="B99" i="88"/>
  <c r="J99" i="88" l="1"/>
  <c r="M98" i="88"/>
  <c r="N98" i="88" s="1"/>
  <c r="O98" i="88" s="1"/>
  <c r="Q98" i="88" s="1"/>
  <c r="G98" i="88"/>
  <c r="F99" i="88"/>
  <c r="H99" i="88" s="1"/>
  <c r="B100" i="88" l="1"/>
  <c r="F100" i="88" s="1"/>
  <c r="E99" i="88"/>
  <c r="G99" i="88" l="1"/>
  <c r="M99" i="88"/>
  <c r="N99" i="88" s="1"/>
  <c r="O99" i="88" s="1"/>
  <c r="Q99" i="88" s="1"/>
  <c r="E100" i="88"/>
  <c r="M100" i="88" s="1"/>
  <c r="J100" i="88"/>
  <c r="H100" i="88"/>
  <c r="B101" i="88"/>
  <c r="G100" i="88" l="1"/>
  <c r="N100" i="88" s="1"/>
  <c r="O100" i="88" s="1"/>
  <c r="Q100" i="88" s="1"/>
  <c r="J101" i="88"/>
  <c r="F101" i="88"/>
  <c r="E101" i="88" s="1"/>
  <c r="M101" i="88" l="1"/>
  <c r="N101" i="88" s="1"/>
  <c r="O101" i="88" s="1"/>
  <c r="Q101" i="88" s="1"/>
  <c r="G101" i="88"/>
  <c r="B102" i="88"/>
  <c r="H101" i="88"/>
  <c r="F102" i="88"/>
  <c r="H102" i="88" l="1"/>
  <c r="B103" i="88"/>
  <c r="E102" i="88"/>
  <c r="G102" i="88" s="1"/>
  <c r="J102" i="88"/>
  <c r="M102" i="88" l="1"/>
  <c r="N102" i="88" s="1"/>
  <c r="O102" i="88" s="1"/>
  <c r="Q102" i="88" s="1"/>
  <c r="J103" i="88"/>
  <c r="F103" i="88"/>
  <c r="E103" i="88" s="1"/>
  <c r="G103" i="88" l="1"/>
  <c r="M103" i="88"/>
  <c r="N103" i="88" s="1"/>
  <c r="B104" i="88"/>
  <c r="H103" i="88"/>
  <c r="J104" i="88" l="1"/>
  <c r="E104" i="88"/>
  <c r="M104" i="88" s="1"/>
  <c r="F104" i="88"/>
  <c r="B105" i="88" s="1"/>
  <c r="O103" i="88"/>
  <c r="Q103" i="88" s="1"/>
  <c r="J105" i="88" l="1"/>
  <c r="G104" i="88"/>
  <c r="N104" i="88" s="1"/>
  <c r="O104" i="88" s="1"/>
  <c r="Q104" i="88" s="1"/>
  <c r="F105" i="88"/>
  <c r="H104" i="88"/>
  <c r="E105" i="88" l="1"/>
  <c r="B106" i="88"/>
  <c r="H105" i="88"/>
  <c r="J106" i="88" l="1"/>
  <c r="M105" i="88"/>
  <c r="G105" i="88"/>
  <c r="F106" i="88"/>
  <c r="H106" i="88" s="1"/>
  <c r="B107" i="88" l="1"/>
  <c r="F107" i="88"/>
  <c r="N105" i="88"/>
  <c r="O105" i="88" s="1"/>
  <c r="Q105" i="88" s="1"/>
  <c r="E106" i="88"/>
  <c r="H107" i="88" l="1"/>
  <c r="J107" i="88"/>
  <c r="B108" i="88"/>
  <c r="G107" i="88"/>
  <c r="E107" i="88"/>
  <c r="M107" i="88" s="1"/>
  <c r="N107" i="88" s="1"/>
  <c r="M106" i="88"/>
  <c r="G106" i="88"/>
  <c r="O107" i="88" l="1"/>
  <c r="J108" i="88"/>
  <c r="N106" i="88"/>
  <c r="O106" i="88" s="1"/>
  <c r="Q106" i="88" s="1"/>
  <c r="F108" i="88"/>
  <c r="H108" i="88" s="1"/>
  <c r="B109" i="88" l="1"/>
  <c r="F109" i="88"/>
  <c r="E108" i="88"/>
  <c r="Q107" i="88"/>
  <c r="M108" i="88" l="1"/>
  <c r="N108" i="88" s="1"/>
  <c r="O108" i="88" s="1"/>
  <c r="Q108" i="88" s="1"/>
  <c r="G108" i="88"/>
  <c r="H109" i="88"/>
  <c r="J109" i="88"/>
  <c r="B110" i="88"/>
  <c r="E109" i="88"/>
  <c r="M109" i="88" s="1"/>
  <c r="J110" i="88" l="1"/>
  <c r="G109" i="88"/>
  <c r="N109" i="88" s="1"/>
  <c r="O109" i="88" s="1"/>
  <c r="Q109" i="88" s="1"/>
  <c r="F110" i="88"/>
  <c r="E110" i="88" s="1"/>
  <c r="G110" i="88" l="1"/>
  <c r="M110" i="88"/>
  <c r="N110" i="88" s="1"/>
  <c r="B111" i="88"/>
  <c r="F111" i="88" s="1"/>
  <c r="H110" i="88"/>
  <c r="B112" i="88" l="1"/>
  <c r="E111" i="88"/>
  <c r="G111" i="88" s="1"/>
  <c r="J111" i="88"/>
  <c r="M111" i="88"/>
  <c r="N111" i="88" s="1"/>
  <c r="H111" i="88"/>
  <c r="O110" i="88"/>
  <c r="Q110" i="88" s="1"/>
  <c r="O111" i="88" l="1"/>
  <c r="Q111" i="88" s="1"/>
  <c r="J112" i="88"/>
  <c r="E112" i="88"/>
  <c r="G112" i="88" s="1"/>
  <c r="F112" i="88"/>
  <c r="B113" i="88" s="1"/>
  <c r="J113" i="88" l="1"/>
  <c r="H112" i="88"/>
  <c r="F113" i="88"/>
  <c r="B114" i="88" s="1"/>
  <c r="M112" i="88"/>
  <c r="N112" i="88" s="1"/>
  <c r="O112" i="88" s="1"/>
  <c r="Q112" i="88" s="1"/>
  <c r="J114" i="88" l="1"/>
  <c r="F114" i="88"/>
  <c r="B115" i="88" s="1"/>
  <c r="E113" i="88"/>
  <c r="H113" i="88"/>
  <c r="J115" i="88" l="1"/>
  <c r="M113" i="88"/>
  <c r="N113" i="88" s="1"/>
  <c r="O113" i="88" s="1"/>
  <c r="Q113" i="88" s="1"/>
  <c r="G113" i="88"/>
  <c r="F115" i="88"/>
  <c r="E115" i="88" s="1"/>
  <c r="E114" i="88"/>
  <c r="H114" i="88"/>
  <c r="G115" i="88" l="1"/>
  <c r="M115" i="88"/>
  <c r="N115" i="88" s="1"/>
  <c r="O115" i="88" s="1"/>
  <c r="Q115" i="88" s="1"/>
  <c r="G114" i="88"/>
  <c r="M114" i="88"/>
  <c r="N114" i="88" s="1"/>
  <c r="O114" i="88" s="1"/>
  <c r="Q114" i="88" s="1"/>
  <c r="B116" i="88"/>
  <c r="F116" i="88" s="1"/>
  <c r="H115" i="88"/>
  <c r="B117" i="88" l="1"/>
  <c r="E116" i="88"/>
  <c r="G116" i="88" s="1"/>
  <c r="J116" i="88"/>
  <c r="H116" i="88"/>
  <c r="M116" i="88" l="1"/>
  <c r="N116" i="88" s="1"/>
  <c r="O116" i="88" s="1"/>
  <c r="Q116" i="88" s="1"/>
  <c r="J117" i="88"/>
  <c r="E117" i="88"/>
  <c r="M117" i="88" s="1"/>
  <c r="F117" i="88"/>
  <c r="G117" i="88" l="1"/>
  <c r="N117" i="88" s="1"/>
  <c r="O117" i="88" s="1"/>
  <c r="Q117" i="88" s="1"/>
  <c r="B118" i="88"/>
  <c r="H117" i="88"/>
  <c r="E118" i="88" l="1"/>
  <c r="G118" i="88" s="1"/>
  <c r="J118" i="88"/>
  <c r="H118" i="88"/>
  <c r="F118" i="88"/>
  <c r="B119" i="88" s="1"/>
  <c r="F119" i="88" l="1"/>
  <c r="B120" i="88" s="1"/>
  <c r="J119" i="88"/>
  <c r="E119" i="88"/>
  <c r="M119" i="88" s="1"/>
  <c r="M118" i="88"/>
  <c r="N118" i="88" s="1"/>
  <c r="O118" i="88" s="1"/>
  <c r="Q118" i="88" s="1"/>
  <c r="J120" i="88" l="1"/>
  <c r="G119" i="88"/>
  <c r="N119" i="88" s="1"/>
  <c r="O119" i="88" s="1"/>
  <c r="Q119" i="88" s="1"/>
  <c r="H119" i="88"/>
  <c r="F120" i="88"/>
  <c r="B121" i="88" l="1"/>
  <c r="E120" i="88"/>
  <c r="H120" i="88"/>
  <c r="G120" i="88" l="1"/>
  <c r="M120" i="88"/>
  <c r="N120" i="88" s="1"/>
  <c r="O120" i="88" s="1"/>
  <c r="Q120" i="88" s="1"/>
  <c r="J121" i="88"/>
  <c r="F121" i="88"/>
  <c r="H121" i="88" s="1"/>
  <c r="E121" i="88" l="1"/>
  <c r="B122" i="88"/>
  <c r="J122" i="88" l="1"/>
  <c r="M121" i="88"/>
  <c r="N121" i="88" s="1"/>
  <c r="O121" i="88" s="1"/>
  <c r="Q121" i="88" s="1"/>
  <c r="G121" i="88"/>
  <c r="F122" i="88"/>
  <c r="H122" i="88" s="1"/>
  <c r="E122" i="88" l="1"/>
  <c r="B123" i="88"/>
  <c r="J123" i="88" l="1"/>
  <c r="M122" i="88"/>
  <c r="N122" i="88" s="1"/>
  <c r="O122" i="88" s="1"/>
  <c r="Q122" i="88" s="1"/>
  <c r="G122" i="88"/>
  <c r="F123" i="88"/>
  <c r="B124" i="88" s="1"/>
  <c r="J124" i="88" l="1"/>
  <c r="E123" i="88"/>
  <c r="F124" i="88"/>
  <c r="E124" i="88" s="1"/>
  <c r="H123" i="88"/>
  <c r="G124" i="88" l="1"/>
  <c r="M124" i="88"/>
  <c r="N124" i="88" s="1"/>
  <c r="O124" i="88" s="1"/>
  <c r="Q124" i="88" s="1"/>
  <c r="B125" i="88"/>
  <c r="M123" i="88"/>
  <c r="N123" i="88" s="1"/>
  <c r="O123" i="88" s="1"/>
  <c r="Q123" i="88" s="1"/>
  <c r="G123" i="88"/>
  <c r="H124" i="88"/>
  <c r="J125" i="88" l="1"/>
  <c r="H125" i="88"/>
  <c r="F125" i="88"/>
  <c r="E125" i="88" s="1"/>
  <c r="G125" i="88" l="1"/>
  <c r="M125" i="88"/>
  <c r="N125" i="88" s="1"/>
  <c r="O125" i="88" s="1"/>
  <c r="Q125" i="88" s="1"/>
  <c r="B126" i="88"/>
  <c r="J126" i="88" l="1"/>
  <c r="F126" i="88"/>
  <c r="E126" i="88" s="1"/>
  <c r="M126" i="88" l="1"/>
  <c r="N126" i="88" s="1"/>
  <c r="O126" i="88" s="1"/>
  <c r="Q126" i="88" s="1"/>
  <c r="G126" i="88"/>
  <c r="H126" i="88"/>
  <c r="B127" i="88"/>
  <c r="F127" i="88" s="1"/>
  <c r="J127" i="88" l="1"/>
  <c r="H127" i="88"/>
  <c r="B128" i="88"/>
  <c r="E127" i="88"/>
  <c r="M127" i="88" s="1"/>
  <c r="J128" i="88" l="1"/>
  <c r="G127" i="88"/>
  <c r="N127" i="88" s="1"/>
  <c r="O127" i="88" s="1"/>
  <c r="Q127" i="88" s="1"/>
  <c r="F128" i="88"/>
  <c r="B129" i="88" s="1"/>
  <c r="J129" i="88" l="1"/>
  <c r="F129" i="88"/>
  <c r="H129" i="88" s="1"/>
  <c r="E128" i="88"/>
  <c r="H128" i="88"/>
  <c r="B130" i="88" l="1"/>
  <c r="G128" i="88"/>
  <c r="M128" i="88"/>
  <c r="N128" i="88" s="1"/>
  <c r="O128" i="88" s="1"/>
  <c r="Q128" i="88" s="1"/>
  <c r="F130" i="88"/>
  <c r="E129" i="88"/>
  <c r="G129" i="88" l="1"/>
  <c r="M129" i="88"/>
  <c r="N129" i="88" s="1"/>
  <c r="O129" i="88" s="1"/>
  <c r="Q129" i="88" s="1"/>
  <c r="B131" i="88"/>
  <c r="E130" i="88"/>
  <c r="G130" i="88" s="1"/>
  <c r="J130" i="88"/>
  <c r="H130" i="88"/>
  <c r="F131" i="88"/>
  <c r="B132" i="88" l="1"/>
  <c r="H131" i="88"/>
  <c r="M131" i="88"/>
  <c r="J131" i="88"/>
  <c r="E131" i="88"/>
  <c r="G131" i="88" s="1"/>
  <c r="F132" i="88"/>
  <c r="M130" i="88"/>
  <c r="N130" i="88" s="1"/>
  <c r="O130" i="88" s="1"/>
  <c r="Q130" i="88" s="1"/>
  <c r="N131" i="88" l="1"/>
  <c r="O131" i="88" s="1"/>
  <c r="Q131" i="88" s="1"/>
  <c r="E132" i="88"/>
  <c r="G132" i="88" s="1"/>
  <c r="J132" i="88"/>
  <c r="H132" i="88"/>
  <c r="B133" i="88"/>
  <c r="M132" i="88" l="1"/>
  <c r="N132" i="88" s="1"/>
  <c r="O132" i="88" s="1"/>
  <c r="Q132" i="88" s="1"/>
  <c r="J133" i="88"/>
  <c r="F133" i="88"/>
  <c r="H133" i="88" s="1"/>
  <c r="B134" i="88" l="1"/>
  <c r="F134" i="88"/>
  <c r="E133" i="88"/>
  <c r="M133" i="88" l="1"/>
  <c r="G133" i="88"/>
  <c r="B135" i="88"/>
  <c r="J134" i="88"/>
  <c r="M134" i="88"/>
  <c r="E134" i="88"/>
  <c r="G134" i="88" s="1"/>
  <c r="H134" i="88"/>
  <c r="N134" i="88" l="1"/>
  <c r="O134" i="88" s="1"/>
  <c r="Q134" i="88" s="1"/>
  <c r="F135" i="88"/>
  <c r="H135" i="88" s="1"/>
  <c r="J135" i="88"/>
  <c r="N133" i="88"/>
  <c r="O133" i="88" s="1"/>
  <c r="Q133" i="88" s="1"/>
  <c r="B136" i="88" l="1"/>
  <c r="F136" i="88"/>
  <c r="E135" i="88"/>
  <c r="G135" i="88" l="1"/>
  <c r="M135" i="88"/>
  <c r="N135" i="88" s="1"/>
  <c r="O135" i="88" s="1"/>
  <c r="Q135" i="88" s="1"/>
  <c r="E136" i="88"/>
  <c r="G136" i="88" s="1"/>
  <c r="B137" i="88"/>
  <c r="H136" i="88"/>
  <c r="J136" i="88"/>
  <c r="M136" i="88"/>
  <c r="N136" i="88" s="1"/>
  <c r="O136" i="88" s="1"/>
  <c r="Q136" i="88" s="1"/>
  <c r="J137" i="88" l="1"/>
  <c r="F137" i="88"/>
  <c r="H137" i="88" s="1"/>
  <c r="E137" i="88" l="1"/>
  <c r="B138" i="88"/>
  <c r="J138" i="88" l="1"/>
  <c r="F138" i="88"/>
  <c r="E138" i="88" s="1"/>
  <c r="M137" i="88"/>
  <c r="N137" i="88" s="1"/>
  <c r="O137" i="88" s="1"/>
  <c r="Q137" i="88" s="1"/>
  <c r="G137" i="88"/>
  <c r="G138" i="88" l="1"/>
  <c r="M138" i="88"/>
  <c r="N138" i="88" s="1"/>
  <c r="O138" i="88" s="1"/>
  <c r="Q138" i="88" s="1"/>
  <c r="B139" i="88"/>
  <c r="F139" i="88"/>
  <c r="H138" i="88"/>
  <c r="H139" i="88" l="1"/>
  <c r="B140" i="88"/>
  <c r="J139" i="88"/>
  <c r="G139" i="88"/>
  <c r="E139" i="88"/>
  <c r="M139" i="88" s="1"/>
  <c r="N139" i="88" s="1"/>
  <c r="O139" i="88" l="1"/>
  <c r="Q139" i="88" s="1"/>
  <c r="J140" i="88"/>
  <c r="F140" i="88"/>
  <c r="E140" i="88" s="1"/>
  <c r="M140" i="88" l="1"/>
  <c r="G140" i="88"/>
  <c r="B141" i="88"/>
  <c r="F141" i="88"/>
  <c r="H140" i="88"/>
  <c r="B142" i="88" l="1"/>
  <c r="E141" i="88"/>
  <c r="G141" i="88" s="1"/>
  <c r="H141" i="88"/>
  <c r="J141" i="88"/>
  <c r="N140" i="88"/>
  <c r="O140" i="88" s="1"/>
  <c r="Q140" i="88" s="1"/>
  <c r="M141" i="88" l="1"/>
  <c r="N141" i="88" s="1"/>
  <c r="O141" i="88" s="1"/>
  <c r="Q141" i="88" s="1"/>
  <c r="J142" i="88"/>
  <c r="F142" i="88"/>
  <c r="H142" i="88" s="1"/>
  <c r="B143" i="88" l="1"/>
  <c r="E142" i="88"/>
  <c r="M142" i="88" l="1"/>
  <c r="G142" i="88"/>
  <c r="J143" i="88"/>
  <c r="F143" i="88"/>
  <c r="E143" i="88" s="1"/>
  <c r="M143" i="88" l="1"/>
  <c r="G143" i="88"/>
  <c r="H143" i="88"/>
  <c r="B144" i="88"/>
  <c r="N142" i="88"/>
  <c r="O142" i="88" s="1"/>
  <c r="Q142" i="88" s="1"/>
  <c r="E144" i="88" l="1"/>
  <c r="G144" i="88" s="1"/>
  <c r="J144" i="88"/>
  <c r="F144" i="88"/>
  <c r="B145" i="88" s="1"/>
  <c r="N143" i="88"/>
  <c r="O143" i="88" s="1"/>
  <c r="Q143" i="88" s="1"/>
  <c r="J145" i="88" l="1"/>
  <c r="M144" i="88"/>
  <c r="N144" i="88" s="1"/>
  <c r="O144" i="88" s="1"/>
  <c r="Q144" i="88" s="1"/>
  <c r="H144" i="88"/>
  <c r="F145" i="88"/>
  <c r="H145" i="88" s="1"/>
  <c r="E145" i="88" l="1"/>
  <c r="B146" i="88"/>
  <c r="J146" i="88" l="1"/>
  <c r="G145" i="88"/>
  <c r="M145" i="88"/>
  <c r="N145" i="88" s="1"/>
  <c r="O145" i="88" s="1"/>
  <c r="Q145" i="88" s="1"/>
  <c r="F146" i="88"/>
  <c r="E146" i="88" s="1"/>
  <c r="G146" i="88" l="1"/>
  <c r="M146" i="88"/>
  <c r="N146" i="88" s="1"/>
  <c r="O146" i="88" s="1"/>
  <c r="Q146" i="88" s="1"/>
  <c r="B147" i="88"/>
  <c r="F147" i="88" s="1"/>
  <c r="H146" i="88"/>
  <c r="E147" i="88" l="1"/>
  <c r="G147" i="88" s="1"/>
  <c r="H147" i="88"/>
  <c r="J147" i="88"/>
  <c r="B148" i="88"/>
  <c r="M147" i="88"/>
  <c r="N147" i="88" s="1"/>
  <c r="O147" i="88" l="1"/>
  <c r="Q147" i="88" s="1"/>
  <c r="J148" i="88"/>
  <c r="E148" i="88"/>
  <c r="G148" i="88" s="1"/>
  <c r="F148" i="88"/>
  <c r="M148" i="88" l="1"/>
  <c r="N148" i="88" s="1"/>
  <c r="O148" i="88" s="1"/>
  <c r="Q148" i="88" s="1"/>
  <c r="B149" i="88"/>
  <c r="H148" i="88"/>
  <c r="J149" i="88" l="1"/>
  <c r="F149" i="88"/>
  <c r="B150" i="88" s="1"/>
  <c r="F150" i="88" l="1"/>
  <c r="H150" i="88" s="1"/>
  <c r="B151" i="88"/>
  <c r="E150" i="88"/>
  <c r="M150" i="88" s="1"/>
  <c r="J150" i="88"/>
  <c r="H149" i="88"/>
  <c r="E149" i="88"/>
  <c r="G150" i="88" l="1"/>
  <c r="N150" i="88" s="1"/>
  <c r="O150" i="88" s="1"/>
  <c r="Q150" i="88" s="1"/>
  <c r="J151" i="88"/>
  <c r="G149" i="88"/>
  <c r="M149" i="88"/>
  <c r="N149" i="88" s="1"/>
  <c r="O149" i="88" s="1"/>
  <c r="Q149" i="88" s="1"/>
  <c r="F151" i="88"/>
  <c r="E151" i="88" s="1"/>
  <c r="G151" i="88" l="1"/>
  <c r="M151" i="88"/>
  <c r="N151" i="88" s="1"/>
  <c r="O151" i="88" s="1"/>
  <c r="Q151" i="88" s="1"/>
  <c r="H151" i="88"/>
  <c r="B152" i="88"/>
  <c r="J152" i="88" l="1"/>
  <c r="E152" i="88"/>
  <c r="M152" i="88" s="1"/>
  <c r="F152" i="88"/>
  <c r="H152" i="88" s="1"/>
  <c r="G152" i="88" l="1"/>
  <c r="N152" i="88" s="1"/>
  <c r="O152" i="88" s="1"/>
  <c r="Q152" i="88" s="1"/>
  <c r="B153" i="88"/>
  <c r="F153" i="88" s="1"/>
  <c r="H153" i="88" l="1"/>
  <c r="B154" i="88"/>
  <c r="J153" i="88"/>
  <c r="E153" i="88"/>
  <c r="G153" i="88" s="1"/>
  <c r="F154" i="88" l="1"/>
  <c r="H154" i="88" s="1"/>
  <c r="B155" i="88"/>
  <c r="J154" i="88"/>
  <c r="M153" i="88"/>
  <c r="N153" i="88" s="1"/>
  <c r="O153" i="88" s="1"/>
  <c r="Q153" i="88" s="1"/>
  <c r="J155" i="88" l="1"/>
  <c r="E154" i="88"/>
  <c r="F155" i="88"/>
  <c r="B156" i="88" s="1"/>
  <c r="J156" i="88" l="1"/>
  <c r="F156" i="88"/>
  <c r="B157" i="88" s="1"/>
  <c r="G154" i="88"/>
  <c r="M154" i="88"/>
  <c r="N154" i="88" s="1"/>
  <c r="O154" i="88" s="1"/>
  <c r="Q154" i="88" s="1"/>
  <c r="H155" i="88"/>
  <c r="E155" i="88"/>
  <c r="J157" i="88" l="1"/>
  <c r="H156" i="88"/>
  <c r="M155" i="88"/>
  <c r="N155" i="88" s="1"/>
  <c r="O155" i="88" s="1"/>
  <c r="Q155" i="88" s="1"/>
  <c r="G155" i="88"/>
  <c r="E156" i="88"/>
  <c r="F157" i="88"/>
  <c r="E157" i="88" s="1"/>
  <c r="M157" i="88" l="1"/>
  <c r="G157" i="88"/>
  <c r="B158" i="88"/>
  <c r="F158" i="88" s="1"/>
  <c r="G156" i="88"/>
  <c r="M156" i="88"/>
  <c r="N156" i="88" s="1"/>
  <c r="O156" i="88" s="1"/>
  <c r="Q156" i="88" s="1"/>
  <c r="H157" i="88"/>
  <c r="E158" i="88" l="1"/>
  <c r="B159" i="88"/>
  <c r="J158" i="88"/>
  <c r="G158" i="88"/>
  <c r="H158" i="88"/>
  <c r="M158" i="88"/>
  <c r="N158" i="88" s="1"/>
  <c r="N157" i="88"/>
  <c r="O157" i="88" s="1"/>
  <c r="Q157" i="88" s="1"/>
  <c r="O158" i="88" l="1"/>
  <c r="Q158" i="88" s="1"/>
  <c r="J159" i="88"/>
  <c r="F159" i="88"/>
  <c r="E159" i="88" s="1"/>
  <c r="M159" i="88" l="1"/>
  <c r="G159" i="88"/>
  <c r="H159" i="88"/>
  <c r="B160" i="88"/>
  <c r="F160" i="88" s="1"/>
  <c r="J160" i="88" l="1"/>
  <c r="B161" i="88"/>
  <c r="E160" i="88"/>
  <c r="M160" i="88" s="1"/>
  <c r="H160" i="88"/>
  <c r="N159" i="88"/>
  <c r="O159" i="88" s="1"/>
  <c r="Q159" i="88" s="1"/>
  <c r="J161" i="88" l="1"/>
  <c r="G160" i="88"/>
  <c r="N160" i="88" s="1"/>
  <c r="O160" i="88" s="1"/>
  <c r="Q160" i="88" s="1"/>
  <c r="F161" i="88"/>
  <c r="H161" i="88" s="1"/>
  <c r="B162" i="88" l="1"/>
  <c r="E161" i="88"/>
  <c r="G161" i="88" l="1"/>
  <c r="M161" i="88"/>
  <c r="N161" i="88" s="1"/>
  <c r="O161" i="88" s="1"/>
  <c r="Q161" i="88" s="1"/>
  <c r="E162" i="88"/>
  <c r="G162" i="88" s="1"/>
  <c r="J162" i="88"/>
  <c r="F162" i="88"/>
  <c r="B163" i="88" s="1"/>
  <c r="J163" i="88" l="1"/>
  <c r="H162" i="88"/>
  <c r="F163" i="88"/>
  <c r="B164" i="88" s="1"/>
  <c r="M162" i="88"/>
  <c r="N162" i="88" s="1"/>
  <c r="O162" i="88" s="1"/>
  <c r="Q162" i="88" s="1"/>
  <c r="J164" i="88" l="1"/>
  <c r="E163" i="88"/>
  <c r="H163" i="88"/>
  <c r="F164" i="88"/>
  <c r="B165" i="88" s="1"/>
  <c r="J165" i="88" l="1"/>
  <c r="E164" i="88"/>
  <c r="H164" i="88"/>
  <c r="M163" i="88"/>
  <c r="G163" i="88"/>
  <c r="F165" i="88"/>
  <c r="N163" i="88" l="1"/>
  <c r="O163" i="88" s="1"/>
  <c r="Q163" i="88" s="1"/>
  <c r="H165" i="88"/>
  <c r="E165" i="88"/>
  <c r="M164" i="88"/>
  <c r="G164" i="88"/>
  <c r="B166" i="88"/>
  <c r="J166" i="88" l="1"/>
  <c r="N164" i="88"/>
  <c r="O164" i="88" s="1"/>
  <c r="Q164" i="88" s="1"/>
  <c r="M165" i="88"/>
  <c r="N165" i="88" s="1"/>
  <c r="O165" i="88" s="1"/>
  <c r="Q165" i="88" s="1"/>
  <c r="G165" i="88"/>
  <c r="F166" i="88"/>
  <c r="E166" i="88" s="1"/>
  <c r="M166" i="88" l="1"/>
  <c r="G166" i="88"/>
  <c r="B167" i="88"/>
  <c r="H166" i="88"/>
  <c r="J167" i="88" l="1"/>
  <c r="E167" i="88"/>
  <c r="G167" i="88" s="1"/>
  <c r="F167" i="88"/>
  <c r="N166" i="88"/>
  <c r="O166" i="88" s="1"/>
  <c r="Q166" i="88" s="1"/>
  <c r="M167" i="88" l="1"/>
  <c r="N167" i="88" s="1"/>
  <c r="O167" i="88" s="1"/>
  <c r="Q167" i="88" s="1"/>
  <c r="B168" i="88"/>
  <c r="H167" i="88"/>
  <c r="J168" i="88" l="1"/>
  <c r="H168" i="88"/>
  <c r="F168" i="88"/>
  <c r="B169" i="88" s="1"/>
  <c r="J169" i="88" l="1"/>
  <c r="F169" i="88"/>
  <c r="H169" i="88" s="1"/>
  <c r="E168" i="88"/>
  <c r="E169" i="88" l="1"/>
  <c r="G168" i="88"/>
  <c r="M168" i="88"/>
  <c r="N168" i="88" s="1"/>
  <c r="O168" i="88" s="1"/>
  <c r="Q168" i="88" s="1"/>
  <c r="B170" i="88"/>
  <c r="F170" i="88"/>
  <c r="J170" i="88" l="1"/>
  <c r="H170" i="88"/>
  <c r="B171" i="88"/>
  <c r="G170" i="88"/>
  <c r="E170" i="88"/>
  <c r="M170" i="88" s="1"/>
  <c r="N170" i="88" s="1"/>
  <c r="O170" i="88" s="1"/>
  <c r="M169" i="88"/>
  <c r="G169" i="88"/>
  <c r="J171" i="88" l="1"/>
  <c r="N169" i="88"/>
  <c r="O169" i="88" s="1"/>
  <c r="Q169" i="88" s="1"/>
  <c r="F171" i="88"/>
  <c r="B172" i="88" l="1"/>
  <c r="H171" i="88"/>
  <c r="E171" i="88"/>
  <c r="Q170" i="88"/>
  <c r="G171" i="88" l="1"/>
  <c r="M171" i="88"/>
  <c r="N171" i="88" s="1"/>
  <c r="O171" i="88" s="1"/>
  <c r="Q171" i="88" s="1"/>
  <c r="J172" i="88"/>
  <c r="F172" i="88"/>
  <c r="B173" i="88" s="1"/>
  <c r="J173" i="88" l="1"/>
  <c r="E172" i="88"/>
  <c r="F173" i="88"/>
  <c r="E173" i="88" s="1"/>
  <c r="H172" i="88"/>
  <c r="G173" i="88" l="1"/>
  <c r="M173" i="88"/>
  <c r="N173" i="88" s="1"/>
  <c r="B174" i="88"/>
  <c r="M172" i="88"/>
  <c r="G172" i="88"/>
  <c r="H173" i="88"/>
  <c r="N172" i="88" l="1"/>
  <c r="O172" i="88" s="1"/>
  <c r="Q172" i="88" s="1"/>
  <c r="F174" i="88"/>
  <c r="H174" i="88" s="1"/>
  <c r="J174" i="88"/>
  <c r="O173" i="88"/>
  <c r="Q173" i="88" s="1"/>
  <c r="B175" i="88" l="1"/>
  <c r="E174" i="88"/>
  <c r="F175" i="88"/>
  <c r="M174" i="88" l="1"/>
  <c r="N174" i="88" s="1"/>
  <c r="O174" i="88" s="1"/>
  <c r="Q174" i="88" s="1"/>
  <c r="G174" i="88"/>
  <c r="H175" i="88"/>
  <c r="E175" i="88"/>
  <c r="M175" i="88" s="1"/>
  <c r="B176" i="88"/>
  <c r="J175" i="88"/>
  <c r="G175" i="88" l="1"/>
  <c r="N175" i="88" s="1"/>
  <c r="O175" i="88" s="1"/>
  <c r="Q175" i="88" s="1"/>
  <c r="J176" i="88"/>
  <c r="F176" i="88"/>
  <c r="B177" i="88" s="1"/>
  <c r="J177" i="88" l="1"/>
  <c r="E176" i="88"/>
  <c r="F177" i="88"/>
  <c r="B178" i="88" s="1"/>
  <c r="H176" i="88"/>
  <c r="E178" i="88" l="1"/>
  <c r="M178" i="88" s="1"/>
  <c r="J178" i="88"/>
  <c r="F178" i="88"/>
  <c r="H178" i="88" s="1"/>
  <c r="G176" i="88"/>
  <c r="M176" i="88"/>
  <c r="N176" i="88" s="1"/>
  <c r="O176" i="88" s="1"/>
  <c r="Q176" i="88" s="1"/>
  <c r="H177" i="88"/>
  <c r="E177" i="88"/>
  <c r="M177" i="88" l="1"/>
  <c r="N177" i="88" s="1"/>
  <c r="O177" i="88" s="1"/>
  <c r="Q177" i="88" s="1"/>
  <c r="G177" i="88"/>
  <c r="B179" i="88"/>
  <c r="G178" i="88"/>
  <c r="N178" i="88" s="1"/>
  <c r="O178" i="88" s="1"/>
  <c r="Q178" i="88" s="1"/>
  <c r="F179" i="88"/>
  <c r="B180" i="88" l="1"/>
  <c r="E179" i="88"/>
  <c r="G179" i="88" s="1"/>
  <c r="J179" i="88"/>
  <c r="H179" i="88"/>
  <c r="M179" i="88" l="1"/>
  <c r="N179" i="88" s="1"/>
  <c r="O179" i="88" s="1"/>
  <c r="Q179" i="88" s="1"/>
  <c r="J180" i="88"/>
  <c r="F180" i="88"/>
  <c r="E180" i="88" s="1"/>
  <c r="M180" i="88" l="1"/>
  <c r="N180" i="88" s="1"/>
  <c r="G180" i="88"/>
  <c r="B181" i="88"/>
  <c r="F181" i="88" s="1"/>
  <c r="H180" i="88"/>
  <c r="J181" i="88" l="1"/>
  <c r="B182" i="88"/>
  <c r="G181" i="88"/>
  <c r="M181" i="88"/>
  <c r="N181" i="88" s="1"/>
  <c r="O181" i="88" s="1"/>
  <c r="Q181" i="88" s="1"/>
  <c r="H181" i="88"/>
  <c r="E181" i="88"/>
  <c r="O180" i="88"/>
  <c r="Q180" i="88" s="1"/>
  <c r="J182" i="88" l="1"/>
  <c r="F182" i="88"/>
  <c r="E182" i="88" s="1"/>
  <c r="M182" i="88" l="1"/>
  <c r="N182" i="88" s="1"/>
  <c r="O182" i="88" s="1"/>
  <c r="Q182" i="88" s="1"/>
  <c r="G182" i="88"/>
  <c r="B183" i="88"/>
  <c r="F183" i="88" s="1"/>
  <c r="H182" i="88"/>
  <c r="H183" i="88" l="1"/>
  <c r="E183" i="88"/>
  <c r="G183" i="88" s="1"/>
  <c r="B184" i="88"/>
  <c r="J183" i="88"/>
  <c r="M183" i="88" l="1"/>
  <c r="N183" i="88" s="1"/>
  <c r="O183" i="88" s="1"/>
  <c r="Q183" i="88" s="1"/>
  <c r="J184" i="88"/>
  <c r="F184" i="88"/>
  <c r="E184" i="88" s="1"/>
  <c r="G184" i="88" l="1"/>
  <c r="M184" i="88"/>
  <c r="N184" i="88" s="1"/>
  <c r="H184" i="88"/>
  <c r="B185" i="88"/>
  <c r="J185" i="88" l="1"/>
  <c r="E185" i="88"/>
  <c r="G185" i="88" s="1"/>
  <c r="F185" i="88"/>
  <c r="H185" i="88" s="1"/>
  <c r="O184" i="88"/>
  <c r="Q184" i="88" s="1"/>
  <c r="M185" i="88" l="1"/>
  <c r="N185" i="88" s="1"/>
  <c r="O185" i="88" s="1"/>
  <c r="Q185" i="88" s="1"/>
  <c r="B186" i="88"/>
  <c r="J186" i="88" l="1"/>
  <c r="F186" i="88"/>
  <c r="E186" i="88" s="1"/>
  <c r="M186" i="88" l="1"/>
  <c r="N186" i="88" s="1"/>
  <c r="G186" i="88"/>
  <c r="B187" i="88"/>
  <c r="F187" i="88" s="1"/>
  <c r="H186" i="88"/>
  <c r="J187" i="88" l="1"/>
  <c r="H187" i="88"/>
  <c r="B188" i="88"/>
  <c r="E187" i="88"/>
  <c r="G187" i="88" s="1"/>
  <c r="O186" i="88"/>
  <c r="Q186" i="88" s="1"/>
  <c r="M187" i="88" l="1"/>
  <c r="N187" i="88" s="1"/>
  <c r="O187" i="88" s="1"/>
  <c r="Q187" i="88" s="1"/>
  <c r="J188" i="88"/>
  <c r="F188" i="88"/>
  <c r="E188" i="88" s="1"/>
  <c r="M188" i="88" l="1"/>
  <c r="N188" i="88" s="1"/>
  <c r="O188" i="88" s="1"/>
  <c r="Q188" i="88" s="1"/>
  <c r="G188" i="88"/>
  <c r="B189" i="88"/>
  <c r="H188" i="88"/>
  <c r="J189" i="88" l="1"/>
  <c r="F189" i="88"/>
  <c r="E189" i="88" s="1"/>
  <c r="G189" i="88" l="1"/>
  <c r="M189" i="88"/>
  <c r="N189" i="88" s="1"/>
  <c r="O189" i="88" s="1"/>
  <c r="Q189" i="88" s="1"/>
  <c r="B190" i="88"/>
  <c r="H189" i="88"/>
  <c r="J190" i="88" l="1"/>
  <c r="F190" i="88"/>
  <c r="E190" i="88" s="1"/>
  <c r="G190" i="88" l="1"/>
  <c r="M190" i="88"/>
  <c r="N190" i="88" s="1"/>
  <c r="O190" i="88" s="1"/>
  <c r="Q190" i="88" s="1"/>
  <c r="B191" i="88"/>
  <c r="H190" i="88"/>
  <c r="J191" i="88" l="1"/>
  <c r="F191" i="88"/>
  <c r="B192" i="88" s="1"/>
  <c r="J192" i="88" l="1"/>
  <c r="H191" i="88"/>
  <c r="F192" i="88"/>
  <c r="H192" i="88" s="1"/>
  <c r="E191" i="88"/>
  <c r="M191" i="88" l="1"/>
  <c r="N191" i="88" s="1"/>
  <c r="O191" i="88" s="1"/>
  <c r="Q191" i="88" s="1"/>
  <c r="G191" i="88"/>
  <c r="E192" i="88"/>
  <c r="B193" i="88"/>
  <c r="G192" i="88" l="1"/>
  <c r="M192" i="88"/>
  <c r="N192" i="88" s="1"/>
  <c r="O192" i="88" s="1"/>
  <c r="Q192" i="88" s="1"/>
  <c r="J193" i="88"/>
  <c r="F193" i="88"/>
  <c r="E193" i="88" l="1"/>
  <c r="B194" i="88"/>
  <c r="H193" i="88"/>
  <c r="J194" i="88" l="1"/>
  <c r="F194" i="88"/>
  <c r="H194" i="88" s="1"/>
  <c r="G193" i="88"/>
  <c r="M193" i="88"/>
  <c r="N193" i="88" s="1"/>
  <c r="O193" i="88" s="1"/>
  <c r="Q193" i="88" s="1"/>
  <c r="E194" i="88" l="1"/>
  <c r="B195" i="88"/>
  <c r="F195" i="88" s="1"/>
  <c r="B196" i="88" l="1"/>
  <c r="E195" i="88"/>
  <c r="G195" i="88" s="1"/>
  <c r="H195" i="88"/>
  <c r="J195" i="88"/>
  <c r="M194" i="88"/>
  <c r="G194" i="88"/>
  <c r="J196" i="88" l="1"/>
  <c r="M195" i="88"/>
  <c r="N195" i="88" s="1"/>
  <c r="O195" i="88" s="1"/>
  <c r="Q195" i="88" s="1"/>
  <c r="N194" i="88"/>
  <c r="O194" i="88" s="1"/>
  <c r="Q194" i="88" s="1"/>
  <c r="F196" i="88"/>
  <c r="E196" i="88" s="1"/>
  <c r="M196" i="88" l="1"/>
  <c r="G196" i="88"/>
  <c r="B197" i="88"/>
  <c r="H196" i="88"/>
  <c r="J197" i="88" l="1"/>
  <c r="F197" i="88"/>
  <c r="B198" i="88" s="1"/>
  <c r="N196" i="88"/>
  <c r="O196" i="88" s="1"/>
  <c r="Q196" i="88" s="1"/>
  <c r="J198" i="88" l="1"/>
  <c r="E197" i="88"/>
  <c r="F198" i="88"/>
  <c r="E198" i="88" s="1"/>
  <c r="H197" i="88"/>
  <c r="G198" i="88" l="1"/>
  <c r="M198" i="88"/>
  <c r="N198" i="88" s="1"/>
  <c r="O198" i="88" s="1"/>
  <c r="Q198" i="88" s="1"/>
  <c r="M197" i="88"/>
  <c r="N197" i="88" s="1"/>
  <c r="O197" i="88" s="1"/>
  <c r="Q197" i="88" s="1"/>
  <c r="G197" i="88"/>
  <c r="H198" i="88"/>
  <c r="B199" i="88"/>
  <c r="J199" i="88" l="1"/>
  <c r="F199" i="88"/>
  <c r="E199" i="88" s="1"/>
  <c r="G199" i="88" l="1"/>
  <c r="M199" i="88"/>
  <c r="N199" i="88" s="1"/>
  <c r="O199" i="88" s="1"/>
  <c r="Q199" i="88" s="1"/>
  <c r="B200" i="88"/>
  <c r="F200" i="88" s="1"/>
  <c r="H199" i="88"/>
  <c r="B201" i="88" l="1"/>
  <c r="H200" i="88"/>
  <c r="E200" i="88"/>
  <c r="M200" i="88" s="1"/>
  <c r="J200" i="88"/>
  <c r="G200" i="88" l="1"/>
  <c r="N200" i="88" s="1"/>
  <c r="O200" i="88" s="1"/>
  <c r="Q200" i="88" s="1"/>
  <c r="J201" i="88"/>
  <c r="F201" i="88"/>
  <c r="E201" i="88" s="1"/>
  <c r="G201" i="88" l="1"/>
  <c r="M201" i="88"/>
  <c r="N201" i="88" s="1"/>
  <c r="O201" i="88" s="1"/>
  <c r="Q201" i="88" s="1"/>
  <c r="H201" i="88"/>
  <c r="B202" i="88"/>
  <c r="F202" i="88" s="1"/>
  <c r="H202" i="88" l="1"/>
  <c r="B203" i="88"/>
  <c r="E202" i="88"/>
  <c r="M202" i="88" s="1"/>
  <c r="J202" i="88"/>
  <c r="G202" i="88" l="1"/>
  <c r="N202" i="88" s="1"/>
  <c r="O202" i="88" s="1"/>
  <c r="Q202" i="88" s="1"/>
  <c r="J203" i="88"/>
  <c r="F203" i="88"/>
  <c r="E203" i="88" l="1"/>
  <c r="B204" i="88"/>
  <c r="H203" i="88"/>
  <c r="E204" i="88" l="1"/>
  <c r="G204" i="88" s="1"/>
  <c r="J204" i="88"/>
  <c r="F204" i="88"/>
  <c r="H204" i="88" s="1"/>
  <c r="M203" i="88"/>
  <c r="N203" i="88" s="1"/>
  <c r="O203" i="88" s="1"/>
  <c r="Q203" i="88" s="1"/>
  <c r="G203" i="88"/>
  <c r="M204" i="88" l="1"/>
  <c r="N204" i="88" s="1"/>
  <c r="O204" i="88" s="1"/>
  <c r="Q204" i="88" s="1"/>
  <c r="B205" i="88"/>
  <c r="J205" i="88" l="1"/>
  <c r="F205" i="88"/>
  <c r="H205" i="88" s="1"/>
  <c r="B206" i="88" l="1"/>
  <c r="F206" i="88" s="1"/>
  <c r="E205" i="88"/>
  <c r="B207" i="88" l="1"/>
  <c r="H206" i="88"/>
  <c r="J206" i="88"/>
  <c r="E206" i="88"/>
  <c r="G206" i="88" s="1"/>
  <c r="M205" i="88"/>
  <c r="N205" i="88" s="1"/>
  <c r="O205" i="88" s="1"/>
  <c r="Q205" i="88" s="1"/>
  <c r="G205" i="88"/>
  <c r="M206" i="88" l="1"/>
  <c r="N206" i="88" s="1"/>
  <c r="O206" i="88" s="1"/>
  <c r="Q206" i="88" s="1"/>
  <c r="J207" i="88"/>
  <c r="F207" i="88"/>
  <c r="B208" i="88" s="1"/>
  <c r="J208" i="88" l="1"/>
  <c r="F208" i="88"/>
  <c r="E208" i="88" s="1"/>
  <c r="H207" i="88"/>
  <c r="E207" i="88"/>
  <c r="M208" i="88" l="1"/>
  <c r="N208" i="88" s="1"/>
  <c r="G208" i="88"/>
  <c r="M207" i="88"/>
  <c r="N207" i="88" s="1"/>
  <c r="O207" i="88" s="1"/>
  <c r="Q207" i="88" s="1"/>
  <c r="G207" i="88"/>
  <c r="H208" i="88"/>
  <c r="O208" i="88" s="1"/>
  <c r="Q208" i="88" s="1"/>
  <c r="B209" i="88"/>
  <c r="F209" i="88" s="1"/>
  <c r="H209" i="88" l="1"/>
  <c r="J209" i="88"/>
  <c r="E209" i="88"/>
  <c r="G209" i="88" s="1"/>
  <c r="B210" i="88"/>
  <c r="J210" i="88" l="1"/>
  <c r="M209" i="88"/>
  <c r="N209" i="88" s="1"/>
  <c r="O209" i="88" s="1"/>
  <c r="Q209" i="88" s="1"/>
  <c r="F210" i="88"/>
  <c r="H210" i="88" s="1"/>
  <c r="E210" i="88" l="1"/>
  <c r="B211" i="88"/>
  <c r="J211" i="88" l="1"/>
  <c r="F211" i="88"/>
  <c r="B212" i="88" s="1"/>
  <c r="G210" i="88"/>
  <c r="M210" i="88"/>
  <c r="N210" i="88" s="1"/>
  <c r="O210" i="88" s="1"/>
  <c r="Q210" i="88" s="1"/>
  <c r="J212" i="88" l="1"/>
  <c r="F212" i="88"/>
  <c r="E212" i="88" s="1"/>
  <c r="H211" i="88"/>
  <c r="E211" i="88"/>
  <c r="G212" i="88" l="1"/>
  <c r="M212" i="88"/>
  <c r="N212" i="88" s="1"/>
  <c r="O212" i="88" s="1"/>
  <c r="Q212" i="88" s="1"/>
  <c r="B213" i="88"/>
  <c r="H212" i="88"/>
  <c r="G211" i="88"/>
  <c r="M211" i="88"/>
  <c r="N211" i="88" s="1"/>
  <c r="O211" i="88" s="1"/>
  <c r="Q211" i="88" s="1"/>
  <c r="J213" i="88" l="1"/>
  <c r="F213" i="88"/>
  <c r="B214" i="88" s="1"/>
  <c r="J214" i="88" l="1"/>
  <c r="E213" i="88"/>
  <c r="H213" i="88"/>
  <c r="F214" i="88"/>
  <c r="E214" i="88" s="1"/>
  <c r="M214" i="88" l="1"/>
  <c r="N214" i="88" s="1"/>
  <c r="O214" i="88" s="1"/>
  <c r="Q214" i="88" s="1"/>
  <c r="G214" i="88"/>
  <c r="B215" i="88"/>
  <c r="F215" i="88" s="1"/>
  <c r="G213" i="88"/>
  <c r="M213" i="88"/>
  <c r="N213" i="88" s="1"/>
  <c r="O213" i="88" s="1"/>
  <c r="Q213" i="88" s="1"/>
  <c r="H214" i="88"/>
  <c r="H215" i="88" l="1"/>
  <c r="B216" i="88"/>
  <c r="J215" i="88"/>
  <c r="E215" i="88"/>
  <c r="G215" i="88" s="1"/>
  <c r="F216" i="88"/>
  <c r="M215" i="88" l="1"/>
  <c r="N215" i="88" s="1"/>
  <c r="O215" i="88" s="1"/>
  <c r="Q215" i="88" s="1"/>
  <c r="J216" i="88"/>
  <c r="E216" i="88"/>
  <c r="M216" i="88" s="1"/>
  <c r="H216" i="88"/>
  <c r="B217" i="88"/>
  <c r="J217" i="88" l="1"/>
  <c r="G216" i="88"/>
  <c r="N216" i="88" s="1"/>
  <c r="O216" i="88" s="1"/>
  <c r="Q216" i="88" s="1"/>
  <c r="F217" i="88"/>
  <c r="E217" i="88" s="1"/>
  <c r="G217" i="88" l="1"/>
  <c r="M217" i="88"/>
  <c r="N217" i="88" s="1"/>
  <c r="O217" i="88" s="1"/>
  <c r="Q217" i="88" s="1"/>
  <c r="B218" i="88"/>
  <c r="F218" i="88" s="1"/>
  <c r="H217" i="88"/>
  <c r="J218" i="88" l="1"/>
  <c r="H218" i="88"/>
  <c r="B219" i="88"/>
  <c r="G218" i="88"/>
  <c r="E218" i="88"/>
  <c r="M218" i="88" s="1"/>
  <c r="N218" i="88" s="1"/>
  <c r="O218" i="88" s="1"/>
  <c r="Q218" i="88" s="1"/>
  <c r="F219" i="88" l="1"/>
  <c r="H219" i="88" s="1"/>
  <c r="E219" i="88"/>
  <c r="G219" i="88" s="1"/>
  <c r="J219" i="88"/>
  <c r="M219" i="88" l="1"/>
  <c r="N219" i="88" s="1"/>
  <c r="O219" i="88" s="1"/>
  <c r="Q219" i="88" s="1"/>
  <c r="B220" i="88"/>
  <c r="F220" i="88" s="1"/>
  <c r="B221" i="88" l="1"/>
  <c r="E220" i="88"/>
  <c r="M220" i="88" s="1"/>
  <c r="J220" i="88"/>
  <c r="H220" i="88"/>
  <c r="G220" i="88" l="1"/>
  <c r="N220" i="88" s="1"/>
  <c r="O220" i="88" s="1"/>
  <c r="Q220" i="88" s="1"/>
  <c r="J221" i="88"/>
  <c r="F221" i="88"/>
  <c r="H221" i="88" s="1"/>
  <c r="B222" i="88" l="1"/>
  <c r="F222" i="88" s="1"/>
  <c r="E221" i="88"/>
  <c r="M221" i="88" l="1"/>
  <c r="N221" i="88" s="1"/>
  <c r="O221" i="88" s="1"/>
  <c r="Q221" i="88" s="1"/>
  <c r="G221" i="88"/>
  <c r="B223" i="88"/>
  <c r="H222" i="88"/>
  <c r="G222" i="88"/>
  <c r="E222" i="88"/>
  <c r="M222" i="88" s="1"/>
  <c r="N222" i="88" s="1"/>
  <c r="J222" i="88"/>
  <c r="O222" i="88" l="1"/>
  <c r="Q222" i="88" s="1"/>
  <c r="J223" i="88"/>
  <c r="F223" i="88"/>
  <c r="B224" i="88" s="1"/>
  <c r="J224" i="88" l="1"/>
  <c r="F224" i="88"/>
  <c r="H224" i="88" s="1"/>
  <c r="H223" i="88"/>
  <c r="E223" i="88"/>
  <c r="B225" i="88" l="1"/>
  <c r="G223" i="88"/>
  <c r="M223" i="88"/>
  <c r="N223" i="88" s="1"/>
  <c r="O223" i="88" s="1"/>
  <c r="Q223" i="88" s="1"/>
  <c r="F225" i="88"/>
  <c r="E224" i="88"/>
  <c r="G224" i="88" l="1"/>
  <c r="M224" i="88"/>
  <c r="N224" i="88" s="1"/>
  <c r="O224" i="88" s="1"/>
  <c r="Q224" i="88" s="1"/>
  <c r="J225" i="88"/>
  <c r="E225" i="88"/>
  <c r="M225" i="88" s="1"/>
  <c r="H225" i="88"/>
  <c r="B226" i="88"/>
  <c r="J226" i="88" l="1"/>
  <c r="G225" i="88"/>
  <c r="N225" i="88" s="1"/>
  <c r="O225" i="88" s="1"/>
  <c r="Q225" i="88" s="1"/>
  <c r="F226" i="88"/>
  <c r="E226" i="88" l="1"/>
  <c r="H226" i="88"/>
  <c r="B227" i="88"/>
  <c r="J227" i="88" l="1"/>
  <c r="G226" i="88"/>
  <c r="M226" i="88"/>
  <c r="N226" i="88" s="1"/>
  <c r="O226" i="88" s="1"/>
  <c r="Q226" i="88" s="1"/>
  <c r="F227" i="88"/>
  <c r="B228" i="88" l="1"/>
  <c r="H227" i="88"/>
  <c r="E227" i="88"/>
  <c r="M227" i="88" l="1"/>
  <c r="N227" i="88" s="1"/>
  <c r="O227" i="88" s="1"/>
  <c r="Q227" i="88" s="1"/>
  <c r="G227" i="88"/>
  <c r="J228" i="88"/>
  <c r="F228" i="88"/>
  <c r="E228" i="88" s="1"/>
  <c r="M228" i="88" l="1"/>
  <c r="N228" i="88" s="1"/>
  <c r="O228" i="88" s="1"/>
  <c r="Q228" i="88" s="1"/>
  <c r="G228" i="88"/>
  <c r="B229" i="88"/>
  <c r="F229" i="88" s="1"/>
  <c r="H228" i="88"/>
  <c r="H229" i="88" l="1"/>
  <c r="B230" i="88"/>
  <c r="J229" i="88"/>
  <c r="E229" i="88"/>
  <c r="G229" i="88" s="1"/>
  <c r="M229" i="88" l="1"/>
  <c r="N229" i="88" s="1"/>
  <c r="O229" i="88" s="1"/>
  <c r="Q229" i="88" s="1"/>
  <c r="F230" i="88"/>
  <c r="H230" i="88" s="1"/>
  <c r="J230" i="88"/>
  <c r="E230" i="88" l="1"/>
  <c r="B231" i="88"/>
  <c r="J231" i="88" l="1"/>
  <c r="G230" i="88"/>
  <c r="M230" i="88"/>
  <c r="N230" i="88" s="1"/>
  <c r="O230" i="88" s="1"/>
  <c r="Q230" i="88" s="1"/>
  <c r="F231" i="88"/>
  <c r="H231" i="88" s="1"/>
  <c r="E231" i="88" l="1"/>
  <c r="B232" i="88"/>
  <c r="J232" i="88" l="1"/>
  <c r="E232" i="88"/>
  <c r="M232" i="88" s="1"/>
  <c r="F232" i="88"/>
  <c r="H232" i="88" s="1"/>
  <c r="G231" i="88"/>
  <c r="M231" i="88"/>
  <c r="N231" i="88" s="1"/>
  <c r="O231" i="88" s="1"/>
  <c r="Q231" i="88" s="1"/>
  <c r="G232" i="88" l="1"/>
  <c r="N232" i="88" s="1"/>
  <c r="O232" i="88" s="1"/>
  <c r="Q232" i="88" s="1"/>
  <c r="C37" i="82" l="1"/>
  <c r="Q32" i="82"/>
  <c r="Q31" i="82"/>
  <c r="Q30" i="82"/>
  <c r="Q29" i="82"/>
  <c r="Q28" i="82"/>
  <c r="Q27" i="82"/>
  <c r="Q26" i="82"/>
  <c r="Q25" i="82"/>
  <c r="Q24" i="82"/>
  <c r="Q23" i="82"/>
  <c r="Q22" i="82"/>
  <c r="Q21" i="82"/>
  <c r="Q20" i="82"/>
  <c r="Q19" i="82"/>
  <c r="Q18" i="82"/>
  <c r="Q17" i="82"/>
  <c r="Q16" i="82"/>
  <c r="Q15" i="82"/>
  <c r="Q14" i="82"/>
  <c r="D14" i="82"/>
  <c r="C15" i="82" s="1"/>
  <c r="B14" i="82"/>
  <c r="AB14" i="82" l="1"/>
  <c r="G14" i="82"/>
  <c r="D15" i="82"/>
  <c r="C16" i="82" s="1"/>
  <c r="B15" i="82"/>
  <c r="E14" i="82" s="1"/>
  <c r="AB15" i="82" l="1"/>
  <c r="H14" i="82"/>
  <c r="D16" i="82"/>
  <c r="C17" i="82" s="1"/>
  <c r="G15" i="82"/>
  <c r="B16" i="82"/>
  <c r="AB16" i="82" s="1"/>
  <c r="H15" i="82" l="1"/>
  <c r="B17" i="82"/>
  <c r="AB17" i="82" s="1"/>
  <c r="G16" i="82"/>
  <c r="D17" i="82"/>
  <c r="C18" i="82" s="1"/>
  <c r="F14" i="82"/>
  <c r="AC14" i="82" s="1"/>
  <c r="E15" i="82"/>
  <c r="B45" i="80"/>
  <c r="D20" i="80"/>
  <c r="D11" i="80"/>
  <c r="D9" i="80"/>
  <c r="D8" i="80"/>
  <c r="D976" i="2"/>
  <c r="D977" i="2"/>
  <c r="D978" i="2"/>
  <c r="D979" i="2"/>
  <c r="D980" i="2"/>
  <c r="D981" i="2"/>
  <c r="D982" i="2"/>
  <c r="D983" i="2"/>
  <c r="D984" i="2"/>
  <c r="D985" i="2"/>
  <c r="D986" i="2"/>
  <c r="D987" i="2"/>
  <c r="D988" i="2"/>
  <c r="D989" i="2"/>
  <c r="D990" i="2"/>
  <c r="D991" i="2"/>
  <c r="D992" i="2"/>
  <c r="D993" i="2"/>
  <c r="D994" i="2"/>
  <c r="J37" i="102" s="1"/>
  <c r="K37" i="102" s="1"/>
  <c r="D995" i="2"/>
  <c r="J38" i="102" s="1"/>
  <c r="K38" i="102" s="1"/>
  <c r="D996" i="2"/>
  <c r="J39" i="102" s="1"/>
  <c r="K39" i="102" s="1"/>
  <c r="D997" i="2"/>
  <c r="J40" i="102" s="1"/>
  <c r="K40" i="102" s="1"/>
  <c r="D998" i="2"/>
  <c r="J41" i="102" s="1"/>
  <c r="K41" i="102" s="1"/>
  <c r="D999" i="2"/>
  <c r="J42" i="102" s="1"/>
  <c r="K42" i="102" s="1"/>
  <c r="D1000" i="2"/>
  <c r="J43" i="102" s="1"/>
  <c r="K43" i="102" s="1"/>
  <c r="D1001" i="2"/>
  <c r="J44" i="102" s="1"/>
  <c r="K44" i="102" s="1"/>
  <c r="D1002" i="2"/>
  <c r="J45" i="102" s="1"/>
  <c r="K45" i="102" s="1"/>
  <c r="D1003" i="2"/>
  <c r="J46" i="102" s="1"/>
  <c r="K46" i="102" s="1"/>
  <c r="D1004" i="2"/>
  <c r="J47" i="102" s="1"/>
  <c r="K47" i="102" s="1"/>
  <c r="D1005" i="2"/>
  <c r="J48" i="102" s="1"/>
  <c r="K48" i="102" s="1"/>
  <c r="D1006" i="2"/>
  <c r="J49" i="102" s="1"/>
  <c r="K49" i="102" s="1"/>
  <c r="D1007" i="2"/>
  <c r="J50" i="102" s="1"/>
  <c r="K50" i="102" s="1"/>
  <c r="D1008" i="2"/>
  <c r="J51" i="102" s="1"/>
  <c r="K51" i="102" s="1"/>
  <c r="D1009" i="2"/>
  <c r="J52" i="102" s="1"/>
  <c r="K52" i="102" s="1"/>
  <c r="D1010" i="2"/>
  <c r="J53" i="102" s="1"/>
  <c r="K53" i="102" s="1"/>
  <c r="D1011" i="2"/>
  <c r="J54" i="102" s="1"/>
  <c r="K54" i="102" s="1"/>
  <c r="D1012" i="2"/>
  <c r="J55" i="102" s="1"/>
  <c r="K55" i="102" s="1"/>
  <c r="D1013" i="2"/>
  <c r="J56" i="102" s="1"/>
  <c r="K56" i="102" s="1"/>
  <c r="D1014" i="2"/>
  <c r="J57" i="102" s="1"/>
  <c r="K57" i="102" s="1"/>
  <c r="D1015" i="2"/>
  <c r="J58" i="102" s="1"/>
  <c r="K58" i="102" s="1"/>
  <c r="D1016" i="2"/>
  <c r="J59" i="102" s="1"/>
  <c r="K59" i="102" s="1"/>
  <c r="D1017" i="2"/>
  <c r="J60" i="102" s="1"/>
  <c r="K60" i="102" s="1"/>
  <c r="D1018" i="2"/>
  <c r="J61" i="102" s="1"/>
  <c r="K61" i="102" s="1"/>
  <c r="D1019" i="2"/>
  <c r="J62" i="102" s="1"/>
  <c r="K62" i="102" s="1"/>
  <c r="J31" i="111" l="1"/>
  <c r="K31" i="111" s="1"/>
  <c r="J31" i="110"/>
  <c r="K31" i="110" s="1"/>
  <c r="J31" i="101"/>
  <c r="K32" i="101" s="1"/>
  <c r="J31" i="102"/>
  <c r="K31" i="102" s="1"/>
  <c r="G25" i="94"/>
  <c r="J23" i="110"/>
  <c r="K23" i="110" s="1"/>
  <c r="J23" i="111"/>
  <c r="K23" i="111" s="1"/>
  <c r="J23" i="101"/>
  <c r="K24" i="101" s="1"/>
  <c r="J23" i="102"/>
  <c r="K23" i="102" s="1"/>
  <c r="G17" i="94"/>
  <c r="J30" i="110"/>
  <c r="K30" i="110" s="1"/>
  <c r="J30" i="111"/>
  <c r="K30" i="111" s="1"/>
  <c r="J30" i="101"/>
  <c r="K31" i="101" s="1"/>
  <c r="J30" i="102"/>
  <c r="K30" i="102" s="1"/>
  <c r="G24" i="94"/>
  <c r="J22" i="110"/>
  <c r="K22" i="110" s="1"/>
  <c r="J22" i="111"/>
  <c r="K22" i="111" s="1"/>
  <c r="J22" i="101"/>
  <c r="K23" i="101" s="1"/>
  <c r="J22" i="102"/>
  <c r="K22" i="102" s="1"/>
  <c r="G16" i="94"/>
  <c r="J29" i="110"/>
  <c r="K29" i="110" s="1"/>
  <c r="J29" i="111"/>
  <c r="K29" i="111" s="1"/>
  <c r="J29" i="101"/>
  <c r="K30" i="101" s="1"/>
  <c r="J29" i="102"/>
  <c r="K29" i="102" s="1"/>
  <c r="G23" i="94"/>
  <c r="J21" i="111"/>
  <c r="K21" i="111" s="1"/>
  <c r="J21" i="110"/>
  <c r="K21" i="110" s="1"/>
  <c r="J21" i="101"/>
  <c r="K22" i="101" s="1"/>
  <c r="J21" i="102"/>
  <c r="K21" i="102" s="1"/>
  <c r="G15" i="94"/>
  <c r="J36" i="102"/>
  <c r="K36" i="102" s="1"/>
  <c r="G30" i="94"/>
  <c r="J28" i="111"/>
  <c r="K28" i="111" s="1"/>
  <c r="J28" i="110"/>
  <c r="K28" i="110" s="1"/>
  <c r="J28" i="101"/>
  <c r="K29" i="101" s="1"/>
  <c r="J28" i="102"/>
  <c r="K28" i="102" s="1"/>
  <c r="G22" i="94"/>
  <c r="J20" i="111"/>
  <c r="K20" i="111" s="1"/>
  <c r="J20" i="110"/>
  <c r="K20" i="110" s="1"/>
  <c r="J20" i="101"/>
  <c r="K21" i="101" s="1"/>
  <c r="J20" i="102"/>
  <c r="K20" i="102" s="1"/>
  <c r="G14" i="94"/>
  <c r="J35" i="102"/>
  <c r="K35" i="102" s="1"/>
  <c r="G29" i="94"/>
  <c r="J27" i="111"/>
  <c r="K27" i="111" s="1"/>
  <c r="J27" i="110"/>
  <c r="K27" i="110" s="1"/>
  <c r="J27" i="101"/>
  <c r="K28" i="101" s="1"/>
  <c r="J27" i="102"/>
  <c r="K27" i="102" s="1"/>
  <c r="G21" i="94"/>
  <c r="J19" i="111"/>
  <c r="K19" i="111" s="1"/>
  <c r="J19" i="110"/>
  <c r="K19" i="110" s="1"/>
  <c r="J19" i="101"/>
  <c r="K20" i="101" s="1"/>
  <c r="J19" i="102"/>
  <c r="K19" i="102" s="1"/>
  <c r="K25" i="104"/>
  <c r="M25" i="104" s="1"/>
  <c r="D25" i="104"/>
  <c r="F25" i="104" s="1"/>
  <c r="G13" i="94"/>
  <c r="J34" i="102"/>
  <c r="K34" i="102" s="1"/>
  <c r="G28" i="94"/>
  <c r="J26" i="111"/>
  <c r="K26" i="111" s="1"/>
  <c r="J26" i="110"/>
  <c r="K26" i="110" s="1"/>
  <c r="J26" i="101"/>
  <c r="K27" i="101" s="1"/>
  <c r="J26" i="102"/>
  <c r="K26" i="102" s="1"/>
  <c r="G20" i="94"/>
  <c r="J33" i="102"/>
  <c r="K33" i="102" s="1"/>
  <c r="G27" i="94"/>
  <c r="J25" i="111"/>
  <c r="K25" i="111" s="1"/>
  <c r="J25" i="110"/>
  <c r="K25" i="110" s="1"/>
  <c r="J25" i="101"/>
  <c r="K26" i="101" s="1"/>
  <c r="J25" i="102"/>
  <c r="K25" i="102" s="1"/>
  <c r="G19" i="94"/>
  <c r="J32" i="111"/>
  <c r="K32" i="111" s="1"/>
  <c r="J32" i="110"/>
  <c r="K32" i="110" s="1"/>
  <c r="J32" i="101"/>
  <c r="K33" i="101" s="1"/>
  <c r="J32" i="102"/>
  <c r="K32" i="102" s="1"/>
  <c r="G26" i="94"/>
  <c r="J24" i="111"/>
  <c r="K24" i="111" s="1"/>
  <c r="J24" i="110"/>
  <c r="K24" i="110" s="1"/>
  <c r="J24" i="101"/>
  <c r="K25" i="101" s="1"/>
  <c r="J24" i="102"/>
  <c r="K24" i="102" s="1"/>
  <c r="G18" i="94"/>
  <c r="AE14" i="82"/>
  <c r="J38" i="80"/>
  <c r="E12" i="80"/>
  <c r="E6" i="80"/>
  <c r="E7" i="80"/>
  <c r="E5" i="80"/>
  <c r="F20" i="80"/>
  <c r="D21" i="80" s="1"/>
  <c r="C21" i="80" s="1"/>
  <c r="F24" i="80"/>
  <c r="E24" i="80" s="1"/>
  <c r="F39" i="80"/>
  <c r="E39" i="80" s="1"/>
  <c r="F31" i="80"/>
  <c r="E31" i="80" s="1"/>
  <c r="F23" i="80"/>
  <c r="F38" i="80"/>
  <c r="D39" i="80" s="1"/>
  <c r="D40" i="80" s="1"/>
  <c r="C40" i="80" s="1"/>
  <c r="F30" i="80"/>
  <c r="D31" i="80" s="1"/>
  <c r="F22" i="80"/>
  <c r="E22" i="80" s="1"/>
  <c r="F37" i="80"/>
  <c r="E37" i="80" s="1"/>
  <c r="F29" i="80"/>
  <c r="D30" i="80" s="1"/>
  <c r="F21" i="80"/>
  <c r="D22" i="80" s="1"/>
  <c r="F33" i="80"/>
  <c r="D34" i="80" s="1"/>
  <c r="F25" i="80"/>
  <c r="F32" i="80"/>
  <c r="E32" i="80" s="1"/>
  <c r="F36" i="80"/>
  <c r="E36" i="80" s="1"/>
  <c r="F28" i="80"/>
  <c r="E28" i="80" s="1"/>
  <c r="F35" i="80"/>
  <c r="E35" i="80" s="1"/>
  <c r="F27" i="80"/>
  <c r="E27" i="80" s="1"/>
  <c r="F34" i="80"/>
  <c r="E34" i="80" s="1"/>
  <c r="F26" i="80"/>
  <c r="D27" i="80" s="1"/>
  <c r="F15" i="82"/>
  <c r="AC15" i="82" s="1"/>
  <c r="G17" i="82"/>
  <c r="H17" i="82" s="1"/>
  <c r="D18" i="82"/>
  <c r="C19" i="82" s="1"/>
  <c r="B18" i="82"/>
  <c r="AB18" i="82" s="1"/>
  <c r="H16" i="82"/>
  <c r="E16" i="82"/>
  <c r="F16" i="82" s="1"/>
  <c r="AC16" i="82" s="1"/>
  <c r="D26" i="80"/>
  <c r="F40" i="80"/>
  <c r="E23" i="80"/>
  <c r="J36" i="80"/>
  <c r="C20" i="80"/>
  <c r="J28" i="80"/>
  <c r="J20" i="80"/>
  <c r="J39" i="80"/>
  <c r="J37" i="80"/>
  <c r="J35" i="80"/>
  <c r="J33" i="80"/>
  <c r="J31" i="80"/>
  <c r="J23" i="80"/>
  <c r="J29" i="80"/>
  <c r="J21" i="80"/>
  <c r="J24" i="80"/>
  <c r="J30" i="80"/>
  <c r="J22" i="80"/>
  <c r="F19" i="80"/>
  <c r="J27" i="80"/>
  <c r="J26" i="80"/>
  <c r="J34" i="80"/>
  <c r="J25" i="80"/>
  <c r="J32" i="80"/>
  <c r="J40" i="80"/>
  <c r="AE15" i="82" l="1"/>
  <c r="E33" i="80"/>
  <c r="E26" i="80"/>
  <c r="J45" i="80"/>
  <c r="E17" i="82"/>
  <c r="F17" i="82" s="1"/>
  <c r="AC17" i="82" s="1"/>
  <c r="B19" i="82"/>
  <c r="AB19" i="82" s="1"/>
  <c r="G18" i="82"/>
  <c r="D19" i="82"/>
  <c r="C20" i="82" s="1"/>
  <c r="E38" i="80"/>
  <c r="D33" i="80"/>
  <c r="D35" i="80"/>
  <c r="H40" i="80"/>
  <c r="E29" i="80"/>
  <c r="D28" i="80"/>
  <c r="D36" i="80"/>
  <c r="D37" i="80"/>
  <c r="D32" i="80"/>
  <c r="D38" i="80"/>
  <c r="E30" i="80"/>
  <c r="E25" i="80"/>
  <c r="D29" i="80"/>
  <c r="D24" i="80"/>
  <c r="E20" i="80"/>
  <c r="D25" i="80"/>
  <c r="D23" i="80"/>
  <c r="D45" i="80" s="1"/>
  <c r="F45" i="80" s="1"/>
  <c r="E21" i="80"/>
  <c r="H20" i="80"/>
  <c r="AE16" i="82" l="1"/>
  <c r="B46" i="80"/>
  <c r="E45" i="80"/>
  <c r="M45" i="80" s="1"/>
  <c r="D20" i="82"/>
  <c r="C21" i="82" s="1"/>
  <c r="G19" i="82"/>
  <c r="H19" i="82" s="1"/>
  <c r="B20" i="82"/>
  <c r="AB20" i="82" s="1"/>
  <c r="H18" i="82"/>
  <c r="E18" i="82"/>
  <c r="G40" i="80"/>
  <c r="H45" i="80"/>
  <c r="H21" i="80"/>
  <c r="G20" i="80"/>
  <c r="C22" i="80"/>
  <c r="AE17" i="82" l="1"/>
  <c r="J46" i="80"/>
  <c r="F46" i="80"/>
  <c r="H46" i="80" s="1"/>
  <c r="E19" i="82"/>
  <c r="F19" i="82" s="1"/>
  <c r="AC19" i="82" s="1"/>
  <c r="B21" i="82"/>
  <c r="AB21" i="82" s="1"/>
  <c r="D21" i="82"/>
  <c r="C22" i="82" s="1"/>
  <c r="G20" i="82"/>
  <c r="F18" i="82"/>
  <c r="AC18" i="82" s="1"/>
  <c r="N40" i="80"/>
  <c r="O40" i="80" s="1"/>
  <c r="O20" i="80"/>
  <c r="C23" i="80"/>
  <c r="C45" i="80" s="1"/>
  <c r="H22" i="80"/>
  <c r="G21" i="80"/>
  <c r="AE18" i="82" l="1"/>
  <c r="E46" i="80"/>
  <c r="M46" i="80" s="1"/>
  <c r="G45" i="80"/>
  <c r="L45" i="80"/>
  <c r="B47" i="80"/>
  <c r="H20" i="82"/>
  <c r="G21" i="82"/>
  <c r="D22" i="82"/>
  <c r="C23" i="82" s="1"/>
  <c r="B22" i="82"/>
  <c r="AB22" i="82" s="1"/>
  <c r="E20" i="82"/>
  <c r="F20" i="82" s="1"/>
  <c r="AC20" i="82" s="1"/>
  <c r="N21" i="80"/>
  <c r="O21" i="80" s="1"/>
  <c r="H23" i="80"/>
  <c r="C24" i="80"/>
  <c r="G22" i="80"/>
  <c r="AE20" i="82" l="1"/>
  <c r="AE19" i="82"/>
  <c r="G46" i="80"/>
  <c r="N46" i="80"/>
  <c r="O46" i="80" s="1"/>
  <c r="J47" i="80"/>
  <c r="F47" i="80"/>
  <c r="N45" i="80"/>
  <c r="O45" i="80" s="1"/>
  <c r="Q45" i="80" s="1"/>
  <c r="H21" i="82"/>
  <c r="E21" i="82"/>
  <c r="B23" i="82"/>
  <c r="AB23" i="82" s="1"/>
  <c r="G22" i="82"/>
  <c r="D23" i="82"/>
  <c r="C24" i="82" s="1"/>
  <c r="N22" i="80"/>
  <c r="O22" i="80" s="1"/>
  <c r="C25" i="80"/>
  <c r="G23" i="80"/>
  <c r="H24" i="80"/>
  <c r="H47" i="80" l="1"/>
  <c r="B48" i="80"/>
  <c r="E47" i="80"/>
  <c r="Q46" i="80"/>
  <c r="D24" i="82"/>
  <c r="C25" i="82" s="1"/>
  <c r="B24" i="82"/>
  <c r="AB24" i="82" s="1"/>
  <c r="G23" i="82"/>
  <c r="E22" i="82"/>
  <c r="F21" i="82"/>
  <c r="AC21" i="82" s="1"/>
  <c r="H22" i="82"/>
  <c r="N23" i="80"/>
  <c r="O23" i="80" s="1"/>
  <c r="G24" i="80"/>
  <c r="C26" i="80"/>
  <c r="H25" i="80"/>
  <c r="AE21" i="82" l="1"/>
  <c r="M47" i="80"/>
  <c r="N47" i="80" s="1"/>
  <c r="O47" i="80" s="1"/>
  <c r="Q47" i="80" s="1"/>
  <c r="G47" i="80"/>
  <c r="F48" i="80"/>
  <c r="E48" i="80" s="1"/>
  <c r="M48" i="80" s="1"/>
  <c r="J48" i="80"/>
  <c r="H48" i="80"/>
  <c r="B49" i="80"/>
  <c r="B25" i="82"/>
  <c r="AB25" i="82" s="1"/>
  <c r="G24" i="82"/>
  <c r="D25" i="82"/>
  <c r="C26" i="82" s="1"/>
  <c r="E23" i="82"/>
  <c r="F23" i="82" s="1"/>
  <c r="AC23" i="82" s="1"/>
  <c r="H23" i="82"/>
  <c r="F22" i="82"/>
  <c r="AC22" i="82" s="1"/>
  <c r="N24" i="80"/>
  <c r="O24" i="80" s="1"/>
  <c r="H26" i="80"/>
  <c r="G25" i="80"/>
  <c r="C27" i="80"/>
  <c r="AE22" i="82" l="1"/>
  <c r="J49" i="80"/>
  <c r="G48" i="80"/>
  <c r="N48" i="80" s="1"/>
  <c r="O48" i="80" s="1"/>
  <c r="Q48" i="80" s="1"/>
  <c r="F49" i="80"/>
  <c r="E49" i="80" s="1"/>
  <c r="G25" i="82"/>
  <c r="D26" i="82"/>
  <c r="C27" i="82" s="1"/>
  <c r="B26" i="82"/>
  <c r="AB26" i="82" s="1"/>
  <c r="H24" i="82"/>
  <c r="E24" i="82"/>
  <c r="F24" i="82" s="1"/>
  <c r="AC24" i="82" s="1"/>
  <c r="N25" i="80"/>
  <c r="O25" i="80" s="1"/>
  <c r="H27" i="80"/>
  <c r="G26" i="80"/>
  <c r="AE23" i="82" l="1"/>
  <c r="AE24" i="82"/>
  <c r="G49" i="80"/>
  <c r="M49" i="80"/>
  <c r="N49" i="80" s="1"/>
  <c r="O49" i="80" s="1"/>
  <c r="Q49" i="80" s="1"/>
  <c r="B50" i="80"/>
  <c r="H49" i="80"/>
  <c r="B27" i="82"/>
  <c r="AB27" i="82" s="1"/>
  <c r="G26" i="82"/>
  <c r="D27" i="82"/>
  <c r="C28" i="82" s="1"/>
  <c r="H25" i="82"/>
  <c r="E25" i="82"/>
  <c r="F25" i="82" s="1"/>
  <c r="AC25" i="82" s="1"/>
  <c r="C30" i="80"/>
  <c r="N26" i="80"/>
  <c r="O26" i="80" s="1"/>
  <c r="H28" i="80"/>
  <c r="C29" i="80"/>
  <c r="G27" i="80"/>
  <c r="AE25" i="82" l="1"/>
  <c r="F50" i="80"/>
  <c r="E50" i="80" s="1"/>
  <c r="M50" i="80" s="1"/>
  <c r="J50" i="80"/>
  <c r="H50" i="80"/>
  <c r="B51" i="80"/>
  <c r="D28" i="82"/>
  <c r="C29" i="82" s="1"/>
  <c r="B28" i="82"/>
  <c r="AB28" i="82" s="1"/>
  <c r="G27" i="82"/>
  <c r="H26" i="82"/>
  <c r="E26" i="82"/>
  <c r="F26" i="82" s="1"/>
  <c r="AC26" i="82" s="1"/>
  <c r="N27" i="80"/>
  <c r="O27" i="80" s="1"/>
  <c r="C31" i="80"/>
  <c r="G28" i="80"/>
  <c r="H29" i="80"/>
  <c r="AE26" i="82" l="1"/>
  <c r="J51" i="80"/>
  <c r="G50" i="80"/>
  <c r="N50" i="80" s="1"/>
  <c r="O50" i="80" s="1"/>
  <c r="Q50" i="80" s="1"/>
  <c r="F51" i="80"/>
  <c r="H51" i="80" s="1"/>
  <c r="H27" i="82"/>
  <c r="E27" i="82"/>
  <c r="F27" i="82" s="1"/>
  <c r="AC27" i="82" s="1"/>
  <c r="B29" i="82"/>
  <c r="AB29" i="82" s="1"/>
  <c r="G28" i="82"/>
  <c r="D29" i="82"/>
  <c r="C30" i="82" s="1"/>
  <c r="N28" i="80"/>
  <c r="O28" i="80" s="1"/>
  <c r="C32" i="80"/>
  <c r="G29" i="80"/>
  <c r="H30" i="80"/>
  <c r="AE27" i="82" l="1"/>
  <c r="B52" i="80"/>
  <c r="E51" i="80"/>
  <c r="E28" i="82"/>
  <c r="F28" i="82" s="1"/>
  <c r="AC28" i="82" s="1"/>
  <c r="H28" i="82"/>
  <c r="G29" i="82"/>
  <c r="D30" i="82"/>
  <c r="C31" i="82" s="1"/>
  <c r="B30" i="82"/>
  <c r="AB30" i="82" s="1"/>
  <c r="C33" i="80"/>
  <c r="N29" i="80"/>
  <c r="O29" i="80" s="1"/>
  <c r="H31" i="80"/>
  <c r="G30" i="80"/>
  <c r="D65" i="2"/>
  <c r="AE28" i="82" l="1"/>
  <c r="M51" i="80"/>
  <c r="N51" i="80" s="1"/>
  <c r="O51" i="80" s="1"/>
  <c r="Q51" i="80" s="1"/>
  <c r="G51" i="80"/>
  <c r="F52" i="80"/>
  <c r="E52" i="80" s="1"/>
  <c r="G52" i="80" s="1"/>
  <c r="J52" i="80"/>
  <c r="B31" i="82"/>
  <c r="AB31" i="82" s="1"/>
  <c r="G30" i="82"/>
  <c r="D31" i="82"/>
  <c r="C32" i="82" s="1"/>
  <c r="H29" i="82"/>
  <c r="E29" i="82"/>
  <c r="F29" i="82" s="1"/>
  <c r="AC29" i="82" s="1"/>
  <c r="C34" i="80"/>
  <c r="N30" i="80"/>
  <c r="O30" i="80" s="1"/>
  <c r="G31" i="80"/>
  <c r="H32" i="80"/>
  <c r="AE29" i="82" l="1"/>
  <c r="H52" i="80"/>
  <c r="B53" i="80"/>
  <c r="J53" i="80" s="1"/>
  <c r="M52" i="80"/>
  <c r="N52" i="80" s="1"/>
  <c r="O52" i="80" s="1"/>
  <c r="Q52" i="80" s="1"/>
  <c r="F53" i="80"/>
  <c r="B54" i="80" s="1"/>
  <c r="J54" i="80" s="1"/>
  <c r="D32" i="82"/>
  <c r="C33" i="82"/>
  <c r="G31" i="82"/>
  <c r="B32" i="82"/>
  <c r="AB32" i="82" s="1"/>
  <c r="H30" i="82"/>
  <c r="E30" i="82"/>
  <c r="F30" i="82" s="1"/>
  <c r="AC30" i="82" s="1"/>
  <c r="C35" i="80"/>
  <c r="N31" i="80"/>
  <c r="O31" i="80" s="1"/>
  <c r="H33" i="80"/>
  <c r="G32" i="80"/>
  <c r="AE30" i="82" l="1"/>
  <c r="F54" i="80"/>
  <c r="B55" i="80" s="1"/>
  <c r="J55" i="80" s="1"/>
  <c r="H53" i="80"/>
  <c r="E54" i="80"/>
  <c r="M54" i="80" s="1"/>
  <c r="E53" i="80"/>
  <c r="C38" i="82"/>
  <c r="C39" i="82" s="1"/>
  <c r="B33" i="82"/>
  <c r="AB33" i="82" s="1"/>
  <c r="G32" i="82"/>
  <c r="E31" i="82"/>
  <c r="F31" i="82" s="1"/>
  <c r="AC31" i="82" s="1"/>
  <c r="H31" i="82"/>
  <c r="C36" i="80"/>
  <c r="N32" i="80"/>
  <c r="O32" i="80" s="1"/>
  <c r="F55" i="80"/>
  <c r="H54" i="80"/>
  <c r="H34" i="80"/>
  <c r="G33" i="80"/>
  <c r="AE31" i="82" l="1"/>
  <c r="M53" i="80"/>
  <c r="N53" i="80" s="1"/>
  <c r="O53" i="80" s="1"/>
  <c r="Q53" i="80" s="1"/>
  <c r="G53" i="80"/>
  <c r="E55" i="80"/>
  <c r="M55" i="80" s="1"/>
  <c r="H32" i="82"/>
  <c r="E32" i="82"/>
  <c r="F32" i="82" s="1"/>
  <c r="AC32" i="82" s="1"/>
  <c r="C37" i="80"/>
  <c r="N33" i="80"/>
  <c r="O33" i="80" s="1"/>
  <c r="G34" i="80"/>
  <c r="G54" i="80"/>
  <c r="H35" i="80"/>
  <c r="H55" i="80"/>
  <c r="B56" i="80"/>
  <c r="AE32" i="82" l="1"/>
  <c r="G55" i="80"/>
  <c r="N55" i="80" s="1"/>
  <c r="O55" i="80" s="1"/>
  <c r="C39" i="80"/>
  <c r="C38" i="80"/>
  <c r="N34" i="80"/>
  <c r="O34" i="80" s="1"/>
  <c r="N54" i="80"/>
  <c r="O54" i="80" s="1"/>
  <c r="Q54" i="80" s="1"/>
  <c r="H36" i="80"/>
  <c r="J56" i="80"/>
  <c r="F56" i="80"/>
  <c r="B57" i="80" s="1"/>
  <c r="G35" i="80"/>
  <c r="E56" i="80" l="1"/>
  <c r="M56" i="80" s="1"/>
  <c r="N35" i="80"/>
  <c r="O35" i="80" s="1"/>
  <c r="Q55" i="80"/>
  <c r="H56" i="80"/>
  <c r="J57" i="80"/>
  <c r="H37" i="80"/>
  <c r="F57" i="80"/>
  <c r="H57" i="80" s="1"/>
  <c r="G36" i="80"/>
  <c r="E57" i="80" l="1"/>
  <c r="M57" i="80" s="1"/>
  <c r="N36" i="80"/>
  <c r="O36" i="80" s="1"/>
  <c r="B58" i="80"/>
  <c r="G56" i="80"/>
  <c r="G37" i="80"/>
  <c r="H38" i="80"/>
  <c r="N56" i="80" l="1"/>
  <c r="O56" i="80" s="1"/>
  <c r="Q56" i="80" s="1"/>
  <c r="N37" i="80"/>
  <c r="O37" i="80" s="1"/>
  <c r="F58" i="80"/>
  <c r="E58" i="80" s="1"/>
  <c r="M58" i="80" s="1"/>
  <c r="J58" i="80"/>
  <c r="G57" i="80"/>
  <c r="N57" i="80" s="1"/>
  <c r="O57" i="80" s="1"/>
  <c r="H39" i="80"/>
  <c r="G38" i="80"/>
  <c r="N38" i="80" l="1"/>
  <c r="O38" i="80" s="1"/>
  <c r="Q57" i="80"/>
  <c r="B59" i="80"/>
  <c r="H58" i="80"/>
  <c r="G58" i="80"/>
  <c r="N58" i="80" s="1"/>
  <c r="G39" i="80"/>
  <c r="N39" i="80" s="1"/>
  <c r="O39" i="80" s="1"/>
  <c r="F59" i="80" l="1"/>
  <c r="E59" i="80"/>
  <c r="M59" i="80" s="1"/>
  <c r="J59" i="80"/>
  <c r="O58" i="80"/>
  <c r="Q58" i="80" s="1"/>
  <c r="H59" i="80"/>
  <c r="B60" i="80"/>
  <c r="G59" i="80" l="1"/>
  <c r="N59" i="80"/>
  <c r="O59" i="80" s="1"/>
  <c r="Q59" i="80" s="1"/>
  <c r="J60" i="80"/>
  <c r="F60" i="80"/>
  <c r="H60" i="80" s="1"/>
  <c r="E60" i="80" l="1"/>
  <c r="M60" i="80" s="1"/>
  <c r="B61" i="80"/>
  <c r="G60" i="80" l="1"/>
  <c r="J61" i="80"/>
  <c r="F61" i="80"/>
  <c r="H61" i="80" s="1"/>
  <c r="E61" i="80" l="1"/>
  <c r="M61" i="80" s="1"/>
  <c r="N60" i="80"/>
  <c r="O60" i="80" s="1"/>
  <c r="Q60" i="80" s="1"/>
  <c r="B62" i="80"/>
  <c r="F62" i="80" l="1"/>
  <c r="E62" i="80"/>
  <c r="M62" i="80" s="1"/>
  <c r="J62" i="80"/>
  <c r="H62" i="80"/>
  <c r="B63" i="80"/>
  <c r="G61" i="80"/>
  <c r="F63" i="80" l="1"/>
  <c r="H63" i="80" s="1"/>
  <c r="J63" i="80"/>
  <c r="N61" i="80"/>
  <c r="O61" i="80" s="1"/>
  <c r="Q61" i="80" s="1"/>
  <c r="G62" i="80"/>
  <c r="N62" i="80" s="1"/>
  <c r="O62" i="80" s="1"/>
  <c r="E63" i="80" l="1"/>
  <c r="M63" i="80" s="1"/>
  <c r="Q62" i="80"/>
  <c r="B64" i="80"/>
  <c r="F64" i="80" l="1"/>
  <c r="B65" i="80" s="1"/>
  <c r="J64" i="80"/>
  <c r="G63" i="80"/>
  <c r="N63" i="80" s="1"/>
  <c r="O63" i="80" s="1"/>
  <c r="Q63" i="80" s="1"/>
  <c r="E64" i="80" l="1"/>
  <c r="M64" i="80" s="1"/>
  <c r="H64" i="80"/>
  <c r="J65" i="80"/>
  <c r="F65" i="80"/>
  <c r="H65" i="80" s="1"/>
  <c r="E65" i="80" l="1"/>
  <c r="M65" i="80" s="1"/>
  <c r="G64" i="80"/>
  <c r="N64" i="80"/>
  <c r="O64" i="80" s="1"/>
  <c r="Q64" i="80" s="1"/>
  <c r="B66" i="80"/>
  <c r="J66" i="80" l="1"/>
  <c r="G65" i="80"/>
  <c r="N65" i="80" s="1"/>
  <c r="O65" i="80" s="1"/>
  <c r="Q65" i="80" s="1"/>
  <c r="F66" i="80"/>
  <c r="H66" i="80" s="1"/>
  <c r="E66" i="80" l="1"/>
  <c r="M66" i="80" s="1"/>
  <c r="B67" i="80"/>
  <c r="J67" i="80" l="1"/>
  <c r="G66" i="80"/>
  <c r="F67" i="80"/>
  <c r="E67" i="80" s="1"/>
  <c r="M67" i="80" s="1"/>
  <c r="N66" i="80" l="1"/>
  <c r="O66" i="80" s="1"/>
  <c r="Q66" i="80" s="1"/>
  <c r="B68" i="80"/>
  <c r="H67" i="80"/>
  <c r="G67" i="80" l="1"/>
  <c r="J68" i="80"/>
  <c r="F68" i="80"/>
  <c r="H68" i="80" s="1"/>
  <c r="E68" i="80" l="1"/>
  <c r="M68" i="80" s="1"/>
  <c r="N67" i="80"/>
  <c r="O67" i="80" s="1"/>
  <c r="Q67" i="80" s="1"/>
  <c r="B69" i="80"/>
  <c r="F69" i="80" l="1"/>
  <c r="E69" i="80" s="1"/>
  <c r="M69" i="80" s="1"/>
  <c r="J69" i="80"/>
  <c r="G68" i="80"/>
  <c r="H69" i="80" l="1"/>
  <c r="B70" i="80"/>
  <c r="G69" i="80"/>
  <c r="N69" i="80" s="1"/>
  <c r="N68" i="80"/>
  <c r="O68" i="80" s="1"/>
  <c r="Q68" i="80" s="1"/>
  <c r="J70" i="80" l="1"/>
  <c r="O69" i="80"/>
  <c r="Q69" i="80" s="1"/>
  <c r="F70" i="80"/>
  <c r="H70" i="80" s="1"/>
  <c r="E70" i="80" l="1"/>
  <c r="M70" i="80" s="1"/>
  <c r="B71" i="80"/>
  <c r="F71" i="80" l="1"/>
  <c r="E71" i="80" s="1"/>
  <c r="M71" i="80" s="1"/>
  <c r="J71" i="80"/>
  <c r="G70" i="80"/>
  <c r="N70" i="80" s="1"/>
  <c r="O70" i="80" s="1"/>
  <c r="Q70" i="80" s="1"/>
  <c r="G71" i="80" l="1"/>
  <c r="N71" i="80" s="1"/>
  <c r="B72" i="80"/>
  <c r="H71" i="80"/>
  <c r="J72" i="80" l="1"/>
  <c r="F72" i="80"/>
  <c r="B73" i="80" s="1"/>
  <c r="O71" i="80"/>
  <c r="Q71" i="80" s="1"/>
  <c r="F73" i="80" l="1"/>
  <c r="E73" i="80" s="1"/>
  <c r="M73" i="80" s="1"/>
  <c r="E72" i="80"/>
  <c r="M72" i="80" s="1"/>
  <c r="B74" i="80"/>
  <c r="H73" i="80"/>
  <c r="J73" i="80"/>
  <c r="H72" i="80"/>
  <c r="J74" i="80" l="1"/>
  <c r="F74" i="80"/>
  <c r="B75" i="80" s="1"/>
  <c r="G72" i="80"/>
  <c r="N72" i="80" s="1"/>
  <c r="O72" i="80" s="1"/>
  <c r="G73" i="80"/>
  <c r="N73" i="80" s="1"/>
  <c r="O73" i="80" s="1"/>
  <c r="E74" i="80" l="1"/>
  <c r="M74" i="80" s="1"/>
  <c r="H74" i="80"/>
  <c r="J75" i="80"/>
  <c r="F75" i="80"/>
  <c r="H75" i="80" s="1"/>
  <c r="Q72" i="80"/>
  <c r="Q73" i="80"/>
  <c r="E75" i="80" l="1"/>
  <c r="M75" i="80" s="1"/>
  <c r="B76" i="80"/>
  <c r="G74" i="80"/>
  <c r="N74" i="80" s="1"/>
  <c r="O74" i="80" s="1"/>
  <c r="Q74" i="80" s="1"/>
  <c r="J76" i="80" l="1"/>
  <c r="F76" i="80"/>
  <c r="B77" i="80" s="1"/>
  <c r="G75" i="80"/>
  <c r="E76" i="80" l="1"/>
  <c r="M76" i="80" s="1"/>
  <c r="M77" i="80"/>
  <c r="E77" i="80"/>
  <c r="N75" i="80"/>
  <c r="O75" i="80" s="1"/>
  <c r="Q75" i="80" s="1"/>
  <c r="H76" i="80"/>
  <c r="F77" i="80"/>
  <c r="J77" i="80"/>
  <c r="G76" i="80" l="1"/>
  <c r="N76" i="80"/>
  <c r="O76" i="80" s="1"/>
  <c r="Q76" i="80" s="1"/>
  <c r="B78" i="80"/>
  <c r="H77" i="80"/>
  <c r="M78" i="80" l="1"/>
  <c r="E78" i="80"/>
  <c r="J78" i="80"/>
  <c r="F78" i="80"/>
  <c r="G77" i="80"/>
  <c r="N77" i="80" l="1"/>
  <c r="O77" i="80" s="1"/>
  <c r="Q77" i="80" s="1"/>
  <c r="H78" i="80"/>
  <c r="B79" i="80"/>
  <c r="M79" i="80" l="1"/>
  <c r="E79" i="80"/>
  <c r="J79" i="80"/>
  <c r="G78" i="80"/>
  <c r="N78" i="80"/>
  <c r="O78" i="80" s="1"/>
  <c r="Q78" i="80" s="1"/>
  <c r="F79" i="80"/>
  <c r="H79" i="80" l="1"/>
  <c r="B80" i="80"/>
  <c r="M80" i="80" l="1"/>
  <c r="E80" i="80"/>
  <c r="J80" i="80"/>
  <c r="G79" i="80"/>
  <c r="F80" i="80"/>
  <c r="N79" i="80" l="1"/>
  <c r="O79" i="80" s="1"/>
  <c r="Q79" i="80" s="1"/>
  <c r="H80" i="80"/>
  <c r="B81" i="80"/>
  <c r="G80" i="80"/>
  <c r="N80" i="80" s="1"/>
  <c r="M81" i="80" l="1"/>
  <c r="E81" i="80"/>
  <c r="O80" i="80"/>
  <c r="Q80" i="80" s="1"/>
  <c r="J81" i="80"/>
  <c r="F81" i="80"/>
  <c r="H81" i="80" s="1"/>
  <c r="B82" i="80" l="1"/>
  <c r="M82" i="80" l="1"/>
  <c r="E82" i="80"/>
  <c r="G81" i="80"/>
  <c r="J82" i="80"/>
  <c r="F82" i="80"/>
  <c r="N81" i="80" l="1"/>
  <c r="O81" i="80" s="1"/>
  <c r="Q81" i="80" s="1"/>
  <c r="H82" i="80"/>
  <c r="B83" i="80"/>
  <c r="M83" i="80" l="1"/>
  <c r="E83" i="80"/>
  <c r="G82" i="80"/>
  <c r="J83" i="80"/>
  <c r="F83" i="80"/>
  <c r="B84" i="80" l="1"/>
  <c r="H83" i="80"/>
  <c r="N82" i="80"/>
  <c r="O82" i="80" s="1"/>
  <c r="Q82" i="80" s="1"/>
  <c r="M84" i="80" l="1"/>
  <c r="E84" i="80"/>
  <c r="G83" i="80"/>
  <c r="J84" i="80"/>
  <c r="F84" i="80"/>
  <c r="N83" i="80" l="1"/>
  <c r="O83" i="80" s="1"/>
  <c r="Q83" i="80" s="1"/>
  <c r="B85" i="80"/>
  <c r="H84" i="80"/>
  <c r="M85" i="80" l="1"/>
  <c r="E85" i="80"/>
  <c r="G84" i="80"/>
  <c r="J85" i="80"/>
  <c r="F85" i="80"/>
  <c r="B86" i="80" l="1"/>
  <c r="H85" i="80"/>
  <c r="N84" i="80"/>
  <c r="O84" i="80" s="1"/>
  <c r="Q84" i="80" s="1"/>
  <c r="E86" i="80" l="1"/>
  <c r="M86" i="80"/>
  <c r="G85" i="80"/>
  <c r="J86" i="80"/>
  <c r="F86" i="80"/>
  <c r="N85" i="80" l="1"/>
  <c r="O85" i="80" s="1"/>
  <c r="Q85" i="80" s="1"/>
  <c r="B87" i="80"/>
  <c r="H86" i="80"/>
  <c r="M87" i="80" l="1"/>
  <c r="E87" i="80"/>
  <c r="J87" i="80"/>
  <c r="F87" i="80"/>
  <c r="H87" i="80" s="1"/>
  <c r="G86" i="80"/>
  <c r="N86" i="80" l="1"/>
  <c r="O86" i="80" s="1"/>
  <c r="Q86" i="80" s="1"/>
  <c r="B88" i="80"/>
  <c r="F88" i="80" l="1"/>
  <c r="M88" i="80"/>
  <c r="E88" i="80"/>
  <c r="G87" i="80"/>
  <c r="J88" i="80"/>
  <c r="H88" i="80"/>
  <c r="B89" i="80"/>
  <c r="M89" i="80" l="1"/>
  <c r="E89" i="80"/>
  <c r="G88" i="80"/>
  <c r="N88" i="80" s="1"/>
  <c r="O88" i="80" s="1"/>
  <c r="J89" i="80"/>
  <c r="N87" i="80"/>
  <c r="O87" i="80" s="1"/>
  <c r="Q87" i="80" s="1"/>
  <c r="F89" i="80"/>
  <c r="H89" i="80" l="1"/>
  <c r="B90" i="80"/>
  <c r="Q88" i="80"/>
  <c r="F90" i="80" l="1"/>
  <c r="M90" i="80"/>
  <c r="E90" i="80"/>
  <c r="J90" i="80"/>
  <c r="B91" i="80"/>
  <c r="H90" i="80"/>
  <c r="G89" i="80"/>
  <c r="M91" i="80" l="1"/>
  <c r="E91" i="80"/>
  <c r="G90" i="80"/>
  <c r="N90" i="80" s="1"/>
  <c r="O90" i="80" s="1"/>
  <c r="N89" i="80"/>
  <c r="O89" i="80" s="1"/>
  <c r="Q89" i="80" s="1"/>
  <c r="J91" i="80"/>
  <c r="F91" i="80"/>
  <c r="B92" i="80" s="1"/>
  <c r="M92" i="80" l="1"/>
  <c r="E92" i="80"/>
  <c r="Q90" i="80"/>
  <c r="J92" i="80"/>
  <c r="H91" i="80"/>
  <c r="F92" i="80"/>
  <c r="G92" i="80" l="1"/>
  <c r="G91" i="80"/>
  <c r="H92" i="80"/>
  <c r="B93" i="80"/>
  <c r="F93" i="80" l="1"/>
  <c r="M93" i="80"/>
  <c r="E93" i="80"/>
  <c r="B94" i="80"/>
  <c r="G93" i="80"/>
  <c r="J93" i="80"/>
  <c r="H93" i="80"/>
  <c r="N91" i="80"/>
  <c r="O91" i="80" s="1"/>
  <c r="Q91" i="80" s="1"/>
  <c r="N92" i="80"/>
  <c r="O92" i="80" s="1"/>
  <c r="E94" i="80" l="1"/>
  <c r="M94" i="80"/>
  <c r="Q92" i="80"/>
  <c r="N93" i="80"/>
  <c r="O93" i="80" s="1"/>
  <c r="Q93" i="80" s="1"/>
  <c r="J94" i="80"/>
  <c r="F94" i="80"/>
  <c r="H94" i="80" s="1"/>
  <c r="B95" i="80" l="1"/>
  <c r="M95" i="80" l="1"/>
  <c r="E95" i="80"/>
  <c r="J95" i="80"/>
  <c r="F95" i="80"/>
  <c r="G95" i="80" s="1"/>
  <c r="G94" i="80"/>
  <c r="N94" i="80" l="1"/>
  <c r="O94" i="80" s="1"/>
  <c r="Q94" i="80" s="1"/>
  <c r="N95" i="80"/>
  <c r="H95" i="80"/>
  <c r="B96" i="80"/>
  <c r="M96" i="80" l="1"/>
  <c r="E96" i="80"/>
  <c r="O95" i="80"/>
  <c r="Q95" i="80" s="1"/>
  <c r="J96" i="80"/>
  <c r="F96" i="80"/>
  <c r="G96" i="80" l="1"/>
  <c r="H96" i="80"/>
  <c r="B97" i="80"/>
  <c r="M97" i="80" l="1"/>
  <c r="E97" i="80"/>
  <c r="N96" i="80"/>
  <c r="O96" i="80" s="1"/>
  <c r="Q96" i="80" s="1"/>
  <c r="J97" i="80"/>
  <c r="F97" i="80"/>
  <c r="G97" i="80" l="1"/>
  <c r="B98" i="80"/>
  <c r="H97" i="80"/>
  <c r="F98" i="80" l="1"/>
  <c r="M98" i="80"/>
  <c r="E98" i="80"/>
  <c r="N97" i="80"/>
  <c r="O97" i="80" s="1"/>
  <c r="Q97" i="80" s="1"/>
  <c r="H98" i="80"/>
  <c r="B99" i="80"/>
  <c r="J98" i="80"/>
  <c r="F99" i="80" l="1"/>
  <c r="M99" i="80"/>
  <c r="E99" i="80"/>
  <c r="G98" i="80"/>
  <c r="N98" i="80" s="1"/>
  <c r="O98" i="80" s="1"/>
  <c r="Q98" i="80" s="1"/>
  <c r="J99" i="80"/>
  <c r="B100" i="80"/>
  <c r="H99" i="80"/>
  <c r="M100" i="80" l="1"/>
  <c r="E100" i="80"/>
  <c r="G99" i="80"/>
  <c r="N99" i="80" s="1"/>
  <c r="O99" i="80" s="1"/>
  <c r="Q99" i="80" s="1"/>
  <c r="J100" i="80"/>
  <c r="F100" i="80"/>
  <c r="B101" i="80" s="1"/>
  <c r="M101" i="80" l="1"/>
  <c r="E101" i="80"/>
  <c r="J101" i="80"/>
  <c r="F101" i="80"/>
  <c r="B102" i="80" s="1"/>
  <c r="H100" i="80"/>
  <c r="E102" i="80" l="1"/>
  <c r="M102" i="80"/>
  <c r="J102" i="80"/>
  <c r="H101" i="80"/>
  <c r="G100" i="80"/>
  <c r="F102" i="80"/>
  <c r="N100" i="80" l="1"/>
  <c r="O100" i="80" s="1"/>
  <c r="Q100" i="80" s="1"/>
  <c r="G101" i="80"/>
  <c r="N101" i="80" s="1"/>
  <c r="O101" i="80" s="1"/>
  <c r="B103" i="80"/>
  <c r="H102" i="80"/>
  <c r="G102" i="80"/>
  <c r="N102" i="80" s="1"/>
  <c r="F103" i="80" l="1"/>
  <c r="M103" i="80"/>
  <c r="E103" i="80"/>
  <c r="Q101" i="80"/>
  <c r="O102" i="80"/>
  <c r="Q102" i="80" s="1"/>
  <c r="B104" i="80"/>
  <c r="H103" i="80"/>
  <c r="J103" i="80"/>
  <c r="F104" i="80" l="1"/>
  <c r="M104" i="80"/>
  <c r="E104" i="80"/>
  <c r="G103" i="80"/>
  <c r="N103" i="80" s="1"/>
  <c r="O103" i="80" s="1"/>
  <c r="Q103" i="80" s="1"/>
  <c r="H104" i="80"/>
  <c r="B105" i="80"/>
  <c r="G104" i="80"/>
  <c r="J104" i="80"/>
  <c r="F105" i="80" l="1"/>
  <c r="M105" i="80"/>
  <c r="E105" i="80"/>
  <c r="N104" i="80"/>
  <c r="O104" i="80" s="1"/>
  <c r="Q104" i="80" s="1"/>
  <c r="B106" i="80"/>
  <c r="J105" i="80"/>
  <c r="H105" i="80"/>
  <c r="G105" i="80"/>
  <c r="M106" i="80" l="1"/>
  <c r="E106" i="80"/>
  <c r="J106" i="80"/>
  <c r="F106" i="80"/>
  <c r="H106" i="80" s="1"/>
  <c r="N105" i="80"/>
  <c r="O105" i="80" s="1"/>
  <c r="Q105" i="80" s="1"/>
  <c r="B10" i="16"/>
  <c r="B9" i="16"/>
  <c r="B107" i="80" l="1"/>
  <c r="M107" i="80" l="1"/>
  <c r="E107" i="80"/>
  <c r="F107" i="80"/>
  <c r="H107" i="80" s="1"/>
  <c r="G106" i="80"/>
  <c r="N106" i="80" s="1"/>
  <c r="O106" i="80" s="1"/>
  <c r="Q106" i="80" s="1"/>
  <c r="J107" i="80"/>
  <c r="B108" i="80" l="1"/>
  <c r="F108" i="80" l="1"/>
  <c r="E108" i="80"/>
  <c r="M108" i="80"/>
  <c r="B109" i="80"/>
  <c r="H108" i="80"/>
  <c r="G108" i="80"/>
  <c r="J108" i="80"/>
  <c r="G107" i="80"/>
  <c r="N107" i="80" s="1"/>
  <c r="O107" i="80" s="1"/>
  <c r="Q107" i="80" s="1"/>
  <c r="F109" i="80" l="1"/>
  <c r="G109" i="80" s="1"/>
  <c r="M109" i="80"/>
  <c r="E109" i="80"/>
  <c r="J109" i="80"/>
  <c r="N108" i="80"/>
  <c r="O108" i="80" s="1"/>
  <c r="Q108" i="80" s="1"/>
  <c r="H109" i="80"/>
  <c r="B110" i="80"/>
  <c r="N109" i="80"/>
  <c r="F110" i="80" l="1"/>
  <c r="B111" i="80" s="1"/>
  <c r="J111" i="80" s="1"/>
  <c r="E110" i="80"/>
  <c r="M110" i="80"/>
  <c r="O109" i="80"/>
  <c r="Q109" i="80" s="1"/>
  <c r="J110" i="80"/>
  <c r="H110" i="80"/>
  <c r="F111" i="80" l="1"/>
  <c r="H111" i="80" s="1"/>
  <c r="M111" i="80"/>
  <c r="E111" i="80"/>
  <c r="G110" i="80"/>
  <c r="B112" i="80"/>
  <c r="M112" i="80" l="1"/>
  <c r="E112" i="80"/>
  <c r="N110" i="80"/>
  <c r="O110" i="80" s="1"/>
  <c r="Q110" i="80" s="1"/>
  <c r="J112" i="80"/>
  <c r="G111" i="80"/>
  <c r="F112" i="80"/>
  <c r="H112" i="80" s="1"/>
  <c r="N111" i="80" l="1"/>
  <c r="O111" i="80" s="1"/>
  <c r="Q111" i="80" s="1"/>
  <c r="B113" i="80"/>
  <c r="E113" i="80" l="1"/>
  <c r="M113" i="80"/>
  <c r="G112" i="80"/>
  <c r="J113" i="80"/>
  <c r="F113" i="80"/>
  <c r="B114" i="80" s="1"/>
  <c r="M114" i="80" l="1"/>
  <c r="E114" i="80"/>
  <c r="J114" i="80"/>
  <c r="F114" i="80"/>
  <c r="H114" i="80" s="1"/>
  <c r="H113" i="80"/>
  <c r="N112" i="80"/>
  <c r="O112" i="80" s="1"/>
  <c r="Q112" i="80" s="1"/>
  <c r="G113" i="80" l="1"/>
  <c r="B115" i="80"/>
  <c r="M115" i="80" l="1"/>
  <c r="E115" i="80"/>
  <c r="G114" i="80"/>
  <c r="N114" i="80" s="1"/>
  <c r="O114" i="80" s="1"/>
  <c r="J115" i="80"/>
  <c r="F115" i="80"/>
  <c r="N113" i="80"/>
  <c r="O113" i="80" s="1"/>
  <c r="Q113" i="80" s="1"/>
  <c r="B116" i="80" l="1"/>
  <c r="Q114" i="80"/>
  <c r="G115" i="80"/>
  <c r="N115" i="80" s="1"/>
  <c r="H115" i="80"/>
  <c r="M116" i="80" l="1"/>
  <c r="E116" i="80"/>
  <c r="F116" i="80"/>
  <c r="H116" i="80" s="1"/>
  <c r="J116" i="80"/>
  <c r="O115" i="80"/>
  <c r="Q115" i="80" s="1"/>
  <c r="B117" i="80" l="1"/>
  <c r="J117" i="80" l="1"/>
  <c r="M117" i="80"/>
  <c r="E117" i="80"/>
  <c r="F117" i="80"/>
  <c r="G116" i="80"/>
  <c r="N116" i="80"/>
  <c r="O116" i="80" s="1"/>
  <c r="Q116" i="80" s="1"/>
  <c r="H117" i="80" l="1"/>
  <c r="B118" i="80"/>
  <c r="G117" i="80"/>
  <c r="N117" i="80"/>
  <c r="M118" i="80" l="1"/>
  <c r="E118" i="80"/>
  <c r="F118" i="80"/>
  <c r="G118" i="80" s="1"/>
  <c r="J118" i="80"/>
  <c r="O117" i="80"/>
  <c r="Q117" i="80" s="1"/>
  <c r="H118" i="80" l="1"/>
  <c r="N118" i="80"/>
  <c r="B119" i="80"/>
  <c r="F119" i="80" l="1"/>
  <c r="B120" i="80" s="1"/>
  <c r="M119" i="80"/>
  <c r="E119" i="80"/>
  <c r="O118" i="80"/>
  <c r="Q118" i="80" s="1"/>
  <c r="J119" i="80"/>
  <c r="H119" i="80"/>
  <c r="G119" i="80"/>
  <c r="J120" i="80"/>
  <c r="B121" i="80"/>
  <c r="H120" i="80"/>
  <c r="M121" i="80" l="1"/>
  <c r="E121" i="80"/>
  <c r="F120" i="80"/>
  <c r="F121" i="80" s="1"/>
  <c r="M120" i="80"/>
  <c r="E120" i="80"/>
  <c r="N119" i="80"/>
  <c r="O119" i="80" s="1"/>
  <c r="Q119" i="80" s="1"/>
  <c r="G120" i="80"/>
  <c r="N120" i="80" s="1"/>
  <c r="O120" i="80" s="1"/>
  <c r="J121" i="80"/>
  <c r="H121" i="80"/>
  <c r="B122" i="80"/>
  <c r="M122" i="80" l="1"/>
  <c r="E122" i="80"/>
  <c r="Q120" i="80"/>
  <c r="G121" i="80"/>
  <c r="N121" i="80" s="1"/>
  <c r="O121" i="80" s="1"/>
  <c r="Q121" i="80" s="1"/>
  <c r="J122" i="80"/>
  <c r="F122" i="80"/>
  <c r="B123" i="80" s="1"/>
  <c r="M123" i="80" l="1"/>
  <c r="E123" i="80"/>
  <c r="H122" i="80"/>
  <c r="J123" i="80"/>
  <c r="F123" i="80"/>
  <c r="B124" i="80" s="1"/>
  <c r="M124" i="80" l="1"/>
  <c r="E124" i="80"/>
  <c r="H123" i="80"/>
  <c r="J124" i="80"/>
  <c r="G122" i="80"/>
  <c r="F124" i="80"/>
  <c r="B125" i="80" s="1"/>
  <c r="M125" i="80" l="1"/>
  <c r="E125" i="80"/>
  <c r="J125" i="80"/>
  <c r="G123" i="80"/>
  <c r="F125" i="80"/>
  <c r="H125" i="80" s="1"/>
  <c r="N122" i="80"/>
  <c r="O122" i="80" s="1"/>
  <c r="Q122" i="80" s="1"/>
  <c r="H124" i="80"/>
  <c r="G124" i="80" l="1"/>
  <c r="N124" i="80" s="1"/>
  <c r="O124" i="80" s="1"/>
  <c r="N123" i="80"/>
  <c r="O123" i="80" s="1"/>
  <c r="Q123" i="80" s="1"/>
  <c r="B126" i="80"/>
  <c r="E126" i="80" l="1"/>
  <c r="M126" i="80"/>
  <c r="J126" i="80"/>
  <c r="F126" i="80"/>
  <c r="Q124" i="80"/>
  <c r="G125" i="80"/>
  <c r="H126" i="80" l="1"/>
  <c r="B127" i="80"/>
  <c r="N125" i="80"/>
  <c r="O125" i="80" s="1"/>
  <c r="Q125" i="80" s="1"/>
  <c r="F127" i="80" l="1"/>
  <c r="M127" i="80"/>
  <c r="E127" i="80"/>
  <c r="G127" i="80"/>
  <c r="J127" i="80"/>
  <c r="B128" i="80"/>
  <c r="H127" i="80"/>
  <c r="G126" i="80"/>
  <c r="F128" i="80" l="1"/>
  <c r="M128" i="80"/>
  <c r="E128" i="80"/>
  <c r="J128" i="80"/>
  <c r="H128" i="80"/>
  <c r="G128" i="80"/>
  <c r="B129" i="80"/>
  <c r="N126" i="80"/>
  <c r="O126" i="80" s="1"/>
  <c r="Q126" i="80" s="1"/>
  <c r="N127" i="80"/>
  <c r="O127" i="80" s="1"/>
  <c r="F129" i="80" l="1"/>
  <c r="E129" i="80"/>
  <c r="M129" i="80"/>
  <c r="Q127" i="80"/>
  <c r="N128" i="80"/>
  <c r="O128" i="80" s="1"/>
  <c r="Q128" i="80" s="1"/>
  <c r="G129" i="80"/>
  <c r="J129" i="80"/>
  <c r="H129" i="80"/>
  <c r="B130" i="80"/>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 r="D942" i="2"/>
  <c r="D943" i="2"/>
  <c r="D944" i="2"/>
  <c r="D945" i="2"/>
  <c r="D946" i="2"/>
  <c r="D947" i="2"/>
  <c r="D948" i="2"/>
  <c r="D949" i="2"/>
  <c r="D950" i="2"/>
  <c r="D951" i="2"/>
  <c r="D952" i="2"/>
  <c r="D953" i="2"/>
  <c r="D954" i="2"/>
  <c r="D955" i="2"/>
  <c r="D956" i="2"/>
  <c r="D957" i="2"/>
  <c r="D958" i="2"/>
  <c r="D959" i="2"/>
  <c r="D960" i="2"/>
  <c r="D961" i="2"/>
  <c r="D962" i="2"/>
  <c r="D963" i="2"/>
  <c r="D964" i="2"/>
  <c r="D965" i="2"/>
  <c r="D966" i="2"/>
  <c r="D967" i="2"/>
  <c r="D968" i="2"/>
  <c r="D969" i="2"/>
  <c r="D970" i="2"/>
  <c r="D971" i="2"/>
  <c r="D972" i="2"/>
  <c r="D973" i="2"/>
  <c r="D974" i="2"/>
  <c r="D975" i="2"/>
  <c r="R24" i="104" l="1"/>
  <c r="J18" i="111"/>
  <c r="K18" i="111" s="1"/>
  <c r="J18" i="110"/>
  <c r="K18" i="110" s="1"/>
  <c r="J18" i="101"/>
  <c r="K19" i="101" s="1"/>
  <c r="J18" i="102"/>
  <c r="K18" i="102" s="1"/>
  <c r="D24" i="104"/>
  <c r="F24" i="104" s="1"/>
  <c r="K24" i="104"/>
  <c r="M24" i="104" s="1"/>
  <c r="G12" i="94"/>
  <c r="K11" i="104"/>
  <c r="M11" i="104" s="1"/>
  <c r="D11" i="104"/>
  <c r="K12" i="104"/>
  <c r="M12" i="104" s="1"/>
  <c r="K13" i="104"/>
  <c r="M13" i="104" s="1"/>
  <c r="D9" i="104"/>
  <c r="F9" i="104" s="1"/>
  <c r="G9" i="104" s="1"/>
  <c r="K9" i="104"/>
  <c r="M9" i="104" s="1"/>
  <c r="N9" i="104" s="1"/>
  <c r="R9" i="104"/>
  <c r="T9" i="104" s="1"/>
  <c r="U9" i="104" s="1"/>
  <c r="J16" i="110"/>
  <c r="K16" i="110" s="1"/>
  <c r="J16" i="111"/>
  <c r="K16" i="111" s="1"/>
  <c r="J16" i="101"/>
  <c r="K17" i="101" s="1"/>
  <c r="J16" i="102"/>
  <c r="K16" i="102" s="1"/>
  <c r="K21" i="104"/>
  <c r="M21" i="104" s="1"/>
  <c r="D22" i="104"/>
  <c r="F22" i="104" s="1"/>
  <c r="K22" i="104"/>
  <c r="M22" i="104" s="1"/>
  <c r="D10" i="104"/>
  <c r="F10" i="104" s="1"/>
  <c r="G10" i="104" s="1"/>
  <c r="R10" i="104"/>
  <c r="T10" i="104" s="1"/>
  <c r="K10" i="104"/>
  <c r="M10" i="104" s="1"/>
  <c r="J15" i="111"/>
  <c r="K15" i="111" s="1"/>
  <c r="J15" i="110"/>
  <c r="K15" i="110" s="1"/>
  <c r="J15" i="101"/>
  <c r="K16" i="101" s="1"/>
  <c r="J15" i="102"/>
  <c r="K15" i="102" s="1"/>
  <c r="K18" i="104"/>
  <c r="M18" i="104" s="1"/>
  <c r="D19" i="104"/>
  <c r="F19" i="104" s="1"/>
  <c r="K19" i="104"/>
  <c r="M19" i="104" s="1"/>
  <c r="D20" i="104"/>
  <c r="F20" i="104" s="1"/>
  <c r="K20" i="104"/>
  <c r="M20" i="104" s="1"/>
  <c r="D21" i="104"/>
  <c r="F21" i="104" s="1"/>
  <c r="J15" i="82"/>
  <c r="K15" i="82" s="1"/>
  <c r="R16" i="104"/>
  <c r="T16" i="104" s="1"/>
  <c r="K16" i="104"/>
  <c r="M16" i="104" s="1"/>
  <c r="D17" i="104"/>
  <c r="F17" i="104" s="1"/>
  <c r="R15" i="104"/>
  <c r="T15" i="104" s="1"/>
  <c r="D15" i="104"/>
  <c r="F15" i="104" s="1"/>
  <c r="K15" i="104"/>
  <c r="M15" i="104" s="1"/>
  <c r="D16" i="104"/>
  <c r="F16" i="104" s="1"/>
  <c r="J17" i="110"/>
  <c r="K17" i="110" s="1"/>
  <c r="J17" i="111"/>
  <c r="K17" i="111" s="1"/>
  <c r="J17" i="101"/>
  <c r="K18" i="101" s="1"/>
  <c r="J17" i="102"/>
  <c r="K17" i="102" s="1"/>
  <c r="R23" i="104"/>
  <c r="T23" i="104" s="1"/>
  <c r="K23" i="104"/>
  <c r="M23" i="104" s="1"/>
  <c r="D23" i="104"/>
  <c r="F23" i="104" s="1"/>
  <c r="J14" i="111"/>
  <c r="K14" i="111" s="1"/>
  <c r="L14" i="111" s="1"/>
  <c r="M14" i="111" s="1"/>
  <c r="J14" i="110"/>
  <c r="K14" i="110" s="1"/>
  <c r="L14" i="110" s="1"/>
  <c r="M14" i="110" s="1"/>
  <c r="J14" i="101"/>
  <c r="K15" i="101" s="1"/>
  <c r="L15" i="101" s="1"/>
  <c r="M15" i="101" s="1"/>
  <c r="J14" i="102"/>
  <c r="K14" i="102" s="1"/>
  <c r="L14" i="102" s="1"/>
  <c r="M14" i="102" s="1"/>
  <c r="R17" i="104"/>
  <c r="T17" i="104" s="1"/>
  <c r="K17" i="104"/>
  <c r="M17" i="104" s="1"/>
  <c r="D18" i="104"/>
  <c r="J14" i="82"/>
  <c r="K14" i="82" s="1"/>
  <c r="D12" i="104"/>
  <c r="F12" i="104" s="1"/>
  <c r="R14" i="104"/>
  <c r="T14" i="104" s="1"/>
  <c r="D13" i="104"/>
  <c r="F13" i="104" s="1"/>
  <c r="D14" i="104"/>
  <c r="F14" i="104" s="1"/>
  <c r="K14" i="104"/>
  <c r="M14" i="104" s="1"/>
  <c r="M130" i="80"/>
  <c r="E130" i="80"/>
  <c r="N129" i="80"/>
  <c r="O129" i="80" s="1"/>
  <c r="Q129" i="80" s="1"/>
  <c r="J130" i="80"/>
  <c r="F130" i="80"/>
  <c r="H130" i="80" s="1"/>
  <c r="D510" i="2"/>
  <c r="D511" i="2"/>
  <c r="D512" i="2"/>
  <c r="D513" i="2"/>
  <c r="D514" i="2"/>
  <c r="D515" i="2"/>
  <c r="D516" i="2"/>
  <c r="D517" i="2"/>
  <c r="D518" i="2"/>
  <c r="D519" i="2"/>
  <c r="D520" i="2"/>
  <c r="D521" i="2"/>
  <c r="D522" i="2"/>
  <c r="D523" i="2"/>
  <c r="D524" i="2"/>
  <c r="D525" i="2"/>
  <c r="D526" i="2"/>
  <c r="D527" i="2"/>
  <c r="D528" i="2"/>
  <c r="U10" i="104" l="1"/>
  <c r="L12" i="94"/>
  <c r="L13" i="94"/>
  <c r="L15" i="94"/>
  <c r="L14" i="94"/>
  <c r="L16" i="94"/>
  <c r="L17" i="94"/>
  <c r="L18" i="94"/>
  <c r="L20" i="94"/>
  <c r="L19" i="94"/>
  <c r="L21" i="94"/>
  <c r="L22" i="94"/>
  <c r="L23" i="94"/>
  <c r="L24" i="94"/>
  <c r="L25" i="94"/>
  <c r="L26" i="94"/>
  <c r="L27" i="94"/>
  <c r="L28" i="94"/>
  <c r="L29" i="94"/>
  <c r="K33" i="94"/>
  <c r="L30" i="94"/>
  <c r="W14" i="102"/>
  <c r="N14" i="102"/>
  <c r="O14" i="102" s="1"/>
  <c r="U15" i="101"/>
  <c r="V15" i="101" s="1"/>
  <c r="N15" i="101"/>
  <c r="O15" i="101" s="1"/>
  <c r="S15" i="101" s="1"/>
  <c r="L15" i="102"/>
  <c r="M15" i="102" s="1"/>
  <c r="N14" i="110"/>
  <c r="O14" i="110" s="1"/>
  <c r="W14" i="110"/>
  <c r="L16" i="101"/>
  <c r="M16" i="101" s="1"/>
  <c r="L15" i="110"/>
  <c r="M15" i="110" s="1"/>
  <c r="L15" i="111"/>
  <c r="M15" i="111" s="1"/>
  <c r="R11" i="104"/>
  <c r="F11" i="104"/>
  <c r="G11" i="104" s="1"/>
  <c r="G12" i="104" s="1"/>
  <c r="G13" i="104" s="1"/>
  <c r="G14" i="104" s="1"/>
  <c r="G15" i="104" s="1"/>
  <c r="G16" i="104" s="1"/>
  <c r="G17" i="104" s="1"/>
  <c r="W14" i="111"/>
  <c r="N14" i="111"/>
  <c r="O14" i="111" s="1"/>
  <c r="T14" i="111" s="1"/>
  <c r="R18" i="104"/>
  <c r="F18" i="104"/>
  <c r="N10" i="104"/>
  <c r="N11" i="104" s="1"/>
  <c r="N12" i="104" s="1"/>
  <c r="N13" i="104" s="1"/>
  <c r="N14" i="104" s="1"/>
  <c r="N15" i="104" s="1"/>
  <c r="N16" i="104" s="1"/>
  <c r="N17" i="104" s="1"/>
  <c r="N18" i="104" s="1"/>
  <c r="N19" i="104" s="1"/>
  <c r="N20" i="104" s="1"/>
  <c r="N21" i="104" s="1"/>
  <c r="N22" i="104" s="1"/>
  <c r="N23" i="104" s="1"/>
  <c r="N24" i="104" s="1"/>
  <c r="N25" i="104" s="1"/>
  <c r="R25" i="104"/>
  <c r="T25" i="104" s="1"/>
  <c r="T24" i="104"/>
  <c r="B131" i="80"/>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J14" i="107" s="1"/>
  <c r="K14" i="107" s="1"/>
  <c r="L14" i="107" s="1"/>
  <c r="M14" i="107" s="1"/>
  <c r="D322" i="2"/>
  <c r="J15" i="107" s="1"/>
  <c r="K15" i="107" s="1"/>
  <c r="D323" i="2"/>
  <c r="J16" i="107" s="1"/>
  <c r="K16" i="107" s="1"/>
  <c r="D324" i="2"/>
  <c r="J17" i="107" s="1"/>
  <c r="K17" i="107" s="1"/>
  <c r="D325" i="2"/>
  <c r="J18" i="107" s="1"/>
  <c r="K18" i="107" s="1"/>
  <c r="D326" i="2"/>
  <c r="J19" i="107" s="1"/>
  <c r="K19" i="107" s="1"/>
  <c r="D327" i="2"/>
  <c r="J20" i="107" s="1"/>
  <c r="K20" i="107" s="1"/>
  <c r="D328" i="2"/>
  <c r="J21" i="107" s="1"/>
  <c r="K21" i="107" s="1"/>
  <c r="D329" i="2"/>
  <c r="J22" i="107" s="1"/>
  <c r="K22" i="107" s="1"/>
  <c r="D330" i="2"/>
  <c r="J23" i="107" s="1"/>
  <c r="K23" i="107" s="1"/>
  <c r="D331" i="2"/>
  <c r="J24" i="107" s="1"/>
  <c r="K24" i="107" s="1"/>
  <c r="D332" i="2"/>
  <c r="J25" i="107" s="1"/>
  <c r="K25" i="107" s="1"/>
  <c r="D333" i="2"/>
  <c r="J26" i="107" s="1"/>
  <c r="K26" i="107" s="1"/>
  <c r="D334" i="2"/>
  <c r="J27" i="107" s="1"/>
  <c r="K27" i="107" s="1"/>
  <c r="D335" i="2"/>
  <c r="J28" i="107" s="1"/>
  <c r="K28" i="107" s="1"/>
  <c r="D336" i="2"/>
  <c r="J29" i="107" s="1"/>
  <c r="K29" i="107" s="1"/>
  <c r="D337" i="2"/>
  <c r="J30" i="107" s="1"/>
  <c r="K30" i="107" s="1"/>
  <c r="D338" i="2"/>
  <c r="J31" i="107" s="1"/>
  <c r="K31" i="107" s="1"/>
  <c r="D339" i="2"/>
  <c r="J32" i="107" s="1"/>
  <c r="K32" i="107" s="1"/>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J14" i="109" s="1"/>
  <c r="K14" i="109" s="1"/>
  <c r="L14" i="109" s="1"/>
  <c r="M14" i="109" s="1"/>
  <c r="D210" i="2"/>
  <c r="J15" i="109" s="1"/>
  <c r="K15" i="109" s="1"/>
  <c r="D211" i="2"/>
  <c r="J16" i="109" s="1"/>
  <c r="K16" i="109" s="1"/>
  <c r="D212" i="2"/>
  <c r="J17" i="109" s="1"/>
  <c r="K17" i="109" s="1"/>
  <c r="D213" i="2"/>
  <c r="J18" i="109" s="1"/>
  <c r="K18" i="109" s="1"/>
  <c r="D214" i="2"/>
  <c r="J19" i="109" s="1"/>
  <c r="K19" i="109" s="1"/>
  <c r="D215" i="2"/>
  <c r="J20" i="109" s="1"/>
  <c r="K20" i="109" s="1"/>
  <c r="D216" i="2"/>
  <c r="J21" i="109" s="1"/>
  <c r="K21" i="109" s="1"/>
  <c r="D217" i="2"/>
  <c r="J22" i="109" s="1"/>
  <c r="K22" i="109" s="1"/>
  <c r="D218" i="2"/>
  <c r="J23" i="109" s="1"/>
  <c r="K23" i="109" s="1"/>
  <c r="D219" i="2"/>
  <c r="J24" i="109" s="1"/>
  <c r="K24" i="109" s="1"/>
  <c r="D220" i="2"/>
  <c r="J25" i="109" s="1"/>
  <c r="K25" i="109" s="1"/>
  <c r="D221" i="2"/>
  <c r="J26" i="109" s="1"/>
  <c r="K26" i="109" s="1"/>
  <c r="D222" i="2"/>
  <c r="J27" i="109" s="1"/>
  <c r="K27" i="109" s="1"/>
  <c r="D223" i="2"/>
  <c r="J28" i="109" s="1"/>
  <c r="K28" i="109" s="1"/>
  <c r="D224" i="2"/>
  <c r="J29" i="109" s="1"/>
  <c r="K29" i="109" s="1"/>
  <c r="D225" i="2"/>
  <c r="J30" i="109" s="1"/>
  <c r="K30" i="109" s="1"/>
  <c r="D226" i="2"/>
  <c r="J31" i="109" s="1"/>
  <c r="K31" i="109" s="1"/>
  <c r="D227" i="2"/>
  <c r="J32" i="109" s="1"/>
  <c r="K32" i="109" s="1"/>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3" i="2"/>
  <c r="L16" i="102" l="1"/>
  <c r="M16" i="102" s="1"/>
  <c r="N16" i="102" s="1"/>
  <c r="L15" i="109"/>
  <c r="M15" i="109" s="1"/>
  <c r="L16" i="111"/>
  <c r="M16" i="111" s="1"/>
  <c r="N16" i="111" s="1"/>
  <c r="L17" i="101"/>
  <c r="M17" i="101" s="1"/>
  <c r="R19" i="104"/>
  <c r="T18" i="104"/>
  <c r="AG14" i="110"/>
  <c r="Z14" i="110"/>
  <c r="Y15" i="101"/>
  <c r="AF15" i="101"/>
  <c r="AI14" i="102"/>
  <c r="U14" i="102"/>
  <c r="Y14" i="102" s="1"/>
  <c r="AI14" i="111"/>
  <c r="U14" i="111"/>
  <c r="Y14" i="111" s="1"/>
  <c r="AI14" i="110"/>
  <c r="U14" i="110"/>
  <c r="Y14" i="110" s="1"/>
  <c r="AG14" i="102"/>
  <c r="Z14" i="102"/>
  <c r="Z14" i="111"/>
  <c r="AG14" i="111"/>
  <c r="L16" i="110"/>
  <c r="N14" i="109"/>
  <c r="O14" i="109" s="1"/>
  <c r="W14" i="109"/>
  <c r="L15" i="107"/>
  <c r="M15" i="107" s="1"/>
  <c r="W14" i="107"/>
  <c r="N14" i="107"/>
  <c r="O14" i="107" s="1"/>
  <c r="W15" i="102"/>
  <c r="N15" i="102"/>
  <c r="O15" i="102" s="1"/>
  <c r="AI15" i="102" s="1"/>
  <c r="R12" i="104"/>
  <c r="T11" i="104"/>
  <c r="U11" i="104" s="1"/>
  <c r="L17" i="102"/>
  <c r="N17" i="101"/>
  <c r="U17" i="101"/>
  <c r="U16" i="101"/>
  <c r="V16" i="101" s="1"/>
  <c r="N16" i="101"/>
  <c r="O16" i="101" s="1"/>
  <c r="S16" i="101" s="1"/>
  <c r="AH16" i="101" s="1"/>
  <c r="L17" i="111"/>
  <c r="G18" i="104"/>
  <c r="G19" i="104" s="1"/>
  <c r="G20" i="104" s="1"/>
  <c r="G21" i="104" s="1"/>
  <c r="G22" i="104" s="1"/>
  <c r="G23" i="104" s="1"/>
  <c r="G24" i="104" s="1"/>
  <c r="G25" i="104" s="1"/>
  <c r="N15" i="111"/>
  <c r="O15" i="111" s="1"/>
  <c r="AI15" i="111" s="1"/>
  <c r="W15" i="111"/>
  <c r="N15" i="110"/>
  <c r="O15" i="110" s="1"/>
  <c r="AI15" i="110" s="1"/>
  <c r="W15" i="110"/>
  <c r="T15" i="101"/>
  <c r="X15" i="101" s="1"/>
  <c r="AH15" i="101"/>
  <c r="L18" i="101"/>
  <c r="J17" i="82"/>
  <c r="K17" i="82" s="1"/>
  <c r="J19" i="82"/>
  <c r="K19" i="82" s="1"/>
  <c r="J32" i="82"/>
  <c r="K32" i="82" s="1"/>
  <c r="J24" i="82"/>
  <c r="K24" i="82" s="1"/>
  <c r="J16" i="82"/>
  <c r="K16" i="82" s="1"/>
  <c r="J18" i="82"/>
  <c r="K18" i="82" s="1"/>
  <c r="J31" i="82"/>
  <c r="K31" i="82" s="1"/>
  <c r="J23" i="82"/>
  <c r="K23" i="82" s="1"/>
  <c r="J26" i="82"/>
  <c r="K26" i="82" s="1"/>
  <c r="J30" i="82"/>
  <c r="K30" i="82" s="1"/>
  <c r="J22" i="82"/>
  <c r="K22" i="82" s="1"/>
  <c r="L14" i="82"/>
  <c r="M14" i="82" s="1"/>
  <c r="J27" i="82"/>
  <c r="K27" i="82" s="1"/>
  <c r="J25" i="82"/>
  <c r="K25" i="82" s="1"/>
  <c r="J29" i="82"/>
  <c r="K29" i="82" s="1"/>
  <c r="J21" i="82"/>
  <c r="K21" i="82" s="1"/>
  <c r="J28" i="82"/>
  <c r="K28" i="82" s="1"/>
  <c r="J20" i="82"/>
  <c r="K20" i="82" s="1"/>
  <c r="M131" i="80"/>
  <c r="E131" i="80"/>
  <c r="J131" i="80"/>
  <c r="G130" i="80"/>
  <c r="F131" i="80"/>
  <c r="H131" i="80" s="1"/>
  <c r="O16" i="102" l="1"/>
  <c r="N15" i="109"/>
  <c r="V17" i="101"/>
  <c r="L16" i="107"/>
  <c r="M16" i="107" s="1"/>
  <c r="L16" i="109"/>
  <c r="M18" i="101"/>
  <c r="L19" i="101"/>
  <c r="AF16" i="101"/>
  <c r="Y16" i="101"/>
  <c r="M17" i="102"/>
  <c r="L18" i="102"/>
  <c r="W15" i="109"/>
  <c r="U15" i="102"/>
  <c r="Y15" i="102" s="1"/>
  <c r="R20" i="104"/>
  <c r="T19" i="104"/>
  <c r="U16" i="102"/>
  <c r="Y16" i="102" s="1"/>
  <c r="AI16" i="102"/>
  <c r="W16" i="102"/>
  <c r="R13" i="104"/>
  <c r="T13" i="104" s="1"/>
  <c r="T12" i="104"/>
  <c r="U12" i="104" s="1"/>
  <c r="AI14" i="107"/>
  <c r="U14" i="107"/>
  <c r="Y14" i="107" s="1"/>
  <c r="AG14" i="109"/>
  <c r="Z14" i="109"/>
  <c r="W16" i="111"/>
  <c r="U14" i="109"/>
  <c r="Y14" i="109" s="1"/>
  <c r="AI14" i="109"/>
  <c r="O16" i="111"/>
  <c r="U16" i="111" s="1"/>
  <c r="Y16" i="111" s="1"/>
  <c r="U15" i="110"/>
  <c r="Y15" i="110" s="1"/>
  <c r="AG15" i="102"/>
  <c r="Z15" i="102"/>
  <c r="AF17" i="101"/>
  <c r="Z14" i="107"/>
  <c r="AG14" i="107"/>
  <c r="O17" i="101"/>
  <c r="S17" i="101" s="1"/>
  <c r="AH17" i="101" s="1"/>
  <c r="N16" i="107"/>
  <c r="U15" i="111"/>
  <c r="Y15" i="111" s="1"/>
  <c r="T16" i="101"/>
  <c r="X16" i="101" s="1"/>
  <c r="AG15" i="110"/>
  <c r="Z15" i="110"/>
  <c r="AG15" i="111"/>
  <c r="Z15" i="111"/>
  <c r="M17" i="111"/>
  <c r="L18" i="111"/>
  <c r="N15" i="107"/>
  <c r="O15" i="107" s="1"/>
  <c r="AI15" i="107" s="1"/>
  <c r="W15" i="107"/>
  <c r="M16" i="110"/>
  <c r="L17" i="110"/>
  <c r="O15" i="109"/>
  <c r="L17" i="107"/>
  <c r="W14" i="82"/>
  <c r="N14" i="82"/>
  <c r="O14" i="82" s="1"/>
  <c r="L15" i="82"/>
  <c r="M15" i="82" s="1"/>
  <c r="N130" i="80"/>
  <c r="O130" i="80" s="1"/>
  <c r="Q130" i="80" s="1"/>
  <c r="B132" i="80"/>
  <c r="Y17" i="101" l="1"/>
  <c r="U13" i="104"/>
  <c r="U14" i="104" s="1"/>
  <c r="U15" i="104" s="1"/>
  <c r="U16" i="104" s="1"/>
  <c r="U17" i="104" s="1"/>
  <c r="U18" i="104" s="1"/>
  <c r="M16" i="109"/>
  <c r="L17" i="109"/>
  <c r="U19" i="104"/>
  <c r="Z16" i="111"/>
  <c r="AG16" i="111"/>
  <c r="R21" i="104"/>
  <c r="T20" i="104"/>
  <c r="M17" i="107"/>
  <c r="L18" i="107"/>
  <c r="W16" i="107"/>
  <c r="AI16" i="111"/>
  <c r="Z16" i="102"/>
  <c r="AG16" i="102"/>
  <c r="O16" i="107"/>
  <c r="U16" i="107" s="1"/>
  <c r="Y16" i="107" s="1"/>
  <c r="T17" i="101"/>
  <c r="X17" i="101" s="1"/>
  <c r="U15" i="109"/>
  <c r="Y15" i="109" s="1"/>
  <c r="AI15" i="109"/>
  <c r="U15" i="107"/>
  <c r="Y15" i="107" s="1"/>
  <c r="Z15" i="109"/>
  <c r="AG15" i="109"/>
  <c r="M18" i="102"/>
  <c r="L19" i="102"/>
  <c r="M19" i="101"/>
  <c r="L20" i="101"/>
  <c r="AG15" i="107"/>
  <c r="Z15" i="107"/>
  <c r="M17" i="110"/>
  <c r="L18" i="110"/>
  <c r="M18" i="111"/>
  <c r="L19" i="111"/>
  <c r="W16" i="110"/>
  <c r="N16" i="110"/>
  <c r="O16" i="110" s="1"/>
  <c r="W17" i="111"/>
  <c r="N17" i="111"/>
  <c r="O17" i="111" s="1"/>
  <c r="W17" i="102"/>
  <c r="N17" i="102"/>
  <c r="O17" i="102" s="1"/>
  <c r="N18" i="101"/>
  <c r="O18" i="101" s="1"/>
  <c r="S18" i="101" s="1"/>
  <c r="U18" i="101"/>
  <c r="V18" i="101" s="1"/>
  <c r="W15" i="82"/>
  <c r="AG15" i="82" s="1"/>
  <c r="N15" i="82"/>
  <c r="O15" i="82" s="1"/>
  <c r="AG14" i="82"/>
  <c r="AI14" i="82"/>
  <c r="L16" i="82"/>
  <c r="M16" i="82" s="1"/>
  <c r="M132" i="80"/>
  <c r="E132" i="80"/>
  <c r="G131" i="80"/>
  <c r="J132" i="80"/>
  <c r="F132" i="80"/>
  <c r="B133" i="80" s="1"/>
  <c r="M17" i="109" l="1"/>
  <c r="L18" i="109"/>
  <c r="N16" i="109"/>
  <c r="O16" i="109" s="1"/>
  <c r="W16" i="109"/>
  <c r="U20" i="104"/>
  <c r="M19" i="102"/>
  <c r="L20" i="102"/>
  <c r="Z16" i="110"/>
  <c r="AG16" i="110"/>
  <c r="Z16" i="107"/>
  <c r="AG16" i="107"/>
  <c r="M20" i="101"/>
  <c r="L21" i="101"/>
  <c r="AG17" i="102"/>
  <c r="Z17" i="102"/>
  <c r="N19" i="101"/>
  <c r="O19" i="101" s="1"/>
  <c r="S19" i="101" s="1"/>
  <c r="T19" i="101" s="1"/>
  <c r="U19" i="101"/>
  <c r="V19" i="101" s="1"/>
  <c r="AI16" i="107"/>
  <c r="M18" i="107"/>
  <c r="L19" i="107"/>
  <c r="Y18" i="101"/>
  <c r="AF18" i="101"/>
  <c r="AH18" i="101"/>
  <c r="T18" i="101"/>
  <c r="X18" i="101" s="1"/>
  <c r="W18" i="111"/>
  <c r="N18" i="111"/>
  <c r="O18" i="111" s="1"/>
  <c r="W18" i="102"/>
  <c r="N18" i="102"/>
  <c r="O18" i="102" s="1"/>
  <c r="AI18" i="102" s="1"/>
  <c r="AI17" i="102"/>
  <c r="U17" i="102"/>
  <c r="Y17" i="102" s="1"/>
  <c r="U17" i="111"/>
  <c r="Y17" i="111" s="1"/>
  <c r="AI17" i="111"/>
  <c r="M18" i="110"/>
  <c r="L19" i="110"/>
  <c r="N17" i="107"/>
  <c r="O17" i="107" s="1"/>
  <c r="W17" i="107"/>
  <c r="Z17" i="111"/>
  <c r="AG17" i="111"/>
  <c r="W17" i="110"/>
  <c r="N17" i="110"/>
  <c r="O17" i="110" s="1"/>
  <c r="AI17" i="110" s="1"/>
  <c r="M19" i="111"/>
  <c r="L20" i="111"/>
  <c r="AI16" i="110"/>
  <c r="U16" i="110"/>
  <c r="Y16" i="110" s="1"/>
  <c r="R22" i="104"/>
  <c r="T22" i="104" s="1"/>
  <c r="T21" i="104"/>
  <c r="U21" i="104" s="1"/>
  <c r="N16" i="82"/>
  <c r="O16" i="82" s="1"/>
  <c r="Z14" i="82"/>
  <c r="U14" i="82"/>
  <c r="Y14" i="82" s="1"/>
  <c r="AI15" i="82"/>
  <c r="L17" i="82"/>
  <c r="M17" i="82" s="1"/>
  <c r="M133" i="80"/>
  <c r="E133" i="80"/>
  <c r="N131" i="80"/>
  <c r="O131" i="80" s="1"/>
  <c r="Q131" i="80" s="1"/>
  <c r="J133" i="80"/>
  <c r="F133" i="80"/>
  <c r="B134" i="80" s="1"/>
  <c r="H132" i="80"/>
  <c r="U18" i="102" l="1"/>
  <c r="Y18" i="102" s="1"/>
  <c r="U22" i="104"/>
  <c r="U23" i="104" s="1"/>
  <c r="U24" i="104" s="1"/>
  <c r="U25" i="104" s="1"/>
  <c r="Z16" i="109"/>
  <c r="AG16" i="109"/>
  <c r="AI16" i="109"/>
  <c r="U16" i="109"/>
  <c r="Y16" i="109" s="1"/>
  <c r="U17" i="110"/>
  <c r="Y17" i="110" s="1"/>
  <c r="M18" i="109"/>
  <c r="L19" i="109"/>
  <c r="W17" i="109"/>
  <c r="N17" i="109"/>
  <c r="O17" i="109" s="1"/>
  <c r="AI17" i="109" s="1"/>
  <c r="N19" i="111"/>
  <c r="O19" i="111" s="1"/>
  <c r="W19" i="111"/>
  <c r="AG17" i="107"/>
  <c r="Z17" i="107"/>
  <c r="X19" i="101"/>
  <c r="AH19" i="101"/>
  <c r="M21" i="101"/>
  <c r="L22" i="101"/>
  <c r="N18" i="107"/>
  <c r="O18" i="107" s="1"/>
  <c r="W18" i="107"/>
  <c r="AI17" i="107"/>
  <c r="AG18" i="102"/>
  <c r="Z18" i="102"/>
  <c r="U20" i="101"/>
  <c r="V20" i="101" s="1"/>
  <c r="N20" i="101"/>
  <c r="O20" i="101" s="1"/>
  <c r="S20" i="101" s="1"/>
  <c r="U18" i="111"/>
  <c r="Y18" i="111" s="1"/>
  <c r="AI18" i="111"/>
  <c r="Z18" i="111"/>
  <c r="AG18" i="111"/>
  <c r="M20" i="102"/>
  <c r="L21" i="102"/>
  <c r="AG17" i="110"/>
  <c r="Z17" i="110"/>
  <c r="M19" i="110"/>
  <c r="L20" i="110"/>
  <c r="N19" i="102"/>
  <c r="O19" i="102" s="1"/>
  <c r="W19" i="102"/>
  <c r="M20" i="111"/>
  <c r="L21" i="111"/>
  <c r="N18" i="110"/>
  <c r="O18" i="110" s="1"/>
  <c r="W18" i="110"/>
  <c r="M19" i="107"/>
  <c r="L20" i="107"/>
  <c r="U17" i="107"/>
  <c r="Y17" i="107" s="1"/>
  <c r="Y19" i="101"/>
  <c r="AF19" i="101"/>
  <c r="N17" i="82"/>
  <c r="O17" i="82" s="1"/>
  <c r="Z15" i="82"/>
  <c r="U15" i="82"/>
  <c r="Y15" i="82" s="1"/>
  <c r="W16" i="82"/>
  <c r="AG16" i="82" s="1"/>
  <c r="L18" i="82"/>
  <c r="M18" i="82" s="1"/>
  <c r="E134" i="80"/>
  <c r="M134" i="80"/>
  <c r="J134" i="80"/>
  <c r="F134" i="80"/>
  <c r="H134" i="80" s="1"/>
  <c r="H133" i="80"/>
  <c r="G132" i="80"/>
  <c r="U17" i="109" l="1"/>
  <c r="Y17" i="109" s="1"/>
  <c r="Z17" i="109"/>
  <c r="AG17" i="109"/>
  <c r="M19" i="109"/>
  <c r="L20" i="109"/>
  <c r="N18" i="109"/>
  <c r="O18" i="109" s="1"/>
  <c r="W18" i="109"/>
  <c r="M20" i="107"/>
  <c r="L21" i="107"/>
  <c r="M21" i="111"/>
  <c r="L22" i="111"/>
  <c r="N19" i="110"/>
  <c r="O19" i="110" s="1"/>
  <c r="AI19" i="110" s="1"/>
  <c r="W19" i="110"/>
  <c r="AF20" i="101"/>
  <c r="Y20" i="101"/>
  <c r="U18" i="107"/>
  <c r="Y18" i="107" s="1"/>
  <c r="N19" i="107"/>
  <c r="O19" i="107" s="1"/>
  <c r="U19" i="107" s="1"/>
  <c r="W19" i="107"/>
  <c r="W20" i="111"/>
  <c r="N20" i="111"/>
  <c r="O20" i="111" s="1"/>
  <c r="AI20" i="111" s="1"/>
  <c r="AG19" i="102"/>
  <c r="Z19" i="102"/>
  <c r="Z18" i="107"/>
  <c r="AG18" i="107"/>
  <c r="M21" i="102"/>
  <c r="L22" i="102"/>
  <c r="AI18" i="107"/>
  <c r="W20" i="102"/>
  <c r="N20" i="102"/>
  <c r="O20" i="102" s="1"/>
  <c r="M22" i="101"/>
  <c r="L23" i="101"/>
  <c r="N21" i="101"/>
  <c r="O21" i="101" s="1"/>
  <c r="S21" i="101" s="1"/>
  <c r="U21" i="101"/>
  <c r="V21" i="101" s="1"/>
  <c r="Z19" i="111"/>
  <c r="AG19" i="111"/>
  <c r="U19" i="102"/>
  <c r="Y19" i="102" s="1"/>
  <c r="AI19" i="102"/>
  <c r="Z18" i="110"/>
  <c r="AG18" i="110"/>
  <c r="U19" i="111"/>
  <c r="Y19" i="111" s="1"/>
  <c r="AI19" i="111"/>
  <c r="AI18" i="110"/>
  <c r="U18" i="110"/>
  <c r="Y18" i="110" s="1"/>
  <c r="M20" i="110"/>
  <c r="L21" i="110"/>
  <c r="T20" i="101"/>
  <c r="X20" i="101" s="1"/>
  <c r="AH20" i="101"/>
  <c r="N18" i="82"/>
  <c r="O18" i="82" s="1"/>
  <c r="AI16" i="82"/>
  <c r="AI17" i="82"/>
  <c r="W17" i="82"/>
  <c r="AG17" i="82" s="1"/>
  <c r="L19" i="82"/>
  <c r="M19" i="82" s="1"/>
  <c r="N132" i="80"/>
  <c r="O132" i="80" s="1"/>
  <c r="Q132" i="80" s="1"/>
  <c r="G133" i="80"/>
  <c r="N133" i="80" s="1"/>
  <c r="O133" i="80" s="1"/>
  <c r="B135" i="80"/>
  <c r="U19" i="110" l="1"/>
  <c r="Y19" i="110" s="1"/>
  <c r="U20" i="111"/>
  <c r="Y20" i="111" s="1"/>
  <c r="AI18" i="109"/>
  <c r="AG18" i="109"/>
  <c r="Z18" i="109"/>
  <c r="M20" i="109"/>
  <c r="L21" i="109"/>
  <c r="N19" i="109"/>
  <c r="O19" i="109" s="1"/>
  <c r="U19" i="109" s="1"/>
  <c r="W19" i="109"/>
  <c r="U18" i="109"/>
  <c r="Y18" i="109" s="1"/>
  <c r="AF21" i="101"/>
  <c r="Y21" i="101"/>
  <c r="Z20" i="102"/>
  <c r="AG20" i="102"/>
  <c r="N21" i="111"/>
  <c r="O21" i="111" s="1"/>
  <c r="W21" i="111"/>
  <c r="T21" i="101"/>
  <c r="X21" i="101" s="1"/>
  <c r="AH21" i="101"/>
  <c r="M22" i="102"/>
  <c r="L23" i="102"/>
  <c r="M23" i="101"/>
  <c r="L24" i="101"/>
  <c r="W21" i="102"/>
  <c r="N21" i="102"/>
  <c r="O21" i="102" s="1"/>
  <c r="M21" i="107"/>
  <c r="L22" i="107"/>
  <c r="N22" i="101"/>
  <c r="O22" i="101" s="1"/>
  <c r="S22" i="101" s="1"/>
  <c r="U22" i="101"/>
  <c r="V22" i="101" s="1"/>
  <c r="AG20" i="111"/>
  <c r="Z20" i="111"/>
  <c r="W20" i="107"/>
  <c r="N20" i="107"/>
  <c r="O20" i="107" s="1"/>
  <c r="AG19" i="107"/>
  <c r="Z19" i="107"/>
  <c r="Z19" i="110"/>
  <c r="AG19" i="110"/>
  <c r="Y19" i="107"/>
  <c r="AI19" i="107"/>
  <c r="M21" i="110"/>
  <c r="L22" i="110"/>
  <c r="W20" i="110"/>
  <c r="N20" i="110"/>
  <c r="O20" i="110" s="1"/>
  <c r="U20" i="102"/>
  <c r="Y20" i="102" s="1"/>
  <c r="AI20" i="102"/>
  <c r="M22" i="111"/>
  <c r="L23" i="111"/>
  <c r="N19" i="82"/>
  <c r="O19" i="82" s="1"/>
  <c r="U16" i="82"/>
  <c r="Y16" i="82" s="1"/>
  <c r="Z17" i="82"/>
  <c r="Z16" i="82"/>
  <c r="AI18" i="82"/>
  <c r="W18" i="82"/>
  <c r="U17" i="82"/>
  <c r="Y17" i="82" s="1"/>
  <c r="L20" i="82"/>
  <c r="M20" i="82" s="1"/>
  <c r="F135" i="80"/>
  <c r="M135" i="80"/>
  <c r="E135" i="80"/>
  <c r="Q133" i="80"/>
  <c r="H135" i="80"/>
  <c r="B136" i="80"/>
  <c r="J135" i="80"/>
  <c r="G135" i="80"/>
  <c r="G134" i="80"/>
  <c r="Y19" i="109" l="1"/>
  <c r="L22" i="109"/>
  <c r="M21" i="109"/>
  <c r="N20" i="109"/>
  <c r="O20" i="109" s="1"/>
  <c r="AI20" i="109" s="1"/>
  <c r="W20" i="109"/>
  <c r="AG19" i="109"/>
  <c r="Z19" i="109"/>
  <c r="AI19" i="109"/>
  <c r="M22" i="110"/>
  <c r="L23" i="110"/>
  <c r="AH22" i="101"/>
  <c r="T22" i="101"/>
  <c r="X22" i="101" s="1"/>
  <c r="U23" i="101"/>
  <c r="V23" i="101" s="1"/>
  <c r="N23" i="101"/>
  <c r="O23" i="101" s="1"/>
  <c r="S23" i="101" s="1"/>
  <c r="AH23" i="101" s="1"/>
  <c r="Z21" i="111"/>
  <c r="AG21" i="111"/>
  <c r="M23" i="111"/>
  <c r="L24" i="111"/>
  <c r="N21" i="110"/>
  <c r="O21" i="110" s="1"/>
  <c r="AI21" i="110" s="1"/>
  <c r="W21" i="110"/>
  <c r="AI21" i="111"/>
  <c r="U21" i="111"/>
  <c r="Y21" i="111" s="1"/>
  <c r="W22" i="111"/>
  <c r="N22" i="111"/>
  <c r="O22" i="111" s="1"/>
  <c r="AI20" i="107"/>
  <c r="U20" i="107"/>
  <c r="Y20" i="107" s="1"/>
  <c r="AG20" i="107"/>
  <c r="Z20" i="107"/>
  <c r="M22" i="107"/>
  <c r="L23" i="107"/>
  <c r="M23" i="102"/>
  <c r="L24" i="102"/>
  <c r="N21" i="107"/>
  <c r="O21" i="107" s="1"/>
  <c r="W21" i="107"/>
  <c r="W22" i="102"/>
  <c r="N22" i="102"/>
  <c r="O22" i="102" s="1"/>
  <c r="AI21" i="102"/>
  <c r="U21" i="102"/>
  <c r="Y21" i="102" s="1"/>
  <c r="U20" i="110"/>
  <c r="Y20" i="110" s="1"/>
  <c r="AI20" i="110"/>
  <c r="AG21" i="102"/>
  <c r="Z21" i="102"/>
  <c r="AG20" i="110"/>
  <c r="Z20" i="110"/>
  <c r="AF22" i="101"/>
  <c r="Y22" i="101"/>
  <c r="M24" i="101"/>
  <c r="L25" i="101"/>
  <c r="N20" i="82"/>
  <c r="O20" i="82" s="1"/>
  <c r="Z18" i="82"/>
  <c r="AG18" i="82"/>
  <c r="U18" i="82"/>
  <c r="Y18" i="82" s="1"/>
  <c r="AI19" i="82"/>
  <c r="W19" i="82"/>
  <c r="AG19" i="82" s="1"/>
  <c r="L21" i="82"/>
  <c r="M21" i="82" s="1"/>
  <c r="F136" i="80"/>
  <c r="M136" i="80"/>
  <c r="E136" i="80"/>
  <c r="N134" i="80"/>
  <c r="O134" i="80" s="1"/>
  <c r="Q134" i="80" s="1"/>
  <c r="N135" i="80"/>
  <c r="O135" i="80" s="1"/>
  <c r="B137" i="80"/>
  <c r="J136" i="80"/>
  <c r="H136" i="80"/>
  <c r="U21" i="110" l="1"/>
  <c r="Y21" i="110" s="1"/>
  <c r="U20" i="109"/>
  <c r="Y20" i="109" s="1"/>
  <c r="T23" i="101"/>
  <c r="X23" i="101" s="1"/>
  <c r="AG20" i="109"/>
  <c r="Z20" i="109"/>
  <c r="W21" i="109"/>
  <c r="N21" i="109"/>
  <c r="O21" i="109" s="1"/>
  <c r="U21" i="109" s="1"/>
  <c r="L23" i="109"/>
  <c r="M22" i="109"/>
  <c r="W23" i="102"/>
  <c r="N23" i="102"/>
  <c r="O23" i="102" s="1"/>
  <c r="AI22" i="111"/>
  <c r="U22" i="111"/>
  <c r="Y22" i="111" s="1"/>
  <c r="AG21" i="110"/>
  <c r="Z21" i="110"/>
  <c r="M23" i="107"/>
  <c r="L24" i="107"/>
  <c r="Z22" i="111"/>
  <c r="AG22" i="111"/>
  <c r="M25" i="101"/>
  <c r="L26" i="101"/>
  <c r="N22" i="107"/>
  <c r="O22" i="107" s="1"/>
  <c r="W22" i="107"/>
  <c r="M24" i="111"/>
  <c r="L25" i="111"/>
  <c r="N24" i="101"/>
  <c r="O24" i="101" s="1"/>
  <c r="S24" i="101" s="1"/>
  <c r="U24" i="101"/>
  <c r="V24" i="101" s="1"/>
  <c r="AI22" i="102"/>
  <c r="U22" i="102"/>
  <c r="Y22" i="102" s="1"/>
  <c r="W23" i="111"/>
  <c r="N23" i="111"/>
  <c r="O23" i="111" s="1"/>
  <c r="AG22" i="102"/>
  <c r="Z22" i="102"/>
  <c r="Z21" i="107"/>
  <c r="AG21" i="107"/>
  <c r="M23" i="110"/>
  <c r="L24" i="110"/>
  <c r="AI21" i="107"/>
  <c r="U21" i="107"/>
  <c r="Y21" i="107" s="1"/>
  <c r="N22" i="110"/>
  <c r="O22" i="110" s="1"/>
  <c r="W22" i="110"/>
  <c r="M24" i="102"/>
  <c r="L25" i="102"/>
  <c r="Y23" i="101"/>
  <c r="AF23" i="101"/>
  <c r="N21" i="82"/>
  <c r="O21" i="82" s="1"/>
  <c r="Z19" i="82"/>
  <c r="AI20" i="82"/>
  <c r="W20" i="82"/>
  <c r="U19" i="82"/>
  <c r="Y19" i="82" s="1"/>
  <c r="L22" i="82"/>
  <c r="M22" i="82" s="1"/>
  <c r="F137" i="80"/>
  <c r="M137" i="80"/>
  <c r="E137" i="80"/>
  <c r="Q135" i="80"/>
  <c r="G136" i="80"/>
  <c r="N136" i="80" s="1"/>
  <c r="O136" i="80" s="1"/>
  <c r="Q136" i="80" s="1"/>
  <c r="H137" i="80"/>
  <c r="B138" i="80"/>
  <c r="J137" i="80"/>
  <c r="Y21" i="109" l="1"/>
  <c r="N22" i="109"/>
  <c r="O22" i="109" s="1"/>
  <c r="AI22" i="109" s="1"/>
  <c r="W22" i="109"/>
  <c r="M23" i="109"/>
  <c r="L24" i="109"/>
  <c r="Z21" i="109"/>
  <c r="AG21" i="109"/>
  <c r="AI21" i="109"/>
  <c r="M25" i="102"/>
  <c r="L26" i="102"/>
  <c r="M25" i="111"/>
  <c r="L26" i="111"/>
  <c r="M24" i="107"/>
  <c r="L25" i="107"/>
  <c r="U22" i="110"/>
  <c r="Y22" i="110" s="1"/>
  <c r="AI22" i="110"/>
  <c r="N24" i="102"/>
  <c r="O24" i="102" s="1"/>
  <c r="W24" i="102"/>
  <c r="N24" i="111"/>
  <c r="O24" i="111" s="1"/>
  <c r="W24" i="111"/>
  <c r="N23" i="107"/>
  <c r="O23" i="107" s="1"/>
  <c r="W23" i="107"/>
  <c r="Z22" i="110"/>
  <c r="AG22" i="110"/>
  <c r="M24" i="110"/>
  <c r="L25" i="110"/>
  <c r="AI23" i="111"/>
  <c r="U23" i="111"/>
  <c r="Y23" i="111" s="1"/>
  <c r="Z22" i="107"/>
  <c r="AG22" i="107"/>
  <c r="W23" i="110"/>
  <c r="N23" i="110"/>
  <c r="O23" i="110" s="1"/>
  <c r="Z23" i="111"/>
  <c r="AG23" i="111"/>
  <c r="AI22" i="107"/>
  <c r="U22" i="107"/>
  <c r="Y22" i="107" s="1"/>
  <c r="M26" i="101"/>
  <c r="L27" i="101"/>
  <c r="N25" i="101"/>
  <c r="O25" i="101" s="1"/>
  <c r="S25" i="101" s="1"/>
  <c r="U25" i="101"/>
  <c r="V25" i="101" s="1"/>
  <c r="Y24" i="101"/>
  <c r="AF24" i="101"/>
  <c r="AI23" i="102"/>
  <c r="U23" i="102"/>
  <c r="Y23" i="102" s="1"/>
  <c r="AH24" i="101"/>
  <c r="T24" i="101"/>
  <c r="X24" i="101" s="1"/>
  <c r="AG23" i="102"/>
  <c r="Z23" i="102"/>
  <c r="N22" i="82"/>
  <c r="O22" i="82" s="1"/>
  <c r="U20" i="82"/>
  <c r="Y20" i="82" s="1"/>
  <c r="Z20" i="82"/>
  <c r="AG20" i="82"/>
  <c r="AI21" i="82"/>
  <c r="W21" i="82"/>
  <c r="L23" i="82"/>
  <c r="M23" i="82" s="1"/>
  <c r="M138" i="80"/>
  <c r="E138" i="80"/>
  <c r="G137" i="80"/>
  <c r="N137" i="80" s="1"/>
  <c r="O137" i="80" s="1"/>
  <c r="Q137" i="80" s="1"/>
  <c r="J138" i="80"/>
  <c r="F138" i="80"/>
  <c r="H138" i="80" s="1"/>
  <c r="U22" i="109" l="1"/>
  <c r="Y22" i="109" s="1"/>
  <c r="M24" i="109"/>
  <c r="L25" i="109"/>
  <c r="W23" i="109"/>
  <c r="N23" i="109"/>
  <c r="O23" i="109" s="1"/>
  <c r="AG22" i="109"/>
  <c r="Z22" i="109"/>
  <c r="AH25" i="101"/>
  <c r="T25" i="101"/>
  <c r="X25" i="101" s="1"/>
  <c r="N24" i="110"/>
  <c r="O24" i="110" s="1"/>
  <c r="W24" i="110"/>
  <c r="AI24" i="102"/>
  <c r="U24" i="102"/>
  <c r="Y24" i="102" s="1"/>
  <c r="M25" i="107"/>
  <c r="L26" i="107"/>
  <c r="W24" i="107"/>
  <c r="N24" i="107"/>
  <c r="O24" i="107" s="1"/>
  <c r="AG23" i="110"/>
  <c r="Z23" i="110"/>
  <c r="M26" i="111"/>
  <c r="L27" i="111"/>
  <c r="M27" i="101"/>
  <c r="L28" i="101"/>
  <c r="AG23" i="107"/>
  <c r="Z23" i="107"/>
  <c r="W25" i="111"/>
  <c r="N25" i="111"/>
  <c r="O25" i="111" s="1"/>
  <c r="U26" i="101"/>
  <c r="V26" i="101" s="1"/>
  <c r="N26" i="101"/>
  <c r="O26" i="101" s="1"/>
  <c r="S26" i="101" s="1"/>
  <c r="U23" i="107"/>
  <c r="Y23" i="107" s="1"/>
  <c r="AI23" i="107"/>
  <c r="M26" i="102"/>
  <c r="L27" i="102"/>
  <c r="Z24" i="111"/>
  <c r="AG24" i="111"/>
  <c r="N25" i="102"/>
  <c r="O25" i="102" s="1"/>
  <c r="W25" i="102"/>
  <c r="AI24" i="111"/>
  <c r="U24" i="111"/>
  <c r="Y24" i="111" s="1"/>
  <c r="AI23" i="110"/>
  <c r="U23" i="110"/>
  <c r="Y23" i="110" s="1"/>
  <c r="AF25" i="101"/>
  <c r="Y25" i="101"/>
  <c r="M25" i="110"/>
  <c r="L26" i="110"/>
  <c r="AG24" i="102"/>
  <c r="Z24" i="102"/>
  <c r="N23" i="82"/>
  <c r="O23" i="82" s="1"/>
  <c r="U21" i="82"/>
  <c r="Y21" i="82" s="1"/>
  <c r="Z21" i="82"/>
  <c r="AG21" i="82"/>
  <c r="AI22" i="82"/>
  <c r="W22" i="82"/>
  <c r="L24" i="82"/>
  <c r="M24" i="82" s="1"/>
  <c r="B139" i="80"/>
  <c r="AI23" i="109" l="1"/>
  <c r="U23" i="109"/>
  <c r="Y23" i="109" s="1"/>
  <c r="AG23" i="109"/>
  <c r="Z23" i="109"/>
  <c r="M25" i="109"/>
  <c r="L26" i="109"/>
  <c r="W24" i="109"/>
  <c r="N24" i="109"/>
  <c r="O24" i="109" s="1"/>
  <c r="U24" i="109" s="1"/>
  <c r="Y24" i="109" s="1"/>
  <c r="AI25" i="102"/>
  <c r="U25" i="102"/>
  <c r="Y25" i="102" s="1"/>
  <c r="AI25" i="111"/>
  <c r="U25" i="111"/>
  <c r="Y25" i="111" s="1"/>
  <c r="M27" i="111"/>
  <c r="L28" i="111"/>
  <c r="M26" i="107"/>
  <c r="L27" i="107"/>
  <c r="AF26" i="101"/>
  <c r="Y26" i="101"/>
  <c r="AG25" i="111"/>
  <c r="Z25" i="111"/>
  <c r="N26" i="111"/>
  <c r="O26" i="111" s="1"/>
  <c r="W26" i="111"/>
  <c r="N25" i="107"/>
  <c r="O25" i="107" s="1"/>
  <c r="W25" i="107"/>
  <c r="AG25" i="102"/>
  <c r="Z25" i="102"/>
  <c r="M26" i="110"/>
  <c r="L27" i="110"/>
  <c r="W25" i="110"/>
  <c r="N25" i="110"/>
  <c r="O25" i="110" s="1"/>
  <c r="AH26" i="101"/>
  <c r="T26" i="101"/>
  <c r="X26" i="101" s="1"/>
  <c r="Z24" i="110"/>
  <c r="AG24" i="110"/>
  <c r="AI24" i="110"/>
  <c r="U24" i="110"/>
  <c r="Y24" i="110" s="1"/>
  <c r="M27" i="102"/>
  <c r="L28" i="102"/>
  <c r="M28" i="101"/>
  <c r="L29" i="101"/>
  <c r="AI24" i="107"/>
  <c r="U24" i="107"/>
  <c r="Y24" i="107" s="1"/>
  <c r="W26" i="102"/>
  <c r="N26" i="102"/>
  <c r="O26" i="102" s="1"/>
  <c r="U27" i="101"/>
  <c r="V27" i="101" s="1"/>
  <c r="N27" i="101"/>
  <c r="O27" i="101" s="1"/>
  <c r="S27" i="101" s="1"/>
  <c r="Z24" i="107"/>
  <c r="AG24" i="107"/>
  <c r="N24" i="82"/>
  <c r="O24" i="82" s="1"/>
  <c r="Z22" i="82"/>
  <c r="AG22" i="82"/>
  <c r="U22" i="82"/>
  <c r="Y22" i="82" s="1"/>
  <c r="AI23" i="82"/>
  <c r="W23" i="82"/>
  <c r="AG23" i="82" s="1"/>
  <c r="L25" i="82"/>
  <c r="M25" i="82" s="1"/>
  <c r="F139" i="80"/>
  <c r="M139" i="80"/>
  <c r="E139" i="80"/>
  <c r="G138" i="80"/>
  <c r="J139" i="80"/>
  <c r="H139" i="80"/>
  <c r="B140" i="80"/>
  <c r="L27" i="109" l="1"/>
  <c r="M26" i="109"/>
  <c r="W25" i="109"/>
  <c r="N25" i="109"/>
  <c r="O25" i="109" s="1"/>
  <c r="U25" i="109" s="1"/>
  <c r="Z24" i="109"/>
  <c r="AG24" i="109"/>
  <c r="AI24" i="109"/>
  <c r="M29" i="101"/>
  <c r="L30" i="101"/>
  <c r="M28" i="111"/>
  <c r="L29" i="111"/>
  <c r="U28" i="101"/>
  <c r="V28" i="101" s="1"/>
  <c r="N28" i="101"/>
  <c r="O28" i="101" s="1"/>
  <c r="S28" i="101" s="1"/>
  <c r="N27" i="111"/>
  <c r="O27" i="111" s="1"/>
  <c r="W27" i="111"/>
  <c r="AH27" i="101"/>
  <c r="T27" i="101"/>
  <c r="X27" i="101" s="1"/>
  <c r="M28" i="102"/>
  <c r="L29" i="102"/>
  <c r="AI26" i="102"/>
  <c r="U26" i="102"/>
  <c r="Y26" i="102" s="1"/>
  <c r="AI25" i="110"/>
  <c r="U25" i="110"/>
  <c r="Y25" i="110" s="1"/>
  <c r="AG25" i="107"/>
  <c r="Z25" i="107"/>
  <c r="AI25" i="107"/>
  <c r="U25" i="107"/>
  <c r="Y25" i="107" s="1"/>
  <c r="Y27" i="101"/>
  <c r="AF27" i="101"/>
  <c r="M27" i="110"/>
  <c r="L28" i="110"/>
  <c r="AG26" i="111"/>
  <c r="Z26" i="111"/>
  <c r="M27" i="107"/>
  <c r="L28" i="107"/>
  <c r="W27" i="102"/>
  <c r="N27" i="102"/>
  <c r="O27" i="102" s="1"/>
  <c r="AG26" i="102"/>
  <c r="Z26" i="102"/>
  <c r="Z25" i="110"/>
  <c r="AG25" i="110"/>
  <c r="W26" i="110"/>
  <c r="N26" i="110"/>
  <c r="O26" i="110" s="1"/>
  <c r="AI26" i="111"/>
  <c r="U26" i="111"/>
  <c r="Y26" i="111" s="1"/>
  <c r="N26" i="107"/>
  <c r="O26" i="107" s="1"/>
  <c r="W26" i="107"/>
  <c r="N25" i="82"/>
  <c r="O25" i="82" s="1"/>
  <c r="U23" i="82"/>
  <c r="Y23" i="82" s="1"/>
  <c r="Z23" i="82"/>
  <c r="AI24" i="82"/>
  <c r="W24" i="82"/>
  <c r="L26" i="82"/>
  <c r="M26" i="82" s="1"/>
  <c r="U24" i="82"/>
  <c r="M140" i="80"/>
  <c r="E140" i="80"/>
  <c r="N138" i="80"/>
  <c r="O138" i="80" s="1"/>
  <c r="Q138" i="80" s="1"/>
  <c r="G139" i="80"/>
  <c r="N139" i="80" s="1"/>
  <c r="O139" i="80" s="1"/>
  <c r="J140" i="80"/>
  <c r="F140" i="80"/>
  <c r="G140" i="80" s="1"/>
  <c r="Y25" i="109" l="1"/>
  <c r="AI25" i="109"/>
  <c r="AG25" i="109"/>
  <c r="Z25" i="109"/>
  <c r="N26" i="109"/>
  <c r="O26" i="109" s="1"/>
  <c r="W26" i="109"/>
  <c r="M27" i="109"/>
  <c r="L28" i="109"/>
  <c r="M29" i="102"/>
  <c r="L30" i="102"/>
  <c r="AH28" i="101"/>
  <c r="T28" i="101"/>
  <c r="X28" i="101" s="1"/>
  <c r="N27" i="110"/>
  <c r="O27" i="110" s="1"/>
  <c r="W27" i="110"/>
  <c r="W28" i="102"/>
  <c r="N28" i="102"/>
  <c r="O28" i="102" s="1"/>
  <c r="AF28" i="101"/>
  <c r="Y28" i="101"/>
  <c r="M29" i="111"/>
  <c r="L30" i="111"/>
  <c r="AG26" i="107"/>
  <c r="Z26" i="107"/>
  <c r="AI26" i="107"/>
  <c r="U26" i="107"/>
  <c r="Y26" i="107" s="1"/>
  <c r="AG27" i="102"/>
  <c r="Z27" i="102"/>
  <c r="W28" i="111"/>
  <c r="N28" i="111"/>
  <c r="O28" i="111" s="1"/>
  <c r="M28" i="110"/>
  <c r="L29" i="110"/>
  <c r="AI26" i="110"/>
  <c r="U26" i="110"/>
  <c r="Y26" i="110" s="1"/>
  <c r="M28" i="107"/>
  <c r="L29" i="107"/>
  <c r="Z27" i="111"/>
  <c r="AG27" i="111"/>
  <c r="AI27" i="102"/>
  <c r="U27" i="102"/>
  <c r="Y27" i="102" s="1"/>
  <c r="Z26" i="110"/>
  <c r="AG26" i="110"/>
  <c r="W27" i="107"/>
  <c r="N27" i="107"/>
  <c r="O27" i="107" s="1"/>
  <c r="AI27" i="111"/>
  <c r="U27" i="111"/>
  <c r="Y27" i="111" s="1"/>
  <c r="M30" i="101"/>
  <c r="L31" i="101"/>
  <c r="N29" i="101"/>
  <c r="O29" i="101" s="1"/>
  <c r="S29" i="101" s="1"/>
  <c r="U29" i="101"/>
  <c r="V29" i="101" s="1"/>
  <c r="N26" i="82"/>
  <c r="O26" i="82" s="1"/>
  <c r="Y24" i="82"/>
  <c r="Z24" i="82"/>
  <c r="AG24" i="82"/>
  <c r="AI25" i="82"/>
  <c r="W25" i="82"/>
  <c r="L27" i="82"/>
  <c r="M27" i="82" s="1"/>
  <c r="Q139" i="80"/>
  <c r="N140" i="80"/>
  <c r="B141" i="80"/>
  <c r="H140" i="80"/>
  <c r="L29" i="109" l="1"/>
  <c r="M28" i="109"/>
  <c r="N27" i="109"/>
  <c r="O27" i="109" s="1"/>
  <c r="U27" i="109" s="1"/>
  <c r="Y27" i="109" s="1"/>
  <c r="W27" i="109"/>
  <c r="Z26" i="109"/>
  <c r="AG26" i="109"/>
  <c r="AI26" i="109"/>
  <c r="U26" i="109"/>
  <c r="Y26" i="109" s="1"/>
  <c r="AI28" i="102"/>
  <c r="U28" i="102"/>
  <c r="Y28" i="102" s="1"/>
  <c r="AH29" i="101"/>
  <c r="T29" i="101"/>
  <c r="X29" i="101" s="1"/>
  <c r="AG28" i="102"/>
  <c r="Z28" i="102"/>
  <c r="M29" i="110"/>
  <c r="L30" i="110"/>
  <c r="Z27" i="110"/>
  <c r="AG27" i="110"/>
  <c r="W28" i="110"/>
  <c r="N28" i="110"/>
  <c r="O28" i="110" s="1"/>
  <c r="AI27" i="110"/>
  <c r="U27" i="110"/>
  <c r="Y27" i="110" s="1"/>
  <c r="AI27" i="107"/>
  <c r="U27" i="107"/>
  <c r="Y27" i="107" s="1"/>
  <c r="AI28" i="111"/>
  <c r="U28" i="111"/>
  <c r="Y28" i="111" s="1"/>
  <c r="M30" i="111"/>
  <c r="L31" i="111"/>
  <c r="AF29" i="101"/>
  <c r="Y29" i="101"/>
  <c r="M31" i="101"/>
  <c r="L32" i="101"/>
  <c r="N30" i="101"/>
  <c r="O30" i="101" s="1"/>
  <c r="S30" i="101" s="1"/>
  <c r="U30" i="101"/>
  <c r="V30" i="101" s="1"/>
  <c r="Z27" i="107"/>
  <c r="AG27" i="107"/>
  <c r="AG28" i="111"/>
  <c r="Z28" i="111"/>
  <c r="W29" i="111"/>
  <c r="N29" i="111"/>
  <c r="O29" i="111" s="1"/>
  <c r="M29" i="107"/>
  <c r="L30" i="107"/>
  <c r="M30" i="102"/>
  <c r="L31" i="102"/>
  <c r="N28" i="107"/>
  <c r="O28" i="107" s="1"/>
  <c r="W28" i="107"/>
  <c r="N29" i="102"/>
  <c r="O29" i="102" s="1"/>
  <c r="W29" i="102"/>
  <c r="N27" i="82"/>
  <c r="O27" i="82" s="1"/>
  <c r="Z25" i="82"/>
  <c r="AG25" i="82"/>
  <c r="U25" i="82"/>
  <c r="Y25" i="82" s="1"/>
  <c r="AI26" i="82"/>
  <c r="W26" i="82"/>
  <c r="L28" i="82"/>
  <c r="M28" i="82" s="1"/>
  <c r="M141" i="80"/>
  <c r="E141" i="80"/>
  <c r="O140" i="80"/>
  <c r="Q140" i="80" s="1"/>
  <c r="J141" i="80"/>
  <c r="F141" i="80"/>
  <c r="H141" i="80" s="1"/>
  <c r="AG27" i="109" l="1"/>
  <c r="Z27" i="109"/>
  <c r="AI27" i="109"/>
  <c r="W28" i="109"/>
  <c r="N28" i="109"/>
  <c r="O28" i="109" s="1"/>
  <c r="AI28" i="109" s="1"/>
  <c r="M29" i="109"/>
  <c r="L30" i="109"/>
  <c r="Z29" i="111"/>
  <c r="AG29" i="111"/>
  <c r="U31" i="101"/>
  <c r="V31" i="101" s="1"/>
  <c r="N31" i="101"/>
  <c r="O31" i="101" s="1"/>
  <c r="S31" i="101" s="1"/>
  <c r="AG29" i="102"/>
  <c r="Z29" i="102"/>
  <c r="AI29" i="111"/>
  <c r="U29" i="111"/>
  <c r="Y29" i="111" s="1"/>
  <c r="AG28" i="107"/>
  <c r="Z28" i="107"/>
  <c r="M30" i="110"/>
  <c r="L31" i="110"/>
  <c r="M32" i="101"/>
  <c r="L33" i="101"/>
  <c r="M33" i="101" s="1"/>
  <c r="U29" i="102"/>
  <c r="Y29" i="102" s="1"/>
  <c r="AI29" i="102"/>
  <c r="AI28" i="107"/>
  <c r="U28" i="107"/>
  <c r="Y28" i="107" s="1"/>
  <c r="N29" i="110"/>
  <c r="O29" i="110" s="1"/>
  <c r="W29" i="110"/>
  <c r="M31" i="111"/>
  <c r="L32" i="111"/>
  <c r="M32" i="111" s="1"/>
  <c r="AI28" i="110"/>
  <c r="U28" i="110"/>
  <c r="Y28" i="110" s="1"/>
  <c r="W30" i="102"/>
  <c r="N30" i="102"/>
  <c r="O30" i="102" s="1"/>
  <c r="W30" i="111"/>
  <c r="N30" i="111"/>
  <c r="O30" i="111" s="1"/>
  <c r="Z28" i="110"/>
  <c r="AG28" i="110"/>
  <c r="M31" i="102"/>
  <c r="L32" i="102"/>
  <c r="M30" i="107"/>
  <c r="L31" i="107"/>
  <c r="Y30" i="101"/>
  <c r="AF30" i="101"/>
  <c r="W29" i="107"/>
  <c r="N29" i="107"/>
  <c r="O29" i="107" s="1"/>
  <c r="AH30" i="101"/>
  <c r="T30" i="101"/>
  <c r="X30" i="101" s="1"/>
  <c r="N28" i="82"/>
  <c r="O28" i="82" s="1"/>
  <c r="U26" i="82"/>
  <c r="Y26" i="82" s="1"/>
  <c r="Z26" i="82"/>
  <c r="AG26" i="82"/>
  <c r="AI27" i="82"/>
  <c r="W27" i="82"/>
  <c r="L29" i="82"/>
  <c r="M29" i="82" s="1"/>
  <c r="B142" i="80"/>
  <c r="W29" i="109" l="1"/>
  <c r="N29" i="109"/>
  <c r="O29" i="109" s="1"/>
  <c r="AI29" i="109" s="1"/>
  <c r="U28" i="109"/>
  <c r="Y28" i="109" s="1"/>
  <c r="Z28" i="109"/>
  <c r="AG28" i="109"/>
  <c r="M30" i="109"/>
  <c r="L31" i="109"/>
  <c r="W31" i="102"/>
  <c r="N31" i="102"/>
  <c r="O31" i="102" s="1"/>
  <c r="M31" i="107"/>
  <c r="L32" i="107"/>
  <c r="M32" i="107" s="1"/>
  <c r="AI30" i="111"/>
  <c r="U30" i="111"/>
  <c r="Y30" i="111" s="1"/>
  <c r="N30" i="107"/>
  <c r="O30" i="107" s="1"/>
  <c r="W30" i="107"/>
  <c r="AG30" i="111"/>
  <c r="Z30" i="111"/>
  <c r="N32" i="111"/>
  <c r="AG37" i="111"/>
  <c r="U33" i="101"/>
  <c r="N33" i="101"/>
  <c r="S37" i="101"/>
  <c r="AF37" i="101" s="1"/>
  <c r="AI29" i="107"/>
  <c r="U29" i="107"/>
  <c r="Y29" i="107" s="1"/>
  <c r="M32" i="102"/>
  <c r="L33" i="102"/>
  <c r="AI30" i="102"/>
  <c r="U30" i="102"/>
  <c r="Y30" i="102" s="1"/>
  <c r="N31" i="111"/>
  <c r="O31" i="111" s="1"/>
  <c r="W31" i="111"/>
  <c r="U32" i="101"/>
  <c r="V32" i="101" s="1"/>
  <c r="N32" i="101"/>
  <c r="O32" i="101" s="1"/>
  <c r="S32" i="101" s="1"/>
  <c r="AH31" i="101"/>
  <c r="T31" i="101"/>
  <c r="X31" i="101" s="1"/>
  <c r="Z29" i="110"/>
  <c r="AG29" i="110"/>
  <c r="AI29" i="110"/>
  <c r="U29" i="110"/>
  <c r="Y29" i="110" s="1"/>
  <c r="N30" i="110"/>
  <c r="O30" i="110" s="1"/>
  <c r="W30" i="110"/>
  <c r="AF31" i="101"/>
  <c r="Y31" i="101"/>
  <c r="AG29" i="107"/>
  <c r="Z29" i="107"/>
  <c r="AG30" i="102"/>
  <c r="Z30" i="102"/>
  <c r="M31" i="110"/>
  <c r="L32" i="110"/>
  <c r="M32" i="110" s="1"/>
  <c r="N29" i="82"/>
  <c r="O29" i="82" s="1"/>
  <c r="U27" i="82"/>
  <c r="Y27" i="82" s="1"/>
  <c r="Z27" i="82"/>
  <c r="AG27" i="82"/>
  <c r="AI28" i="82"/>
  <c r="W28" i="82"/>
  <c r="L30" i="82"/>
  <c r="M30" i="82" s="1"/>
  <c r="F142" i="80"/>
  <c r="M142" i="80"/>
  <c r="E142" i="80"/>
  <c r="G141" i="80"/>
  <c r="H142" i="80"/>
  <c r="G142" i="80"/>
  <c r="J142" i="80"/>
  <c r="B143" i="80"/>
  <c r="V33" i="101" l="1"/>
  <c r="W30" i="109"/>
  <c r="N30" i="109"/>
  <c r="O30" i="109" s="1"/>
  <c r="Z29" i="109"/>
  <c r="AG29" i="109"/>
  <c r="M31" i="109"/>
  <c r="L32" i="109"/>
  <c r="M32" i="109" s="1"/>
  <c r="U29" i="109"/>
  <c r="Y29" i="109" s="1"/>
  <c r="AG30" i="107"/>
  <c r="Z30" i="107"/>
  <c r="AG31" i="111"/>
  <c r="Z31" i="111"/>
  <c r="AG37" i="110"/>
  <c r="N32" i="110"/>
  <c r="U31" i="111"/>
  <c r="Y31" i="111" s="1"/>
  <c r="AI31" i="111"/>
  <c r="O33" i="101"/>
  <c r="S33" i="101" s="1"/>
  <c r="AI30" i="107"/>
  <c r="U30" i="107"/>
  <c r="Y30" i="107" s="1"/>
  <c r="AF33" i="101"/>
  <c r="N31" i="110"/>
  <c r="O31" i="110" s="1"/>
  <c r="W31" i="110"/>
  <c r="AG30" i="110"/>
  <c r="Z30" i="110"/>
  <c r="M33" i="102"/>
  <c r="L34" i="102"/>
  <c r="W32" i="111"/>
  <c r="AG37" i="107"/>
  <c r="N32" i="107"/>
  <c r="AI30" i="110"/>
  <c r="U30" i="110"/>
  <c r="Y30" i="110" s="1"/>
  <c r="W32" i="102"/>
  <c r="N32" i="102"/>
  <c r="O32" i="102" s="1"/>
  <c r="O32" i="111"/>
  <c r="N31" i="107"/>
  <c r="O31" i="107" s="1"/>
  <c r="W31" i="107"/>
  <c r="AH32" i="101"/>
  <c r="T32" i="101"/>
  <c r="X32" i="101" s="1"/>
  <c r="AI31" i="102"/>
  <c r="U31" i="102"/>
  <c r="Y31" i="102" s="1"/>
  <c r="AF32" i="101"/>
  <c r="Y32" i="101"/>
  <c r="Z31" i="102"/>
  <c r="AG31" i="102"/>
  <c r="N30" i="82"/>
  <c r="O30" i="82" s="1"/>
  <c r="U28" i="82"/>
  <c r="Y28" i="82" s="1"/>
  <c r="Z28" i="82"/>
  <c r="AG28" i="82"/>
  <c r="AI29" i="82"/>
  <c r="W29" i="82"/>
  <c r="L31" i="82"/>
  <c r="M31" i="82" s="1"/>
  <c r="F143" i="80"/>
  <c r="M143" i="80"/>
  <c r="E143" i="80"/>
  <c r="N142" i="80"/>
  <c r="O142" i="80" s="1"/>
  <c r="B144" i="80"/>
  <c r="H143" i="80"/>
  <c r="J143" i="80"/>
  <c r="N141" i="80"/>
  <c r="O141" i="80" s="1"/>
  <c r="Q141" i="80" s="1"/>
  <c r="N32" i="109" l="1"/>
  <c r="AG37" i="109"/>
  <c r="N31" i="109"/>
  <c r="O31" i="109" s="1"/>
  <c r="U31" i="109" s="1"/>
  <c r="Y31" i="109" s="1"/>
  <c r="W31" i="109"/>
  <c r="AI30" i="109"/>
  <c r="U30" i="109"/>
  <c r="Y30" i="109" s="1"/>
  <c r="AG30" i="109"/>
  <c r="Z30" i="109"/>
  <c r="M34" i="102"/>
  <c r="L35" i="102"/>
  <c r="Z32" i="102"/>
  <c r="AG32" i="102"/>
  <c r="W33" i="102"/>
  <c r="N33" i="102"/>
  <c r="O33" i="102" s="1"/>
  <c r="AH33" i="101"/>
  <c r="S35" i="101"/>
  <c r="T33" i="101"/>
  <c r="X33" i="101" s="1"/>
  <c r="Z32" i="111"/>
  <c r="AG32" i="111"/>
  <c r="Y33" i="101"/>
  <c r="AI31" i="107"/>
  <c r="U31" i="107"/>
  <c r="Y31" i="107" s="1"/>
  <c r="O32" i="107"/>
  <c r="Z31" i="110"/>
  <c r="AG31" i="110"/>
  <c r="AG31" i="107"/>
  <c r="Z31" i="107"/>
  <c r="AI32" i="111"/>
  <c r="T35" i="111"/>
  <c r="U32" i="111"/>
  <c r="Y32" i="111" s="1"/>
  <c r="W32" i="107"/>
  <c r="U31" i="110"/>
  <c r="Y31" i="110" s="1"/>
  <c r="AI31" i="110"/>
  <c r="W32" i="110"/>
  <c r="AI32" i="102"/>
  <c r="U32" i="102"/>
  <c r="Y32" i="102" s="1"/>
  <c r="O32" i="110"/>
  <c r="N31" i="82"/>
  <c r="O31" i="82" s="1"/>
  <c r="U29" i="82"/>
  <c r="Y29" i="82" s="1"/>
  <c r="Z29" i="82"/>
  <c r="AG29" i="82"/>
  <c r="AI30" i="82"/>
  <c r="W30" i="82"/>
  <c r="L32" i="82"/>
  <c r="M32" i="82" s="1"/>
  <c r="M144" i="80"/>
  <c r="E144" i="80"/>
  <c r="Q142" i="80"/>
  <c r="J144" i="80"/>
  <c r="F144" i="80"/>
  <c r="B145" i="80" s="1"/>
  <c r="G143" i="80"/>
  <c r="N143" i="80" s="1"/>
  <c r="O143" i="80" s="1"/>
  <c r="Q143" i="80" s="1"/>
  <c r="AG31" i="109" l="1"/>
  <c r="Z31" i="109"/>
  <c r="AI31" i="109"/>
  <c r="W32" i="109"/>
  <c r="O32" i="109"/>
  <c r="AI32" i="109" s="1"/>
  <c r="T39" i="111"/>
  <c r="AI37" i="111"/>
  <c r="AI33" i="102"/>
  <c r="U33" i="102"/>
  <c r="Y33" i="102" s="1"/>
  <c r="Z33" i="102"/>
  <c r="AG33" i="102"/>
  <c r="AG32" i="110"/>
  <c r="Z32" i="110"/>
  <c r="AH37" i="101"/>
  <c r="S39" i="101"/>
  <c r="M35" i="102"/>
  <c r="L36" i="102"/>
  <c r="AI32" i="110"/>
  <c r="T35" i="110"/>
  <c r="U32" i="110"/>
  <c r="Y32" i="110" s="1"/>
  <c r="Z32" i="107"/>
  <c r="AG32" i="107"/>
  <c r="AI32" i="107"/>
  <c r="U32" i="107"/>
  <c r="Y32" i="107" s="1"/>
  <c r="T35" i="107"/>
  <c r="N34" i="102"/>
  <c r="O34" i="102" s="1"/>
  <c r="W34" i="102"/>
  <c r="N32" i="82"/>
  <c r="O32" i="82" s="1"/>
  <c r="AG37" i="82"/>
  <c r="U30" i="82"/>
  <c r="Y30" i="82" s="1"/>
  <c r="Z30" i="82"/>
  <c r="AG30" i="82"/>
  <c r="AI31" i="82"/>
  <c r="W31" i="82"/>
  <c r="E145" i="80"/>
  <c r="M145" i="80"/>
  <c r="H144" i="80"/>
  <c r="J145" i="80"/>
  <c r="F145" i="80"/>
  <c r="U32" i="109" l="1"/>
  <c r="Y32" i="109" s="1"/>
  <c r="T35" i="109"/>
  <c r="Z32" i="109"/>
  <c r="AG32" i="109"/>
  <c r="AI34" i="102"/>
  <c r="U34" i="102"/>
  <c r="Y34" i="102" s="1"/>
  <c r="AG34" i="102"/>
  <c r="Z34" i="102"/>
  <c r="T39" i="107"/>
  <c r="AI37" i="107"/>
  <c r="M36" i="102"/>
  <c r="L37" i="102"/>
  <c r="N35" i="102"/>
  <c r="O35" i="102" s="1"/>
  <c r="W35" i="102"/>
  <c r="T39" i="110"/>
  <c r="AI37" i="110"/>
  <c r="Z31" i="82"/>
  <c r="AG31" i="82"/>
  <c r="W32" i="82"/>
  <c r="AG32" i="82" s="1"/>
  <c r="U31" i="82"/>
  <c r="Y31" i="82" s="1"/>
  <c r="AI32" i="82"/>
  <c r="G144" i="80"/>
  <c r="H145" i="80"/>
  <c r="B146" i="80"/>
  <c r="AI37" i="109" l="1"/>
  <c r="T39" i="109"/>
  <c r="M37" i="102"/>
  <c r="L38" i="102"/>
  <c r="N36" i="102"/>
  <c r="O36" i="102" s="1"/>
  <c r="W36" i="102"/>
  <c r="Z35" i="102"/>
  <c r="AG35" i="102"/>
  <c r="AI35" i="102"/>
  <c r="U35" i="102"/>
  <c r="Y35" i="102" s="1"/>
  <c r="T35" i="82"/>
  <c r="Z32" i="82"/>
  <c r="U32" i="82"/>
  <c r="Y32" i="82" s="1"/>
  <c r="M146" i="80"/>
  <c r="E146" i="80"/>
  <c r="N144" i="80"/>
  <c r="O144" i="80" s="1"/>
  <c r="Q144" i="80" s="1"/>
  <c r="J146" i="80"/>
  <c r="F146" i="80"/>
  <c r="G145" i="80"/>
  <c r="AG36" i="102" l="1"/>
  <c r="Z36" i="102"/>
  <c r="AI36" i="102"/>
  <c r="U36" i="102"/>
  <c r="Y36" i="102" s="1"/>
  <c r="M38" i="102"/>
  <c r="L39" i="102"/>
  <c r="N37" i="102"/>
  <c r="O37" i="102" s="1"/>
  <c r="W37" i="102"/>
  <c r="AI37" i="82"/>
  <c r="T39" i="82"/>
  <c r="N145" i="80"/>
  <c r="O145" i="80" s="1"/>
  <c r="Q145" i="80" s="1"/>
  <c r="B147" i="80"/>
  <c r="G146" i="80"/>
  <c r="H146" i="80"/>
  <c r="AG37" i="102" l="1"/>
  <c r="Z37" i="102"/>
  <c r="W38" i="102"/>
  <c r="N38" i="102"/>
  <c r="O38" i="102" s="1"/>
  <c r="M39" i="102"/>
  <c r="L40" i="102"/>
  <c r="AI37" i="102"/>
  <c r="U37" i="102"/>
  <c r="Y37" i="102" s="1"/>
  <c r="M147" i="80"/>
  <c r="E147" i="80"/>
  <c r="F147" i="80"/>
  <c r="J147" i="80"/>
  <c r="N146" i="80"/>
  <c r="O146" i="80" s="1"/>
  <c r="Q146" i="80" s="1"/>
  <c r="N39" i="102" l="1"/>
  <c r="O39" i="102" s="1"/>
  <c r="W39" i="102"/>
  <c r="Z38" i="102"/>
  <c r="AG38" i="102"/>
  <c r="M40" i="102"/>
  <c r="L41" i="102"/>
  <c r="AI38" i="102"/>
  <c r="U38" i="102"/>
  <c r="Y38" i="102" s="1"/>
  <c r="B148" i="80"/>
  <c r="G147" i="80"/>
  <c r="N147" i="80" s="1"/>
  <c r="H147" i="80"/>
  <c r="M41" i="102" l="1"/>
  <c r="L42" i="102"/>
  <c r="AG39" i="102"/>
  <c r="Z39" i="102"/>
  <c r="W40" i="102"/>
  <c r="N40" i="102"/>
  <c r="O40" i="102" s="1"/>
  <c r="AI39" i="102"/>
  <c r="U39" i="102"/>
  <c r="Y39" i="102" s="1"/>
  <c r="F148" i="80"/>
  <c r="M148" i="80"/>
  <c r="E148" i="80"/>
  <c r="O147" i="80"/>
  <c r="Q147" i="80" s="1"/>
  <c r="G148" i="80"/>
  <c r="J148" i="80"/>
  <c r="B149" i="80"/>
  <c r="H148" i="80"/>
  <c r="Z40" i="102" l="1"/>
  <c r="AG40" i="102"/>
  <c r="M42" i="102"/>
  <c r="L43" i="102"/>
  <c r="AI40" i="102"/>
  <c r="U40" i="102"/>
  <c r="Y40" i="102" s="1"/>
  <c r="W41" i="102"/>
  <c r="N41" i="102"/>
  <c r="O41" i="102" s="1"/>
  <c r="J149" i="80"/>
  <c r="M149" i="80"/>
  <c r="E149" i="80"/>
  <c r="F149" i="80"/>
  <c r="B150" i="80" s="1"/>
  <c r="N148" i="80"/>
  <c r="O148" i="80" s="1"/>
  <c r="Q148" i="80" s="1"/>
  <c r="Z41" i="102" l="1"/>
  <c r="AG41" i="102"/>
  <c r="AI41" i="102"/>
  <c r="U41" i="102"/>
  <c r="Y41" i="102" s="1"/>
  <c r="N42" i="102"/>
  <c r="O42" i="102" s="1"/>
  <c r="W42" i="102"/>
  <c r="M43" i="102"/>
  <c r="L44" i="102"/>
  <c r="E150" i="80"/>
  <c r="M150" i="80"/>
  <c r="G149" i="80"/>
  <c r="H149" i="80"/>
  <c r="F150" i="80"/>
  <c r="J150" i="80"/>
  <c r="W43" i="102" l="1"/>
  <c r="N43" i="102"/>
  <c r="O43" i="102" s="1"/>
  <c r="AG42" i="102"/>
  <c r="Z42" i="102"/>
  <c r="M44" i="102"/>
  <c r="L45" i="102"/>
  <c r="AI42" i="102"/>
  <c r="U42" i="102"/>
  <c r="Y42" i="102" s="1"/>
  <c r="N149" i="80"/>
  <c r="O149" i="80" s="1"/>
  <c r="Q149" i="80" s="1"/>
  <c r="B151" i="80"/>
  <c r="G150" i="80"/>
  <c r="H150" i="80"/>
  <c r="N150" i="80"/>
  <c r="O150" i="80" s="1"/>
  <c r="W44" i="102" l="1"/>
  <c r="N44" i="102"/>
  <c r="O44" i="102" s="1"/>
  <c r="AI43" i="102"/>
  <c r="U43" i="102"/>
  <c r="Y43" i="102" s="1"/>
  <c r="M45" i="102"/>
  <c r="L46" i="102"/>
  <c r="AG43" i="102"/>
  <c r="Z43" i="102"/>
  <c r="F151" i="80"/>
  <c r="M151" i="80"/>
  <c r="E151" i="80"/>
  <c r="G151" i="80"/>
  <c r="J151" i="80"/>
  <c r="B152" i="80"/>
  <c r="H151" i="80"/>
  <c r="Q150" i="80"/>
  <c r="M46" i="102" l="1"/>
  <c r="L47" i="102"/>
  <c r="N45" i="102"/>
  <c r="O45" i="102" s="1"/>
  <c r="W45" i="102"/>
  <c r="AI44" i="102"/>
  <c r="U44" i="102"/>
  <c r="Y44" i="102" s="1"/>
  <c r="Z44" i="102"/>
  <c r="AG44" i="102"/>
  <c r="F152" i="80"/>
  <c r="H152" i="80" s="1"/>
  <c r="J152" i="80"/>
  <c r="M152" i="80"/>
  <c r="E152" i="80"/>
  <c r="N151" i="80"/>
  <c r="O151" i="80" s="1"/>
  <c r="Q151" i="80" s="1"/>
  <c r="B153" i="80"/>
  <c r="AI45" i="102" l="1"/>
  <c r="U45" i="102"/>
  <c r="Y45" i="102" s="1"/>
  <c r="M47" i="102"/>
  <c r="L48" i="102"/>
  <c r="AG45" i="102"/>
  <c r="Z45" i="102"/>
  <c r="W46" i="102"/>
  <c r="N46" i="102"/>
  <c r="O46" i="102" s="1"/>
  <c r="J153" i="80"/>
  <c r="M153" i="80"/>
  <c r="E153" i="80"/>
  <c r="F153" i="80"/>
  <c r="H153" i="80" s="1"/>
  <c r="G152" i="80"/>
  <c r="AI46" i="102" l="1"/>
  <c r="U46" i="102"/>
  <c r="Y46" i="102" s="1"/>
  <c r="AG46" i="102"/>
  <c r="Z46" i="102"/>
  <c r="W47" i="102"/>
  <c r="N47" i="102"/>
  <c r="O47" i="102" s="1"/>
  <c r="M48" i="102"/>
  <c r="L49" i="102"/>
  <c r="B154" i="80"/>
  <c r="N152" i="80"/>
  <c r="O152" i="80" s="1"/>
  <c r="Q152" i="80" s="1"/>
  <c r="M49" i="102" l="1"/>
  <c r="L50" i="102"/>
  <c r="N48" i="102"/>
  <c r="O48" i="102" s="1"/>
  <c r="W48" i="102"/>
  <c r="AI47" i="102"/>
  <c r="U47" i="102"/>
  <c r="Y47" i="102" s="1"/>
  <c r="AG47" i="102"/>
  <c r="Z47" i="102"/>
  <c r="J154" i="80"/>
  <c r="M154" i="80"/>
  <c r="E154" i="80"/>
  <c r="F154" i="80"/>
  <c r="H154" i="80" s="1"/>
  <c r="G153" i="80"/>
  <c r="N153" i="80" s="1"/>
  <c r="O153" i="80" s="1"/>
  <c r="Q153" i="80" s="1"/>
  <c r="Z48" i="102" l="1"/>
  <c r="AG48" i="102"/>
  <c r="M50" i="102"/>
  <c r="L51" i="102"/>
  <c r="AI48" i="102"/>
  <c r="U48" i="102"/>
  <c r="Y48" i="102" s="1"/>
  <c r="W49" i="102"/>
  <c r="N49" i="102"/>
  <c r="O49" i="102" s="1"/>
  <c r="G154" i="80"/>
  <c r="B155" i="80"/>
  <c r="Z49" i="102" l="1"/>
  <c r="AG49" i="102"/>
  <c r="AI49" i="102"/>
  <c r="U49" i="102"/>
  <c r="Y49" i="102" s="1"/>
  <c r="W50" i="102"/>
  <c r="N50" i="102"/>
  <c r="O50" i="102" s="1"/>
  <c r="M51" i="102"/>
  <c r="L52" i="102"/>
  <c r="F155" i="80"/>
  <c r="M155" i="80"/>
  <c r="E155" i="80"/>
  <c r="J155" i="80"/>
  <c r="N154" i="80"/>
  <c r="O154" i="80" s="1"/>
  <c r="Q154" i="80" s="1"/>
  <c r="G155" i="80"/>
  <c r="H155" i="80"/>
  <c r="B156" i="80"/>
  <c r="N51" i="102" l="1"/>
  <c r="O51" i="102" s="1"/>
  <c r="W51" i="102"/>
  <c r="AI50" i="102"/>
  <c r="U50" i="102"/>
  <c r="Y50" i="102" s="1"/>
  <c r="AG50" i="102"/>
  <c r="Z50" i="102"/>
  <c r="M52" i="102"/>
  <c r="L53" i="102"/>
  <c r="M156" i="80"/>
  <c r="E156" i="80"/>
  <c r="N155" i="80"/>
  <c r="O155" i="80" s="1"/>
  <c r="Q155" i="80" s="1"/>
  <c r="J156" i="80"/>
  <c r="F156" i="80"/>
  <c r="B157" i="80" s="1"/>
  <c r="W52" i="102" l="1"/>
  <c r="N52" i="102"/>
  <c r="O52" i="102" s="1"/>
  <c r="Z51" i="102"/>
  <c r="AG51" i="102"/>
  <c r="M53" i="102"/>
  <c r="L54" i="102"/>
  <c r="AI51" i="102"/>
  <c r="U51" i="102"/>
  <c r="Y51" i="102" s="1"/>
  <c r="M157" i="80"/>
  <c r="E157" i="80"/>
  <c r="J157" i="80"/>
  <c r="F157" i="80"/>
  <c r="H157" i="80" s="1"/>
  <c r="H156" i="80"/>
  <c r="W53" i="102" l="1"/>
  <c r="N53" i="102"/>
  <c r="O53" i="102" s="1"/>
  <c r="M54" i="102"/>
  <c r="L55" i="102"/>
  <c r="AI52" i="102"/>
  <c r="U52" i="102"/>
  <c r="Y52" i="102" s="1"/>
  <c r="Z52" i="102"/>
  <c r="AG52" i="102"/>
  <c r="G156" i="80"/>
  <c r="B158" i="80"/>
  <c r="N54" i="102" l="1"/>
  <c r="O54" i="102" s="1"/>
  <c r="W54" i="102"/>
  <c r="AI53" i="102"/>
  <c r="U53" i="102"/>
  <c r="Y53" i="102" s="1"/>
  <c r="M55" i="102"/>
  <c r="L56" i="102"/>
  <c r="Z53" i="102"/>
  <c r="AG53" i="102"/>
  <c r="M158" i="80"/>
  <c r="E158" i="80"/>
  <c r="G157" i="80"/>
  <c r="J158" i="80"/>
  <c r="F158" i="80"/>
  <c r="H158" i="80" s="1"/>
  <c r="N156" i="80"/>
  <c r="O156" i="80" s="1"/>
  <c r="Q156" i="80" s="1"/>
  <c r="W55" i="102" l="1"/>
  <c r="N55" i="102"/>
  <c r="O55" i="102" s="1"/>
  <c r="M56" i="102"/>
  <c r="L57" i="102"/>
  <c r="AG54" i="102"/>
  <c r="Z54" i="102"/>
  <c r="AI54" i="102"/>
  <c r="U54" i="102"/>
  <c r="Y54" i="102" s="1"/>
  <c r="B159" i="80"/>
  <c r="N157" i="80"/>
  <c r="O157" i="80" s="1"/>
  <c r="Q157" i="80" s="1"/>
  <c r="M57" i="102" l="1"/>
  <c r="L58" i="102"/>
  <c r="AI55" i="102"/>
  <c r="U55" i="102"/>
  <c r="Y55" i="102" s="1"/>
  <c r="N56" i="102"/>
  <c r="O56" i="102" s="1"/>
  <c r="W56" i="102"/>
  <c r="Z55" i="102"/>
  <c r="AG55" i="102"/>
  <c r="F159" i="80"/>
  <c r="M159" i="80"/>
  <c r="E159" i="80"/>
  <c r="G158" i="80"/>
  <c r="B160" i="80"/>
  <c r="J159" i="80"/>
  <c r="H159" i="80"/>
  <c r="AI56" i="102" l="1"/>
  <c r="U56" i="102"/>
  <c r="Y56" i="102" s="1"/>
  <c r="AG56" i="102"/>
  <c r="Z56" i="102"/>
  <c r="M58" i="102"/>
  <c r="L59" i="102"/>
  <c r="W57" i="102"/>
  <c r="N57" i="102"/>
  <c r="O57" i="102" s="1"/>
  <c r="M160" i="80"/>
  <c r="E160" i="80"/>
  <c r="J160" i="80"/>
  <c r="G159" i="80"/>
  <c r="N159" i="80" s="1"/>
  <c r="O159" i="80" s="1"/>
  <c r="N158" i="80"/>
  <c r="O158" i="80" s="1"/>
  <c r="Q158" i="80" s="1"/>
  <c r="F160" i="80"/>
  <c r="H160" i="80" s="1"/>
  <c r="AI57" i="102" l="1"/>
  <c r="U57" i="102"/>
  <c r="Y57" i="102" s="1"/>
  <c r="M59" i="102"/>
  <c r="L60" i="102"/>
  <c r="W58" i="102"/>
  <c r="N58" i="102"/>
  <c r="O58" i="102" s="1"/>
  <c r="Z57" i="102"/>
  <c r="AG57" i="102"/>
  <c r="Q159" i="80"/>
  <c r="B161" i="80"/>
  <c r="AG58" i="102" l="1"/>
  <c r="Z58" i="102"/>
  <c r="W59" i="102"/>
  <c r="N59" i="102"/>
  <c r="O59" i="102" s="1"/>
  <c r="AI58" i="102"/>
  <c r="U58" i="102"/>
  <c r="Y58" i="102" s="1"/>
  <c r="M60" i="102"/>
  <c r="L61" i="102"/>
  <c r="E161" i="80"/>
  <c r="M161" i="80"/>
  <c r="J161" i="80"/>
  <c r="G160" i="80"/>
  <c r="F161" i="80"/>
  <c r="W60" i="102" l="1"/>
  <c r="N60" i="102"/>
  <c r="O60" i="102" s="1"/>
  <c r="M61" i="102"/>
  <c r="L62" i="102"/>
  <c r="Z59" i="102"/>
  <c r="AG59" i="102"/>
  <c r="AI59" i="102"/>
  <c r="U59" i="102"/>
  <c r="Y59" i="102" s="1"/>
  <c r="N160" i="80"/>
  <c r="O160" i="80" s="1"/>
  <c r="Q160" i="80" s="1"/>
  <c r="H161" i="80"/>
  <c r="B162" i="80"/>
  <c r="M62" i="102" l="1"/>
  <c r="L63" i="102"/>
  <c r="AI60" i="102"/>
  <c r="U60" i="102"/>
  <c r="Y60" i="102" s="1"/>
  <c r="W61" i="102"/>
  <c r="N61" i="102"/>
  <c r="O61" i="102" s="1"/>
  <c r="AG60" i="102"/>
  <c r="Z60" i="102"/>
  <c r="M162" i="80"/>
  <c r="E162" i="80"/>
  <c r="G161" i="80"/>
  <c r="J162" i="80"/>
  <c r="F162" i="80"/>
  <c r="AG61" i="102" l="1"/>
  <c r="Z61" i="102"/>
  <c r="M63" i="102"/>
  <c r="L64" i="102"/>
  <c r="AI61" i="102"/>
  <c r="U61" i="102"/>
  <c r="Y61" i="102" s="1"/>
  <c r="W62" i="102"/>
  <c r="N62" i="102"/>
  <c r="O62" i="102" s="1"/>
  <c r="G162" i="80"/>
  <c r="B163" i="80"/>
  <c r="H162" i="80"/>
  <c r="N161" i="80"/>
  <c r="O161" i="80" s="1"/>
  <c r="Q161" i="80" s="1"/>
  <c r="AI62" i="102" l="1"/>
  <c r="U62" i="102"/>
  <c r="Y62" i="102" s="1"/>
  <c r="AG62" i="102"/>
  <c r="Z62" i="102"/>
  <c r="M64" i="102"/>
  <c r="L65" i="102"/>
  <c r="N63" i="102"/>
  <c r="O63" i="102" s="1"/>
  <c r="W63" i="102"/>
  <c r="F163" i="80"/>
  <c r="M163" i="80"/>
  <c r="E163" i="80"/>
  <c r="N162" i="80"/>
  <c r="O162" i="80" s="1"/>
  <c r="Q162" i="80" s="1"/>
  <c r="B164" i="80"/>
  <c r="H163" i="80"/>
  <c r="J163" i="80"/>
  <c r="AG63" i="102" l="1"/>
  <c r="Z63" i="102"/>
  <c r="W64" i="102"/>
  <c r="N64" i="102"/>
  <c r="O64" i="102" s="1"/>
  <c r="M65" i="102"/>
  <c r="L66" i="102"/>
  <c r="AI63" i="102"/>
  <c r="U63" i="102"/>
  <c r="Y63" i="102" s="1"/>
  <c r="M164" i="80"/>
  <c r="E164" i="80"/>
  <c r="G163" i="80"/>
  <c r="N163" i="80" s="1"/>
  <c r="O163" i="80" s="1"/>
  <c r="Q163" i="80" s="1"/>
  <c r="J164" i="80"/>
  <c r="F164" i="80"/>
  <c r="B165" i="80" s="1"/>
  <c r="M66" i="102" l="1"/>
  <c r="L67" i="102"/>
  <c r="W65" i="102"/>
  <c r="N65" i="102"/>
  <c r="O65" i="102" s="1"/>
  <c r="Z64" i="102"/>
  <c r="AG64" i="102"/>
  <c r="AI64" i="102"/>
  <c r="U64" i="102"/>
  <c r="Y64" i="102" s="1"/>
  <c r="M165" i="80"/>
  <c r="E165" i="80"/>
  <c r="J165" i="80"/>
  <c r="F165" i="80"/>
  <c r="H165" i="80" s="1"/>
  <c r="H164" i="80"/>
  <c r="AG65" i="102" l="1"/>
  <c r="Z65" i="102"/>
  <c r="M67" i="102"/>
  <c r="L68" i="102"/>
  <c r="AI65" i="102"/>
  <c r="U65" i="102"/>
  <c r="Y65" i="102" s="1"/>
  <c r="N66" i="102"/>
  <c r="O66" i="102" s="1"/>
  <c r="W66" i="102"/>
  <c r="G165" i="80"/>
  <c r="B166" i="80"/>
  <c r="G164" i="80"/>
  <c r="AI66" i="102" l="1"/>
  <c r="U66" i="102"/>
  <c r="Y66" i="102" s="1"/>
  <c r="Z66" i="102"/>
  <c r="AG66" i="102"/>
  <c r="N67" i="102"/>
  <c r="O67" i="102" s="1"/>
  <c r="W67" i="102"/>
  <c r="M68" i="102"/>
  <c r="L69" i="102"/>
  <c r="J166" i="80"/>
  <c r="E166" i="80"/>
  <c r="M166" i="80"/>
  <c r="N165" i="80"/>
  <c r="O165" i="80" s="1"/>
  <c r="F166" i="80"/>
  <c r="H166" i="80" s="1"/>
  <c r="N164" i="80"/>
  <c r="O164" i="80" s="1"/>
  <c r="Q164" i="80" s="1"/>
  <c r="M69" i="102" l="1"/>
  <c r="L70" i="102"/>
  <c r="Z67" i="102"/>
  <c r="AG67" i="102"/>
  <c r="W68" i="102"/>
  <c r="N68" i="102"/>
  <c r="O68" i="102" s="1"/>
  <c r="AI67" i="102"/>
  <c r="U67" i="102"/>
  <c r="Y67" i="102" s="1"/>
  <c r="B167" i="80"/>
  <c r="Q165" i="80"/>
  <c r="AI68" i="102" l="1"/>
  <c r="U68" i="102"/>
  <c r="Y68" i="102" s="1"/>
  <c r="Z68" i="102"/>
  <c r="AG68" i="102"/>
  <c r="M70" i="102"/>
  <c r="L71" i="102"/>
  <c r="W69" i="102"/>
  <c r="N69" i="102"/>
  <c r="O69" i="102" s="1"/>
  <c r="J167" i="80"/>
  <c r="M167" i="80"/>
  <c r="E167" i="80"/>
  <c r="F167" i="80"/>
  <c r="B168" i="80" s="1"/>
  <c r="G166" i="80"/>
  <c r="N166" i="80" s="1"/>
  <c r="O166" i="80" s="1"/>
  <c r="Q166" i="80" s="1"/>
  <c r="H167" i="80"/>
  <c r="AI69" i="102" l="1"/>
  <c r="U69" i="102"/>
  <c r="Y69" i="102" s="1"/>
  <c r="M71" i="102"/>
  <c r="L72" i="102"/>
  <c r="W70" i="102"/>
  <c r="N70" i="102"/>
  <c r="O70" i="102" s="1"/>
  <c r="Z69" i="102"/>
  <c r="AG69" i="102"/>
  <c r="J168" i="80"/>
  <c r="M168" i="80"/>
  <c r="E168" i="80"/>
  <c r="F168" i="80"/>
  <c r="G167" i="80"/>
  <c r="N167" i="80" s="1"/>
  <c r="O167" i="80" s="1"/>
  <c r="Q167" i="80" s="1"/>
  <c r="H168" i="80"/>
  <c r="B169" i="80"/>
  <c r="AI70" i="102" l="1"/>
  <c r="U70" i="102"/>
  <c r="Y70" i="102" s="1"/>
  <c r="M72" i="102"/>
  <c r="L73" i="102"/>
  <c r="N71" i="102"/>
  <c r="O71" i="102" s="1"/>
  <c r="W71" i="102"/>
  <c r="AG70" i="102"/>
  <c r="Z70" i="102"/>
  <c r="M169" i="80"/>
  <c r="E169" i="80"/>
  <c r="F169" i="80"/>
  <c r="G168" i="80"/>
  <c r="B170" i="80"/>
  <c r="J169" i="80"/>
  <c r="H169" i="80"/>
  <c r="M73" i="102" l="1"/>
  <c r="L74" i="102"/>
  <c r="AI71" i="102"/>
  <c r="U71" i="102"/>
  <c r="Y71" i="102" s="1"/>
  <c r="W72" i="102"/>
  <c r="N72" i="102"/>
  <c r="O72" i="102" s="1"/>
  <c r="AG71" i="102"/>
  <c r="Z71" i="102"/>
  <c r="M170" i="80"/>
  <c r="E170" i="80"/>
  <c r="N168" i="80"/>
  <c r="O168" i="80" s="1"/>
  <c r="Q168" i="80" s="1"/>
  <c r="G169" i="80"/>
  <c r="N169" i="80" s="1"/>
  <c r="O169" i="80" s="1"/>
  <c r="Q169" i="80" s="1"/>
  <c r="J170" i="80"/>
  <c r="F170" i="80"/>
  <c r="AI72" i="102" l="1"/>
  <c r="U72" i="102"/>
  <c r="Y72" i="102" s="1"/>
  <c r="Z72" i="102"/>
  <c r="AG72" i="102"/>
  <c r="M74" i="102"/>
  <c r="L75" i="102"/>
  <c r="W73" i="102"/>
  <c r="N73" i="102"/>
  <c r="O73" i="102" s="1"/>
  <c r="B171" i="80"/>
  <c r="H170" i="80"/>
  <c r="AI73" i="102" l="1"/>
  <c r="U73" i="102"/>
  <c r="Y73" i="102" s="1"/>
  <c r="AG73" i="102"/>
  <c r="Z73" i="102"/>
  <c r="W74" i="102"/>
  <c r="N74" i="102"/>
  <c r="O74" i="102" s="1"/>
  <c r="M75" i="102"/>
  <c r="L76" i="102"/>
  <c r="M171" i="80"/>
  <c r="E171" i="80"/>
  <c r="J171" i="80"/>
  <c r="G170" i="80"/>
  <c r="F171" i="80"/>
  <c r="H171" i="80" s="1"/>
  <c r="M76" i="102" l="1"/>
  <c r="L77" i="102"/>
  <c r="W75" i="102"/>
  <c r="N75" i="102"/>
  <c r="O75" i="102" s="1"/>
  <c r="AG74" i="102"/>
  <c r="Z74" i="102"/>
  <c r="AI74" i="102"/>
  <c r="U74" i="102"/>
  <c r="Y74" i="102" s="1"/>
  <c r="N170" i="80"/>
  <c r="O170" i="80" s="1"/>
  <c r="Q170" i="80" s="1"/>
  <c r="B172" i="80"/>
  <c r="Z75" i="102" l="1"/>
  <c r="AG75" i="102"/>
  <c r="M77" i="102"/>
  <c r="L78" i="102"/>
  <c r="AI75" i="102"/>
  <c r="U75" i="102"/>
  <c r="Y75" i="102" s="1"/>
  <c r="W76" i="102"/>
  <c r="N76" i="102"/>
  <c r="O76" i="102" s="1"/>
  <c r="F172" i="80"/>
  <c r="M172" i="80"/>
  <c r="E172" i="80"/>
  <c r="G171" i="80"/>
  <c r="N171" i="80" s="1"/>
  <c r="O171" i="80" s="1"/>
  <c r="Q171" i="80" s="1"/>
  <c r="B173" i="80"/>
  <c r="J172" i="80"/>
  <c r="H172" i="80"/>
  <c r="G172" i="80"/>
  <c r="Z76" i="102" l="1"/>
  <c r="AG76" i="102"/>
  <c r="AI76" i="102"/>
  <c r="U76" i="102"/>
  <c r="Y76" i="102" s="1"/>
  <c r="N77" i="102"/>
  <c r="O77" i="102" s="1"/>
  <c r="W77" i="102"/>
  <c r="M78" i="102"/>
  <c r="L79" i="102"/>
  <c r="M173" i="80"/>
  <c r="E173" i="80"/>
  <c r="N172" i="80"/>
  <c r="O172" i="80" s="1"/>
  <c r="Q172" i="80" s="1"/>
  <c r="J173" i="80"/>
  <c r="F173" i="80"/>
  <c r="H173" i="80" s="1"/>
  <c r="W78" i="102" l="1"/>
  <c r="N78" i="102"/>
  <c r="O78" i="102" s="1"/>
  <c r="AG77" i="102"/>
  <c r="Z77" i="102"/>
  <c r="M79" i="102"/>
  <c r="L80" i="102"/>
  <c r="AI77" i="102"/>
  <c r="U77" i="102"/>
  <c r="Y77" i="102" s="1"/>
  <c r="B174" i="80"/>
  <c r="M80" i="102" l="1"/>
  <c r="L81" i="102"/>
  <c r="AI78" i="102"/>
  <c r="U78" i="102"/>
  <c r="Y78" i="102" s="1"/>
  <c r="W79" i="102"/>
  <c r="N79" i="102"/>
  <c r="O79" i="102" s="1"/>
  <c r="Z78" i="102"/>
  <c r="AG78" i="102"/>
  <c r="E174" i="80"/>
  <c r="M174" i="80"/>
  <c r="G173" i="80"/>
  <c r="J174" i="80"/>
  <c r="F174" i="80"/>
  <c r="H174" i="80" s="1"/>
  <c r="Z79" i="102" l="1"/>
  <c r="AG79" i="102"/>
  <c r="AI79" i="102"/>
  <c r="U79" i="102"/>
  <c r="Y79" i="102" s="1"/>
  <c r="M81" i="102"/>
  <c r="L82" i="102"/>
  <c r="W80" i="102"/>
  <c r="N80" i="102"/>
  <c r="O80" i="102" s="1"/>
  <c r="B175" i="80"/>
  <c r="N173" i="80"/>
  <c r="O173" i="80" s="1"/>
  <c r="Q173" i="80" s="1"/>
  <c r="AI80" i="102" l="1"/>
  <c r="U80" i="102"/>
  <c r="Y80" i="102" s="1"/>
  <c r="M82" i="102"/>
  <c r="L83" i="102"/>
  <c r="Z80" i="102"/>
  <c r="AG80" i="102"/>
  <c r="N81" i="102"/>
  <c r="O81" i="102" s="1"/>
  <c r="W81" i="102"/>
  <c r="F175" i="80"/>
  <c r="M175" i="80"/>
  <c r="E175" i="80"/>
  <c r="G174" i="80"/>
  <c r="N174" i="80" s="1"/>
  <c r="O174" i="80" s="1"/>
  <c r="Q174" i="80" s="1"/>
  <c r="H175" i="80"/>
  <c r="B176" i="80"/>
  <c r="J175" i="80"/>
  <c r="AI81" i="102" l="1"/>
  <c r="U81" i="102"/>
  <c r="Y81" i="102" s="1"/>
  <c r="M83" i="102"/>
  <c r="L84" i="102"/>
  <c r="W82" i="102"/>
  <c r="N82" i="102"/>
  <c r="O82" i="102" s="1"/>
  <c r="AG81" i="102"/>
  <c r="Z81" i="102"/>
  <c r="M176" i="80"/>
  <c r="E176" i="80"/>
  <c r="J176" i="80"/>
  <c r="G175" i="80"/>
  <c r="N175" i="80" s="1"/>
  <c r="O175" i="80" s="1"/>
  <c r="Q175" i="80" s="1"/>
  <c r="F176" i="80"/>
  <c r="H176" i="80" s="1"/>
  <c r="M84" i="102" l="1"/>
  <c r="L85" i="102"/>
  <c r="AI82" i="102"/>
  <c r="U82" i="102"/>
  <c r="Y82" i="102" s="1"/>
  <c r="N83" i="102"/>
  <c r="O83" i="102" s="1"/>
  <c r="W83" i="102"/>
  <c r="AG82" i="102"/>
  <c r="Z82" i="102"/>
  <c r="G176" i="80"/>
  <c r="B177" i="80"/>
  <c r="Z83" i="102" l="1"/>
  <c r="AG83" i="102"/>
  <c r="AI83" i="102"/>
  <c r="U83" i="102"/>
  <c r="Y83" i="102" s="1"/>
  <c r="M85" i="102"/>
  <c r="L86" i="102"/>
  <c r="N84" i="102"/>
  <c r="O84" i="102" s="1"/>
  <c r="W84" i="102"/>
  <c r="M177" i="80"/>
  <c r="E177" i="80"/>
  <c r="N176" i="80"/>
  <c r="O176" i="80" s="1"/>
  <c r="Q176" i="80" s="1"/>
  <c r="J177" i="80"/>
  <c r="F177" i="80"/>
  <c r="H177" i="80" s="1"/>
  <c r="M86" i="102" l="1"/>
  <c r="L87" i="102"/>
  <c r="AG84" i="102"/>
  <c r="Z84" i="102"/>
  <c r="AI84" i="102"/>
  <c r="U84" i="102"/>
  <c r="Y84" i="102" s="1"/>
  <c r="W85" i="102"/>
  <c r="N85" i="102"/>
  <c r="O85" i="102" s="1"/>
  <c r="B178" i="80"/>
  <c r="AI85" i="102" l="1"/>
  <c r="U85" i="102"/>
  <c r="Y85" i="102" s="1"/>
  <c r="AG85" i="102"/>
  <c r="Z85" i="102"/>
  <c r="M87" i="102"/>
  <c r="L88" i="102"/>
  <c r="W86" i="102"/>
  <c r="N86" i="102"/>
  <c r="O86" i="102" s="1"/>
  <c r="F178" i="80"/>
  <c r="M178" i="80"/>
  <c r="E178" i="80"/>
  <c r="J178" i="80"/>
  <c r="B179" i="80"/>
  <c r="G178" i="80"/>
  <c r="G177" i="80"/>
  <c r="H178" i="80"/>
  <c r="AI86" i="102" l="1"/>
  <c r="U86" i="102"/>
  <c r="Y86" i="102" s="1"/>
  <c r="M88" i="102"/>
  <c r="L89" i="102"/>
  <c r="N87" i="102"/>
  <c r="O87" i="102" s="1"/>
  <c r="W87" i="102"/>
  <c r="AG86" i="102"/>
  <c r="Z86" i="102"/>
  <c r="J179" i="80"/>
  <c r="M179" i="80"/>
  <c r="E179" i="80"/>
  <c r="N178" i="80"/>
  <c r="O178" i="80" s="1"/>
  <c r="N177" i="80"/>
  <c r="O177" i="80" s="1"/>
  <c r="Q177" i="80" s="1"/>
  <c r="F179" i="80"/>
  <c r="G179" i="80" s="1"/>
  <c r="AG87" i="102" l="1"/>
  <c r="Z87" i="102"/>
  <c r="M89" i="102"/>
  <c r="L90" i="102"/>
  <c r="N88" i="102"/>
  <c r="O88" i="102" s="1"/>
  <c r="W88" i="102"/>
  <c r="AI87" i="102"/>
  <c r="U87" i="102"/>
  <c r="Y87" i="102" s="1"/>
  <c r="Q178" i="80"/>
  <c r="H179" i="80"/>
  <c r="B180" i="80"/>
  <c r="N179" i="80"/>
  <c r="Z88" i="102" l="1"/>
  <c r="AG88" i="102"/>
  <c r="N89" i="102"/>
  <c r="O89" i="102" s="1"/>
  <c r="W89" i="102"/>
  <c r="AI88" i="102"/>
  <c r="U88" i="102"/>
  <c r="Y88" i="102" s="1"/>
  <c r="M90" i="102"/>
  <c r="L91" i="102"/>
  <c r="F180" i="80"/>
  <c r="M180" i="80"/>
  <c r="E180" i="80"/>
  <c r="O179" i="80"/>
  <c r="Q179" i="80" s="1"/>
  <c r="J180" i="80"/>
  <c r="B181" i="80"/>
  <c r="G180" i="80"/>
  <c r="N180" i="80"/>
  <c r="H180" i="80"/>
  <c r="N90" i="102" l="1"/>
  <c r="O90" i="102" s="1"/>
  <c r="W90" i="102"/>
  <c r="AI89" i="102"/>
  <c r="U89" i="102"/>
  <c r="Y89" i="102" s="1"/>
  <c r="M91" i="102"/>
  <c r="L92" i="102"/>
  <c r="Z89" i="102"/>
  <c r="AG89" i="102"/>
  <c r="J181" i="80"/>
  <c r="M181" i="80"/>
  <c r="E181" i="80"/>
  <c r="F181" i="80"/>
  <c r="O180" i="80"/>
  <c r="Q180" i="80" s="1"/>
  <c r="N91" i="102" l="1"/>
  <c r="O91" i="102" s="1"/>
  <c r="W91" i="102"/>
  <c r="M92" i="102"/>
  <c r="L93" i="102"/>
  <c r="AG90" i="102"/>
  <c r="Z90" i="102"/>
  <c r="AI90" i="102"/>
  <c r="U90" i="102"/>
  <c r="Y90" i="102" s="1"/>
  <c r="B182" i="80"/>
  <c r="H181" i="80"/>
  <c r="G181" i="80"/>
  <c r="N181" i="80" s="1"/>
  <c r="N92" i="102" l="1"/>
  <c r="O92" i="102" s="1"/>
  <c r="W92" i="102"/>
  <c r="Z91" i="102"/>
  <c r="AG91" i="102"/>
  <c r="M93" i="102"/>
  <c r="L94" i="102"/>
  <c r="AI91" i="102"/>
  <c r="U91" i="102"/>
  <c r="Y91" i="102" s="1"/>
  <c r="J182" i="80"/>
  <c r="M182" i="80"/>
  <c r="E182" i="80"/>
  <c r="O181" i="80"/>
  <c r="Q181" i="80" s="1"/>
  <c r="F182" i="80"/>
  <c r="B183" i="80" s="1"/>
  <c r="W93" i="102" l="1"/>
  <c r="N93" i="102"/>
  <c r="O93" i="102" s="1"/>
  <c r="M94" i="102"/>
  <c r="L95" i="102"/>
  <c r="AG92" i="102"/>
  <c r="Z92" i="102"/>
  <c r="AI92" i="102"/>
  <c r="U92" i="102"/>
  <c r="Y92" i="102" s="1"/>
  <c r="J183" i="80"/>
  <c r="M183" i="80"/>
  <c r="E183" i="80"/>
  <c r="H182" i="80"/>
  <c r="F183" i="80"/>
  <c r="B184" i="80" s="1"/>
  <c r="M95" i="102" l="1"/>
  <c r="L96" i="102"/>
  <c r="N94" i="102"/>
  <c r="O94" i="102" s="1"/>
  <c r="W94" i="102"/>
  <c r="AI93" i="102"/>
  <c r="U93" i="102"/>
  <c r="Y93" i="102" s="1"/>
  <c r="AG93" i="102"/>
  <c r="Z93" i="102"/>
  <c r="M184" i="80"/>
  <c r="E184" i="80"/>
  <c r="G183" i="80"/>
  <c r="G182" i="80"/>
  <c r="N182" i="80" s="1"/>
  <c r="O182" i="80" s="1"/>
  <c r="Q182" i="80" s="1"/>
  <c r="H183" i="80"/>
  <c r="J184" i="80"/>
  <c r="F184" i="80"/>
  <c r="H184" i="80" s="1"/>
  <c r="AG94" i="102" l="1"/>
  <c r="Z94" i="102"/>
  <c r="M96" i="102"/>
  <c r="L97" i="102"/>
  <c r="AI94" i="102"/>
  <c r="U94" i="102"/>
  <c r="Y94" i="102" s="1"/>
  <c r="W95" i="102"/>
  <c r="N95" i="102"/>
  <c r="O95" i="102" s="1"/>
  <c r="N183" i="80"/>
  <c r="O183" i="80" s="1"/>
  <c r="Q183" i="80" s="1"/>
  <c r="B185" i="80"/>
  <c r="AG95" i="102" l="1"/>
  <c r="Z95" i="102"/>
  <c r="AI95" i="102"/>
  <c r="U95" i="102"/>
  <c r="Y95" i="102" s="1"/>
  <c r="N96" i="102"/>
  <c r="O96" i="102" s="1"/>
  <c r="W96" i="102"/>
  <c r="M97" i="102"/>
  <c r="L98" i="102"/>
  <c r="F185" i="80"/>
  <c r="E185" i="80"/>
  <c r="M185" i="80"/>
  <c r="G184" i="80"/>
  <c r="N184" i="80"/>
  <c r="O184" i="80" s="1"/>
  <c r="Q184" i="80" s="1"/>
  <c r="B186" i="80"/>
  <c r="J185" i="80"/>
  <c r="G185" i="80"/>
  <c r="H185" i="80"/>
  <c r="W97" i="102" l="1"/>
  <c r="N97" i="102"/>
  <c r="O97" i="102" s="1"/>
  <c r="Z96" i="102"/>
  <c r="AG96" i="102"/>
  <c r="AI96" i="102"/>
  <c r="U96" i="102"/>
  <c r="Y96" i="102" s="1"/>
  <c r="M98" i="102"/>
  <c r="L99" i="102"/>
  <c r="M186" i="80"/>
  <c r="E186" i="80"/>
  <c r="N185" i="80"/>
  <c r="O185" i="80" s="1"/>
  <c r="Q185" i="80" s="1"/>
  <c r="J186" i="80"/>
  <c r="F186" i="80"/>
  <c r="M99" i="102" l="1"/>
  <c r="L100" i="102"/>
  <c r="N98" i="102"/>
  <c r="O98" i="102" s="1"/>
  <c r="W98" i="102"/>
  <c r="AI97" i="102"/>
  <c r="U97" i="102"/>
  <c r="Y97" i="102" s="1"/>
  <c r="AG97" i="102"/>
  <c r="Z97" i="102"/>
  <c r="H186" i="80"/>
  <c r="G186" i="80"/>
  <c r="N186" i="80" s="1"/>
  <c r="B187" i="80"/>
  <c r="AI98" i="102" l="1"/>
  <c r="U98" i="102"/>
  <c r="Y98" i="102" s="1"/>
  <c r="M100" i="102"/>
  <c r="L101" i="102"/>
  <c r="AG98" i="102"/>
  <c r="Z98" i="102"/>
  <c r="N99" i="102"/>
  <c r="O99" i="102" s="1"/>
  <c r="W99" i="102"/>
  <c r="M187" i="80"/>
  <c r="E187" i="80"/>
  <c r="O186" i="80"/>
  <c r="Q186" i="80" s="1"/>
  <c r="J187" i="80"/>
  <c r="F187" i="80"/>
  <c r="M101" i="102" l="1"/>
  <c r="L102" i="102"/>
  <c r="Z99" i="102"/>
  <c r="AG99" i="102"/>
  <c r="W100" i="102"/>
  <c r="N100" i="102"/>
  <c r="O100" i="102" s="1"/>
  <c r="AI99" i="102"/>
  <c r="U99" i="102"/>
  <c r="Y99" i="102" s="1"/>
  <c r="H187" i="80"/>
  <c r="B188" i="80"/>
  <c r="AG100" i="102" l="1"/>
  <c r="Z100" i="102"/>
  <c r="AI100" i="102"/>
  <c r="U100" i="102"/>
  <c r="Y100" i="102" s="1"/>
  <c r="M102" i="102"/>
  <c r="L103" i="102"/>
  <c r="N101" i="102"/>
  <c r="O101" i="102" s="1"/>
  <c r="W101" i="102"/>
  <c r="M188" i="80"/>
  <c r="E188" i="80"/>
  <c r="J188" i="80"/>
  <c r="G187" i="80"/>
  <c r="F188" i="80"/>
  <c r="AI101" i="102" l="1"/>
  <c r="U101" i="102"/>
  <c r="Y101" i="102" s="1"/>
  <c r="M103" i="102"/>
  <c r="L104" i="102"/>
  <c r="Z101" i="102"/>
  <c r="AG101" i="102"/>
  <c r="W102" i="102"/>
  <c r="N102" i="102"/>
  <c r="O102" i="102" s="1"/>
  <c r="N187" i="80"/>
  <c r="O187" i="80" s="1"/>
  <c r="Q187" i="80" s="1"/>
  <c r="H188" i="80"/>
  <c r="B189" i="80"/>
  <c r="AI102" i="102" l="1"/>
  <c r="U102" i="102"/>
  <c r="Y102" i="102" s="1"/>
  <c r="M104" i="102"/>
  <c r="L105" i="102"/>
  <c r="AG102" i="102"/>
  <c r="Z102" i="102"/>
  <c r="W103" i="102"/>
  <c r="N103" i="102"/>
  <c r="O103" i="102" s="1"/>
  <c r="M189" i="80"/>
  <c r="E189" i="80"/>
  <c r="G188" i="80"/>
  <c r="N188" i="80"/>
  <c r="O188" i="80" s="1"/>
  <c r="Q188" i="80" s="1"/>
  <c r="J189" i="80"/>
  <c r="F189" i="80"/>
  <c r="AI103" i="102" l="1"/>
  <c r="U103" i="102"/>
  <c r="Y103" i="102" s="1"/>
  <c r="AG103" i="102"/>
  <c r="Z103" i="102"/>
  <c r="M105" i="102"/>
  <c r="L106" i="102"/>
  <c r="N104" i="102"/>
  <c r="O104" i="102" s="1"/>
  <c r="W104" i="102"/>
  <c r="B190" i="80"/>
  <c r="H189" i="80"/>
  <c r="G189" i="80"/>
  <c r="N189" i="80"/>
  <c r="AG104" i="102" l="1"/>
  <c r="Z104" i="102"/>
  <c r="M106" i="102"/>
  <c r="L107" i="102"/>
  <c r="N105" i="102"/>
  <c r="O105" i="102" s="1"/>
  <c r="W105" i="102"/>
  <c r="AI104" i="102"/>
  <c r="U104" i="102"/>
  <c r="Y104" i="102" s="1"/>
  <c r="J190" i="80"/>
  <c r="E190" i="80"/>
  <c r="M190" i="80"/>
  <c r="O189" i="80"/>
  <c r="Q189" i="80" s="1"/>
  <c r="F190" i="80"/>
  <c r="AI105" i="102" l="1"/>
  <c r="U105" i="102"/>
  <c r="Y105" i="102" s="1"/>
  <c r="N106" i="102"/>
  <c r="O106" i="102" s="1"/>
  <c r="W106" i="102"/>
  <c r="AG105" i="102"/>
  <c r="Z105" i="102"/>
  <c r="M107" i="102"/>
  <c r="L108" i="102"/>
  <c r="H190" i="80"/>
  <c r="B191" i="80"/>
  <c r="G190" i="80"/>
  <c r="N107" i="102" l="1"/>
  <c r="O107" i="102" s="1"/>
  <c r="W107" i="102"/>
  <c r="Z106" i="102"/>
  <c r="AG106" i="102"/>
  <c r="AI106" i="102"/>
  <c r="U106" i="102"/>
  <c r="Y106" i="102" s="1"/>
  <c r="M108" i="102"/>
  <c r="L109" i="102"/>
  <c r="F191" i="80"/>
  <c r="M191" i="80"/>
  <c r="E191" i="80"/>
  <c r="J191" i="80"/>
  <c r="G191" i="80"/>
  <c r="B192" i="80"/>
  <c r="N190" i="80"/>
  <c r="O190" i="80" s="1"/>
  <c r="Q190" i="80" s="1"/>
  <c r="H191" i="80"/>
  <c r="W108" i="102" l="1"/>
  <c r="N108" i="102"/>
  <c r="O108" i="102" s="1"/>
  <c r="Z107" i="102"/>
  <c r="AG107" i="102"/>
  <c r="L110" i="102"/>
  <c r="M109" i="102"/>
  <c r="AI107" i="102"/>
  <c r="U107" i="102"/>
  <c r="Y107" i="102" s="1"/>
  <c r="M192" i="80"/>
  <c r="E192" i="80"/>
  <c r="J192" i="80"/>
  <c r="F192" i="80"/>
  <c r="N191" i="80"/>
  <c r="O191" i="80" s="1"/>
  <c r="Q191" i="80" s="1"/>
  <c r="W109" i="102" l="1"/>
  <c r="N109" i="102"/>
  <c r="O109" i="102" s="1"/>
  <c r="AI108" i="102"/>
  <c r="U108" i="102"/>
  <c r="Y108" i="102" s="1"/>
  <c r="M110" i="102"/>
  <c r="L111" i="102"/>
  <c r="AG108" i="102"/>
  <c r="Z108" i="102"/>
  <c r="B193" i="80"/>
  <c r="H192" i="80"/>
  <c r="M111" i="102" l="1"/>
  <c r="L112" i="102"/>
  <c r="W110" i="102"/>
  <c r="N110" i="102"/>
  <c r="O110" i="102" s="1"/>
  <c r="U109" i="102"/>
  <c r="Y109" i="102" s="1"/>
  <c r="AI109" i="102"/>
  <c r="Z109" i="102"/>
  <c r="AG109" i="102"/>
  <c r="E193" i="80"/>
  <c r="M193" i="80"/>
  <c r="G192" i="80"/>
  <c r="N192" i="80"/>
  <c r="O192" i="80" s="1"/>
  <c r="Q192" i="80" s="1"/>
  <c r="J193" i="80"/>
  <c r="F193" i="80"/>
  <c r="B194" i="80" s="1"/>
  <c r="AG110" i="102" l="1"/>
  <c r="Z110" i="102"/>
  <c r="M112" i="102"/>
  <c r="L113" i="102"/>
  <c r="AI110" i="102"/>
  <c r="U110" i="102"/>
  <c r="Y110" i="102" s="1"/>
  <c r="W111" i="102"/>
  <c r="N111" i="102"/>
  <c r="O111" i="102" s="1"/>
  <c r="M194" i="80"/>
  <c r="E194" i="80"/>
  <c r="J194" i="80"/>
  <c r="H193" i="80"/>
  <c r="F194" i="80"/>
  <c r="AI111" i="102" l="1"/>
  <c r="U111" i="102"/>
  <c r="Y111" i="102" s="1"/>
  <c r="AG111" i="102"/>
  <c r="Z111" i="102"/>
  <c r="N112" i="102"/>
  <c r="O112" i="102" s="1"/>
  <c r="W112" i="102"/>
  <c r="M113" i="102"/>
  <c r="L114" i="102"/>
  <c r="G193" i="80"/>
  <c r="N193" i="80"/>
  <c r="O193" i="80" s="1"/>
  <c r="Q193" i="80" s="1"/>
  <c r="B195" i="80"/>
  <c r="H194" i="80"/>
  <c r="N113" i="102" l="1"/>
  <c r="O113" i="102" s="1"/>
  <c r="W113" i="102"/>
  <c r="AG112" i="102"/>
  <c r="Z112" i="102"/>
  <c r="AI112" i="102"/>
  <c r="U112" i="102"/>
  <c r="Y112" i="102" s="1"/>
  <c r="M114" i="102"/>
  <c r="L115" i="102"/>
  <c r="M195" i="80"/>
  <c r="E195" i="80"/>
  <c r="G194" i="80"/>
  <c r="N194" i="80"/>
  <c r="O194" i="80" s="1"/>
  <c r="Q194" i="80" s="1"/>
  <c r="J195" i="80"/>
  <c r="F195" i="80"/>
  <c r="M115" i="102" l="1"/>
  <c r="L116" i="102"/>
  <c r="Z113" i="102"/>
  <c r="AG113" i="102"/>
  <c r="N114" i="102"/>
  <c r="O114" i="102" s="1"/>
  <c r="W114" i="102"/>
  <c r="AI113" i="102"/>
  <c r="U113" i="102"/>
  <c r="Y113" i="102" s="1"/>
  <c r="H195" i="80"/>
  <c r="B196" i="80"/>
  <c r="AG114" i="102" l="1"/>
  <c r="Z114" i="102"/>
  <c r="M116" i="102"/>
  <c r="L117" i="102"/>
  <c r="AI114" i="102"/>
  <c r="U114" i="102"/>
  <c r="Y114" i="102" s="1"/>
  <c r="W115" i="102"/>
  <c r="N115" i="102"/>
  <c r="O115" i="102" s="1"/>
  <c r="M196" i="80"/>
  <c r="E196" i="80"/>
  <c r="J196" i="80"/>
  <c r="G195" i="80"/>
  <c r="F196" i="80"/>
  <c r="AG115" i="102" l="1"/>
  <c r="Z115" i="102"/>
  <c r="M117" i="102"/>
  <c r="L118" i="102"/>
  <c r="AI115" i="102"/>
  <c r="U115" i="102"/>
  <c r="Y115" i="102" s="1"/>
  <c r="N116" i="102"/>
  <c r="O116" i="102" s="1"/>
  <c r="W116" i="102"/>
  <c r="G196" i="80"/>
  <c r="N196" i="80"/>
  <c r="B197" i="80"/>
  <c r="N195" i="80"/>
  <c r="O195" i="80" s="1"/>
  <c r="Q195" i="80" s="1"/>
  <c r="H196" i="80"/>
  <c r="M118" i="102" l="1"/>
  <c r="L119" i="102"/>
  <c r="Z116" i="102"/>
  <c r="AG116" i="102"/>
  <c r="AI116" i="102"/>
  <c r="U116" i="102"/>
  <c r="Y116" i="102" s="1"/>
  <c r="W117" i="102"/>
  <c r="N117" i="102"/>
  <c r="O117" i="102" s="1"/>
  <c r="M197" i="80"/>
  <c r="E197" i="80"/>
  <c r="O196" i="80"/>
  <c r="Q196" i="80" s="1"/>
  <c r="J197" i="80"/>
  <c r="F197" i="80"/>
  <c r="H197" i="80" s="1"/>
  <c r="Z117" i="102" l="1"/>
  <c r="AG117" i="102"/>
  <c r="AI117" i="102"/>
  <c r="U117" i="102"/>
  <c r="Y117" i="102" s="1"/>
  <c r="M119" i="102"/>
  <c r="L120" i="102"/>
  <c r="N118" i="102"/>
  <c r="O118" i="102" s="1"/>
  <c r="W118" i="102"/>
  <c r="B198" i="80"/>
  <c r="AI118" i="102" l="1"/>
  <c r="U118" i="102"/>
  <c r="Y118" i="102" s="1"/>
  <c r="N119" i="102"/>
  <c r="O119" i="102" s="1"/>
  <c r="W119" i="102"/>
  <c r="M120" i="102"/>
  <c r="L121" i="102"/>
  <c r="AG118" i="102"/>
  <c r="Z118" i="102"/>
  <c r="E198" i="80"/>
  <c r="M198" i="80"/>
  <c r="G197" i="80"/>
  <c r="N197" i="80"/>
  <c r="O197" i="80" s="1"/>
  <c r="Q197" i="80" s="1"/>
  <c r="J198" i="80"/>
  <c r="F198" i="80"/>
  <c r="M121" i="102" l="1"/>
  <c r="L122" i="102"/>
  <c r="AI119" i="102"/>
  <c r="U119" i="102"/>
  <c r="Y119" i="102" s="1"/>
  <c r="Z119" i="102"/>
  <c r="AG119" i="102"/>
  <c r="W120" i="102"/>
  <c r="N120" i="102"/>
  <c r="O120" i="102" s="1"/>
  <c r="B199" i="80"/>
  <c r="H198" i="80"/>
  <c r="Z120" i="102" l="1"/>
  <c r="AG120" i="102"/>
  <c r="AI120" i="102"/>
  <c r="U120" i="102"/>
  <c r="Y120" i="102" s="1"/>
  <c r="M122" i="102"/>
  <c r="L123" i="102"/>
  <c r="N121" i="102"/>
  <c r="O121" i="102" s="1"/>
  <c r="W121" i="102"/>
  <c r="M199" i="80"/>
  <c r="E199" i="80"/>
  <c r="J199" i="80"/>
  <c r="G198" i="80"/>
  <c r="F199" i="80"/>
  <c r="B200" i="80" s="1"/>
  <c r="AI121" i="102" l="1"/>
  <c r="U121" i="102"/>
  <c r="Y121" i="102" s="1"/>
  <c r="AG121" i="102"/>
  <c r="Z121" i="102"/>
  <c r="M123" i="102"/>
  <c r="L124" i="102"/>
  <c r="W122" i="102"/>
  <c r="N122" i="102"/>
  <c r="O122" i="102" s="1"/>
  <c r="M200" i="80"/>
  <c r="E200" i="80"/>
  <c r="N198" i="80"/>
  <c r="O198" i="80" s="1"/>
  <c r="Q198" i="80" s="1"/>
  <c r="J200" i="80"/>
  <c r="H199" i="80"/>
  <c r="F200" i="80"/>
  <c r="H200" i="80" s="1"/>
  <c r="AI122" i="102" l="1"/>
  <c r="U122" i="102"/>
  <c r="Y122" i="102" s="1"/>
  <c r="N123" i="102"/>
  <c r="O123" i="102" s="1"/>
  <c r="W123" i="102"/>
  <c r="M124" i="102"/>
  <c r="L125" i="102"/>
  <c r="Z122" i="102"/>
  <c r="AG122" i="102"/>
  <c r="G200" i="80"/>
  <c r="G199" i="80"/>
  <c r="B201" i="80"/>
  <c r="W124" i="102" l="1"/>
  <c r="N124" i="102"/>
  <c r="O124" i="102" s="1"/>
  <c r="AG123" i="102"/>
  <c r="Z123" i="102"/>
  <c r="AI123" i="102"/>
  <c r="U123" i="102"/>
  <c r="Y123" i="102" s="1"/>
  <c r="M125" i="102"/>
  <c r="L126" i="102"/>
  <c r="E201" i="80"/>
  <c r="M201" i="80"/>
  <c r="N200" i="80"/>
  <c r="O200" i="80" s="1"/>
  <c r="J201" i="80"/>
  <c r="F201" i="80"/>
  <c r="B202" i="80" s="1"/>
  <c r="N199" i="80"/>
  <c r="O199" i="80" s="1"/>
  <c r="Q199" i="80" s="1"/>
  <c r="M126" i="102" l="1"/>
  <c r="L127" i="102"/>
  <c r="AI124" i="102"/>
  <c r="U124" i="102"/>
  <c r="Y124" i="102" s="1"/>
  <c r="W125" i="102"/>
  <c r="N125" i="102"/>
  <c r="O125" i="102" s="1"/>
  <c r="AG124" i="102"/>
  <c r="Z124" i="102"/>
  <c r="M202" i="80"/>
  <c r="E202" i="80"/>
  <c r="J202" i="80"/>
  <c r="F202" i="80"/>
  <c r="H202" i="80" s="1"/>
  <c r="H201" i="80"/>
  <c r="Q200" i="80"/>
  <c r="Z125" i="102" l="1"/>
  <c r="AG125" i="102"/>
  <c r="AI125" i="102"/>
  <c r="U125" i="102"/>
  <c r="Y125" i="102" s="1"/>
  <c r="M127" i="102"/>
  <c r="L128" i="102"/>
  <c r="W126" i="102"/>
  <c r="N126" i="102"/>
  <c r="O126" i="102" s="1"/>
  <c r="B203" i="80"/>
  <c r="G201" i="80"/>
  <c r="AG126" i="102" l="1"/>
  <c r="Z126" i="102"/>
  <c r="M128" i="102"/>
  <c r="L129" i="102"/>
  <c r="W127" i="102"/>
  <c r="N127" i="102"/>
  <c r="O127" i="102" s="1"/>
  <c r="AI126" i="102"/>
  <c r="U126" i="102"/>
  <c r="Y126" i="102" s="1"/>
  <c r="J203" i="80"/>
  <c r="M203" i="80"/>
  <c r="E203" i="80"/>
  <c r="F203" i="80"/>
  <c r="H203" i="80" s="1"/>
  <c r="N201" i="80"/>
  <c r="O201" i="80" s="1"/>
  <c r="Q201" i="80" s="1"/>
  <c r="G202" i="80"/>
  <c r="N202" i="80"/>
  <c r="O202" i="80" s="1"/>
  <c r="W128" i="102" l="1"/>
  <c r="N128" i="102"/>
  <c r="O128" i="102" s="1"/>
  <c r="AG127" i="102"/>
  <c r="Z127" i="102"/>
  <c r="AI127" i="102"/>
  <c r="U127" i="102"/>
  <c r="Y127" i="102" s="1"/>
  <c r="M129" i="102"/>
  <c r="L130" i="102"/>
  <c r="B204" i="80"/>
  <c r="Q202" i="80"/>
  <c r="M130" i="102" l="1"/>
  <c r="L131" i="102"/>
  <c r="W129" i="102"/>
  <c r="N129" i="102"/>
  <c r="O129" i="102" s="1"/>
  <c r="AI128" i="102"/>
  <c r="U128" i="102"/>
  <c r="Y128" i="102" s="1"/>
  <c r="Z128" i="102"/>
  <c r="AG128" i="102"/>
  <c r="J204" i="80"/>
  <c r="M204" i="80"/>
  <c r="E204" i="80"/>
  <c r="F204" i="80"/>
  <c r="G203" i="80"/>
  <c r="N203" i="80" s="1"/>
  <c r="O203" i="80" s="1"/>
  <c r="Q203" i="80" s="1"/>
  <c r="AG129" i="102" l="1"/>
  <c r="Z129" i="102"/>
  <c r="AI129" i="102"/>
  <c r="U129" i="102"/>
  <c r="Y129" i="102" s="1"/>
  <c r="L132" i="102"/>
  <c r="M131" i="102"/>
  <c r="N130" i="102"/>
  <c r="O130" i="102" s="1"/>
  <c r="W130" i="102"/>
  <c r="B205" i="80"/>
  <c r="G204" i="80"/>
  <c r="N204" i="80" s="1"/>
  <c r="H204" i="80"/>
  <c r="AG130" i="102" l="1"/>
  <c r="Z130" i="102"/>
  <c r="AI130" i="102"/>
  <c r="U130" i="102"/>
  <c r="Y130" i="102" s="1"/>
  <c r="L133" i="102"/>
  <c r="M132" i="102"/>
  <c r="N131" i="102"/>
  <c r="O131" i="102" s="1"/>
  <c r="W131" i="102"/>
  <c r="F205" i="80"/>
  <c r="M205" i="80"/>
  <c r="E205" i="80"/>
  <c r="O204" i="80"/>
  <c r="Q204" i="80" s="1"/>
  <c r="G205" i="80"/>
  <c r="J205" i="80"/>
  <c r="H205" i="80"/>
  <c r="B206" i="80"/>
  <c r="AI131" i="102" l="1"/>
  <c r="U131" i="102"/>
  <c r="Y131" i="102" s="1"/>
  <c r="M133" i="102"/>
  <c r="L134" i="102"/>
  <c r="W132" i="102"/>
  <c r="N132" i="102"/>
  <c r="O132" i="102" s="1"/>
  <c r="Z131" i="102"/>
  <c r="AG131" i="102"/>
  <c r="J206" i="80"/>
  <c r="M206" i="80"/>
  <c r="E206" i="80"/>
  <c r="F206" i="80"/>
  <c r="B207" i="80" s="1"/>
  <c r="N205" i="80"/>
  <c r="O205" i="80" s="1"/>
  <c r="Q205" i="80" s="1"/>
  <c r="H206" i="80"/>
  <c r="AG132" i="102" l="1"/>
  <c r="Z132" i="102"/>
  <c r="M134" i="102"/>
  <c r="L135" i="102"/>
  <c r="W133" i="102"/>
  <c r="N133" i="102"/>
  <c r="O133" i="102" s="1"/>
  <c r="AI132" i="102"/>
  <c r="U132" i="102"/>
  <c r="Y132" i="102" s="1"/>
  <c r="J207" i="80"/>
  <c r="M207" i="80"/>
  <c r="E207" i="80"/>
  <c r="F207" i="80"/>
  <c r="H207" i="80" s="1"/>
  <c r="B208" i="80"/>
  <c r="G206" i="80"/>
  <c r="AI133" i="102" l="1"/>
  <c r="U133" i="102"/>
  <c r="Y133" i="102" s="1"/>
  <c r="M135" i="102"/>
  <c r="L136" i="102"/>
  <c r="M136" i="102" s="1"/>
  <c r="AG133" i="102"/>
  <c r="Z133" i="102"/>
  <c r="W134" i="102"/>
  <c r="N134" i="102"/>
  <c r="O134" i="102" s="1"/>
  <c r="J208" i="80"/>
  <c r="M208" i="80"/>
  <c r="E208" i="80"/>
  <c r="F208" i="80"/>
  <c r="G207" i="80"/>
  <c r="N207" i="80" s="1"/>
  <c r="O207" i="80" s="1"/>
  <c r="N206" i="80"/>
  <c r="O206" i="80" s="1"/>
  <c r="Q206" i="80" s="1"/>
  <c r="AG134" i="102" l="1"/>
  <c r="Z134" i="102"/>
  <c r="AG141" i="102"/>
  <c r="N136" i="102"/>
  <c r="N135" i="102"/>
  <c r="O135" i="102" s="1"/>
  <c r="W135" i="102"/>
  <c r="AI134" i="102"/>
  <c r="U134" i="102"/>
  <c r="Y134" i="102" s="1"/>
  <c r="G208" i="80"/>
  <c r="N208" i="80" s="1"/>
  <c r="B209" i="80"/>
  <c r="H208" i="80"/>
  <c r="Q207" i="80"/>
  <c r="AI135" i="102" l="1"/>
  <c r="U135" i="102"/>
  <c r="Y135" i="102" s="1"/>
  <c r="W136" i="102"/>
  <c r="AG135" i="102"/>
  <c r="Z135" i="102"/>
  <c r="O136" i="102"/>
  <c r="J209" i="80"/>
  <c r="E209" i="80"/>
  <c r="M209" i="80"/>
  <c r="O208" i="80"/>
  <c r="Q208" i="80" s="1"/>
  <c r="F209" i="80"/>
  <c r="G209" i="80" s="1"/>
  <c r="AI136" i="102" l="1"/>
  <c r="T139" i="102"/>
  <c r="U136" i="102"/>
  <c r="Y136" i="102" s="1"/>
  <c r="Z136" i="102"/>
  <c r="AG136" i="102"/>
  <c r="B210" i="80"/>
  <c r="H209" i="80"/>
  <c r="N209" i="80"/>
  <c r="T143" i="102" l="1"/>
  <c r="AI141" i="102"/>
  <c r="J210" i="80"/>
  <c r="M210" i="80"/>
  <c r="E210" i="80"/>
  <c r="F210" i="80"/>
  <c r="B211" i="80" s="1"/>
  <c r="O209" i="80"/>
  <c r="Q209" i="80" s="1"/>
  <c r="J211" i="80" l="1"/>
  <c r="M211" i="80"/>
  <c r="E211" i="80"/>
  <c r="F211" i="80"/>
  <c r="H210" i="80"/>
  <c r="G211" i="80" l="1"/>
  <c r="N211" i="80" s="1"/>
  <c r="G210" i="80"/>
  <c r="N210" i="80" s="1"/>
  <c r="O210" i="80" s="1"/>
  <c r="Q210" i="80" s="1"/>
  <c r="H211" i="80"/>
  <c r="B212" i="80"/>
  <c r="O211" i="80"/>
  <c r="Q211" i="80" s="1"/>
  <c r="J212" i="80" l="1"/>
  <c r="M212" i="80"/>
  <c r="E212" i="80"/>
  <c r="F212" i="80"/>
  <c r="B213" i="80" s="1"/>
  <c r="H212" i="80"/>
  <c r="J213" i="80" l="1"/>
  <c r="M213" i="80"/>
  <c r="E213" i="80"/>
  <c r="F213" i="80"/>
  <c r="H213" i="80" s="1"/>
  <c r="G212" i="80"/>
  <c r="N212" i="80"/>
  <c r="B214" i="80"/>
  <c r="O212" i="80"/>
  <c r="Q212" i="80" s="1"/>
  <c r="E214" i="80" l="1"/>
  <c r="M214" i="80"/>
  <c r="F214" i="80"/>
  <c r="G213" i="80"/>
  <c r="J214" i="80"/>
  <c r="B215" i="80"/>
  <c r="H214" i="80"/>
  <c r="G214" i="80"/>
  <c r="N213" i="80"/>
  <c r="O213" i="80" s="1"/>
  <c r="Q213" i="80" s="1"/>
  <c r="J215" i="80" l="1"/>
  <c r="M215" i="80"/>
  <c r="E215" i="80"/>
  <c r="F215" i="80"/>
  <c r="H215" i="80" s="1"/>
  <c r="N214" i="80"/>
  <c r="O214" i="80" s="1"/>
  <c r="Q214" i="80" s="1"/>
  <c r="B216" i="80"/>
  <c r="G215" i="80"/>
  <c r="J216" i="80" l="1"/>
  <c r="M216" i="80"/>
  <c r="E216" i="80"/>
  <c r="F216" i="80"/>
  <c r="H216" i="80" s="1"/>
  <c r="N215" i="80"/>
  <c r="O215" i="80" s="1"/>
  <c r="Q215" i="80" s="1"/>
  <c r="B217" i="80" l="1"/>
  <c r="G216" i="80"/>
  <c r="J217" i="80" l="1"/>
  <c r="M217" i="80"/>
  <c r="E217" i="80"/>
  <c r="F217" i="80"/>
  <c r="B218" i="80" s="1"/>
  <c r="N216" i="80"/>
  <c r="O216" i="80" s="1"/>
  <c r="Q216" i="80" s="1"/>
  <c r="G217" i="80"/>
  <c r="H217" i="80"/>
  <c r="J218" i="80" l="1"/>
  <c r="M218" i="80"/>
  <c r="E218" i="80"/>
  <c r="F218" i="80"/>
  <c r="B219" i="80" s="1"/>
  <c r="N217" i="80"/>
  <c r="O217" i="80" s="1"/>
  <c r="Q217" i="80" s="1"/>
  <c r="H218" i="80"/>
  <c r="J219" i="80" l="1"/>
  <c r="M219" i="80"/>
  <c r="E219" i="80"/>
  <c r="F219" i="80"/>
  <c r="H219" i="80" s="1"/>
  <c r="G218" i="80"/>
  <c r="N218" i="80"/>
  <c r="O218" i="80" s="1"/>
  <c r="Q218" i="80" s="1"/>
  <c r="B220" i="80"/>
  <c r="M220" i="80" l="1"/>
  <c r="E220" i="80"/>
  <c r="G219" i="80"/>
  <c r="J220" i="80"/>
  <c r="F220" i="80"/>
  <c r="G220" i="80" l="1"/>
  <c r="N220" i="80"/>
  <c r="H220" i="80"/>
  <c r="B221" i="80"/>
  <c r="N219" i="80"/>
  <c r="O219" i="80" s="1"/>
  <c r="Q219" i="80" s="1"/>
  <c r="M221" i="80" l="1"/>
  <c r="E221" i="80"/>
  <c r="J221" i="80"/>
  <c r="F221" i="80"/>
  <c r="O220" i="80"/>
  <c r="Q220" i="80" s="1"/>
  <c r="H221" i="80" l="1"/>
  <c r="B222" i="80"/>
  <c r="E222" i="80" l="1"/>
  <c r="M222" i="80"/>
  <c r="J222" i="80"/>
  <c r="G221" i="80"/>
  <c r="N221" i="80"/>
  <c r="O221" i="80" s="1"/>
  <c r="Q221" i="80" s="1"/>
  <c r="F222" i="80"/>
  <c r="H222" i="80" l="1"/>
  <c r="B223" i="80"/>
  <c r="M223" i="80" l="1"/>
  <c r="E223" i="80"/>
  <c r="G222" i="80"/>
  <c r="J223" i="80"/>
  <c r="F223" i="80"/>
  <c r="G223" i="80" s="1"/>
  <c r="N223" i="80" l="1"/>
  <c r="B224" i="80"/>
  <c r="H223" i="80"/>
  <c r="N222" i="80"/>
  <c r="O222" i="80" s="1"/>
  <c r="Q222" i="80" s="1"/>
  <c r="M224" i="80" l="1"/>
  <c r="E224" i="80"/>
  <c r="J224" i="80"/>
  <c r="O223" i="80"/>
  <c r="Q223" i="80" s="1"/>
  <c r="F224" i="80"/>
  <c r="G224" i="80" l="1"/>
  <c r="N224" i="80"/>
  <c r="H224" i="80"/>
  <c r="B225" i="80"/>
  <c r="E225" i="80" l="1"/>
  <c r="M225" i="80"/>
  <c r="J225" i="80"/>
  <c r="F225" i="80"/>
  <c r="O224" i="80"/>
  <c r="Q224" i="80" s="1"/>
  <c r="H225" i="80" l="1"/>
  <c r="G225" i="80"/>
  <c r="N225" i="80"/>
  <c r="O225" i="80" s="1"/>
  <c r="Q225" i="80" s="1"/>
  <c r="B226" i="80"/>
  <c r="M226" i="80" l="1"/>
  <c r="E226" i="80"/>
  <c r="J226" i="80"/>
  <c r="F226" i="80"/>
  <c r="B227" i="80" l="1"/>
  <c r="G226" i="80"/>
  <c r="N226" i="80"/>
  <c r="H226" i="80"/>
  <c r="J227" i="80" l="1"/>
  <c r="M227" i="80"/>
  <c r="E227" i="80"/>
  <c r="O226" i="80"/>
  <c r="Q226" i="80" s="1"/>
  <c r="F227" i="80"/>
  <c r="B228" i="80" s="1"/>
  <c r="J228" i="80" l="1"/>
  <c r="M228" i="80"/>
  <c r="E228" i="80"/>
  <c r="H227" i="80"/>
  <c r="F228" i="80"/>
  <c r="B229" i="80" s="1"/>
  <c r="J229" i="80" l="1"/>
  <c r="M229" i="80"/>
  <c r="E229" i="80"/>
  <c r="G227" i="80"/>
  <c r="N227" i="80" s="1"/>
  <c r="O227" i="80" s="1"/>
  <c r="Q227" i="80" s="1"/>
  <c r="H228" i="80"/>
  <c r="F229" i="80"/>
  <c r="H229" i="80" l="1"/>
  <c r="B230" i="80"/>
  <c r="G228" i="80"/>
  <c r="G229" i="80"/>
  <c r="N229" i="80"/>
  <c r="J230" i="80" l="1"/>
  <c r="M230" i="80"/>
  <c r="E230" i="80"/>
  <c r="F230" i="80"/>
  <c r="B231" i="80" s="1"/>
  <c r="O229" i="80"/>
  <c r="N228" i="80"/>
  <c r="O228" i="80" s="1"/>
  <c r="Q228" i="80" s="1"/>
  <c r="M231" i="80" l="1"/>
  <c r="E231" i="80"/>
  <c r="Q229" i="80"/>
  <c r="H230" i="80"/>
  <c r="J231" i="80"/>
  <c r="F231" i="80"/>
  <c r="H231" i="80" s="1"/>
  <c r="G230" i="80" l="1"/>
  <c r="B232" i="80"/>
  <c r="N230" i="80"/>
  <c r="O230" i="80" s="1"/>
  <c r="Q230" i="80" s="1"/>
  <c r="F232" i="80" l="1"/>
  <c r="M232" i="80"/>
  <c r="E232" i="80"/>
  <c r="G231" i="80"/>
  <c r="N231" i="80"/>
  <c r="O231" i="80" s="1"/>
  <c r="Q231" i="80" s="1"/>
  <c r="G232" i="80"/>
  <c r="J232" i="80"/>
  <c r="H232" i="80"/>
  <c r="N232" i="80" l="1"/>
  <c r="O232" i="80" s="1"/>
  <c r="Q232" i="80" s="1"/>
  <c r="J26" i="95"/>
  <c r="J18" i="95"/>
  <c r="J17" i="95"/>
  <c r="J19" i="95"/>
  <c r="J23" i="95"/>
  <c r="J20" i="95"/>
  <c r="J14" i="95"/>
  <c r="J24" i="95"/>
  <c r="J29" i="95"/>
  <c r="M13" i="95"/>
  <c r="J15" i="95"/>
  <c r="J30" i="95"/>
  <c r="J25" i="95"/>
  <c r="J27" i="95"/>
  <c r="J31" i="95"/>
  <c r="J16" i="95"/>
  <c r="J21" i="95"/>
  <c r="J28" i="95"/>
  <c r="J22" i="95"/>
  <c r="M30" i="95" l="1"/>
  <c r="M22" i="95"/>
  <c r="M15" i="95"/>
  <c r="M16" i="95"/>
  <c r="M20" i="95"/>
  <c r="M18" i="95"/>
  <c r="M29" i="95"/>
  <c r="M25" i="95"/>
  <c r="M31" i="95"/>
  <c r="M23" i="95"/>
  <c r="M28" i="95"/>
  <c r="M21" i="95"/>
  <c r="M26" i="95"/>
  <c r="M27" i="95"/>
  <c r="M24" i="95"/>
  <c r="M14" i="95"/>
  <c r="M17" i="95" l="1"/>
  <c r="M19" i="9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tc={A1B89BD8-E50E-4B5C-9D85-639E48D4CBFC}</author>
    <author>tc={600B76B6-54FC-4059-A515-BDD97358C1A4}</author>
    <author>tc={06E0B912-E6BA-4901-BF6B-09355D9FF52B}</author>
    <author>tc={85D04CF9-42C8-487E-8CA7-B61540D82186}</author>
    <author>tc={A423D0FE-7EED-4305-8FEC-9F0CB3D588C4}</author>
    <author>tc={0E12A992-2639-47B0-80BA-C2134AD957B8}</author>
  </authors>
  <commentList>
    <comment ref="C4" authorId="0" shapeId="0" xr:uid="{A1B89BD8-E50E-4B5C-9D85-639E48D4CBFC}">
      <text>
        <t>[Threaded comment]
Your version of Excel allows you to read this threaded comment; however, any edits to it will get removed if the file is opened in a newer version of Excel. Learn more: https://go.microsoft.com/fwlink/?linkid=870924
Comment:
    Wartość hipotetyczna</t>
      </text>
    </comment>
    <comment ref="E10" authorId="1" shapeId="0" xr:uid="{600B76B6-54FC-4059-A515-BDD97358C1A4}">
      <text>
        <t>[Threaded comment]
Your version of Excel allows you to read this threaded comment; however, any edits to it will get removed if the file is opened in a newer version of Excel. Learn more: https://go.microsoft.com/fwlink/?linkid=870924
Comment:
    Długość okresu obowiązywania   (liczba dni kalendarzowych) – od poniedziałku do czwartku = 1, w piątek = 3 (przy założeniu braku świąt), a w przypadku wystąpienia święta (dnia wolnego od pracy) będzie to wartość większa o 1 za każdy dzień świąteczny bezpośrednio przypadający po danym dniu</t>
      </text>
    </comment>
    <comment ref="G10" authorId="2" shapeId="0" xr:uid="{06E0B912-E6BA-4901-BF6B-09355D9FF52B}">
      <text>
        <t>[Threaded comment]
Your version of Excel allows you to read this threaded comment; however, any edits to it will get removed if the file is opened in a newer version of Excel. Learn more: https://go.microsoft.com/fwlink/?linkid=870924
Comment:
    W przypadku gdy kredyt w rachunku bieżącym lub rachunek bankowy dla klienta indywidualnego i biznesowego jest oprocentowany stopą zmienną inną niż Stopa procentowa O/N wskaźnika referencyjnego należy zastąpić odpowiednią Składaną stopą procenową wynikającą z warunków konwersji umowy finansowej (np. WIRON 1M Stopa Składana).</t>
      </text>
    </comment>
    <comment ref="I10" authorId="3" shapeId="0" xr:uid="{85D04CF9-42C8-487E-8CA7-B61540D82186}">
      <text>
        <t>[Threaded comment]
Your version of Excel allows you to read this threaded comment; however, any edits to it will get removed if the file is opened in a newer version of Excel. Learn more: https://go.microsoft.com/fwlink/?linkid=870924
Comment:
    Spread korygujący, odpowiadający tenorowi WIBOR</t>
      </text>
    </comment>
    <comment ref="J10" authorId="4" shapeId="0" xr:uid="{A423D0FE-7EED-4305-8FEC-9F0CB3D588C4}">
      <text>
        <t>[Threaded comment]
Your version of Excel allows you to read this threaded comment; however, any edits to it will get removed if the file is opened in a newer version of Excel. Learn more: https://go.microsoft.com/fwlink/?linkid=870924
Comment:
    Komponent marży mający zastosowanie w przypadku kredytów w rachunku bieżącym (overdraft).</t>
      </text>
    </comment>
    <comment ref="G12" authorId="5" shapeId="0" xr:uid="{0E12A992-2639-47B0-80BA-C2134AD957B8}">
      <text>
        <t>[Threaded comment]
Your version of Excel allows you to read this threaded comment; however, any edits to it will get removed if the file is opened in a newer version of Excel. Learn more: https://go.microsoft.com/fwlink/?linkid=870924
Comment:
    Indeks WIRON jest kalkulowany i prezentowany z precyzją do 3 miejsc po przecinku.
Zaokrąglenie dotyczy wartości stopy wyrażonej w %, a więc przykładem stopy procentowej zaokrąglonej do 3 miejsc po przecinku jest 5,123%.</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tc={D82CE5D6-1A32-41BB-BD4B-BEB341FA5AB4}</author>
    <author>tc={7A9DCA76-D87C-47B2-B848-56B329B5CDF3}</author>
    <author>tc={CFF7AA28-B6E9-45BF-B23E-DC9F92E7857B}</author>
    <author>tc={54A0E300-9EA6-4DB6-819B-8854DAA326FC}</author>
  </authors>
  <commentList>
    <comment ref="C10" authorId="0" shapeId="0" xr:uid="{D82CE5D6-1A32-41BB-BD4B-BEB341FA5AB4}">
      <text>
        <t>[Threaded comment]
Your version of Excel allows you to read this threaded comment; however, any edits to it will get removed if the file is opened in a newer version of Excel. Learn more: https://go.microsoft.com/fwlink/?linkid=870924
Comment:
    Okres referencyjny pokrywa się z Okresem odsetkowym.</t>
      </text>
    </comment>
    <comment ref="E10" authorId="1" shapeId="0" xr:uid="{7A9DCA76-D87C-47B2-B848-56B329B5CDF3}">
      <text>
        <t>[Threaded comment]
Your version of Excel allows you to read this threaded comment; however, any edits to it will get removed if the file is opened in a newer version of Excel. Learn more: https://go.microsoft.com/fwlink/?linkid=870924
Comment:
    Last reset, przy założeniu wykorzystania WIRON 1M Stopa Składana</t>
      </text>
    </comment>
    <comment ref="F10" authorId="2" shapeId="0" xr:uid="{CFF7AA28-B6E9-45BF-B23E-DC9F92E7857B}">
      <text>
        <t>[Threaded comment]
Your version of Excel allows you to read this threaded comment; however, any edits to it will get removed if the file is opened in a newer version of Excel. Learn more: https://go.microsoft.com/fwlink/?linkid=870924
Comment:
    Last reset, przy założeniu wykorzystania WIRON 3M Stopa Składana</t>
      </text>
    </comment>
    <comment ref="G10" authorId="3" shapeId="0" xr:uid="{54A0E300-9EA6-4DB6-819B-8854DAA326FC}">
      <text>
        <t>[Threaded comment]
Your version of Excel allows you to read this threaded comment; however, any edits to it will get removed if the file is opened in a newer version of Excel. Learn more: https://go.microsoft.com/fwlink/?linkid=870924
Comment:
    Last reset, przy założeniu, że Okres obserwacji obejmuje poprzedni Okres odsetkowy w miejsce bieżącego Okresu odsetkowego.</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tc={74D0F887-B706-44F7-A817-5B5B07EC1F70}</author>
    <author>tc={E053387F-F999-4164-846C-05232CD36D05}</author>
    <author>tc={F8AB4DB9-DDB1-485A-8333-23332F70E6FC}</author>
    <author>tc={E65E5EC4-910F-4BA1-A2FB-5CE5E4AFCDA4}</author>
  </authors>
  <commentList>
    <comment ref="C5" authorId="0" shapeId="0" xr:uid="{74D0F887-B706-44F7-A817-5B5B07EC1F70}">
      <text>
        <t>[Threaded comment]
Your version of Excel allows you to read this threaded comment; however, any edits to it will get removed if the file is opened in a newer version of Excel. Learn more: https://go.microsoft.com/fwlink/?linkid=870924
Comment:
    Wartość hipotetyczna</t>
      </text>
    </comment>
    <comment ref="J14" authorId="1" shapeId="0" xr:uid="{E053387F-F999-4164-846C-05232CD36D05}">
      <text>
        <t>[Threaded comment]
Your version of Excel allows you to read this threaded comment; however, any edits to it will get removed if the file is opened in a newer version of Excel. Learn more: https://go.microsoft.com/fwlink/?linkid=870924
Comment:
    Indeks WIRON jest kalkulowany i prezentowany z precyzją do 3 miejsc po przecinku.
Zaokrąglenie dotyczy wartości stopy wyrażonej w %, a więc przykładem stopy procentowej zaokrąglonej do 3 miejsc po przecinku jest 5,123%.</t>
      </text>
    </comment>
    <comment ref="AA14" authorId="2" shapeId="0" xr:uid="{F8AB4DB9-DDB1-485A-8333-23332F70E6FC}">
      <text>
        <t>[Threaded comment]
Your version of Excel allows you to read this threaded comment; however, any edits to it will get removed if the file is opened in a newer version of Excel. Learn more: https://go.microsoft.com/fwlink/?linkid=870924
Comment:
    Indeks jednopodstawowy wyrażony w punktach indeksowych jest kalkulowany z precyzją do 8 miejsc po przecinku z wartością startową na poziomie 100, podczas gdy datą startową indeksu będzie 2 stycznia 2019 roku.</t>
      </text>
    </comment>
    <comment ref="AB33" authorId="3" shapeId="0" xr:uid="{E65E5EC4-910F-4BA1-A2FB-5CE5E4AFCDA4}">
      <text>
        <t>[Threaded comment]
Your version of Excel allows you to read this threaded comment; however, any edits to it will get removed if the file is opened in a newer version of Excel. Learn more: https://go.microsoft.com/fwlink/?linkid=870924
Comment:
    Skumulowana składana stopa procentowa dla danego Okresu odsetkowego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tc={F2528957-A79E-44FB-9620-899E2527CE33}</author>
    <author>tc={C8965804-1774-4229-8BFA-DD39E1D345F5}</author>
    <author>tc={CD0EB9F8-B9F1-4446-94D3-5E7FD8AB61C7}</author>
    <author>tc={638229D9-BAD4-49B6-B0F8-098039803634}</author>
    <author>tc={F8844BBC-2A79-42AD-A2AB-1E8A921CDE16}</author>
  </authors>
  <commentList>
    <comment ref="C5" authorId="0" shapeId="0" xr:uid="{F2528957-A79E-44FB-9620-899E2527CE33}">
      <text>
        <t>[Threaded comment]
Your version of Excel allows you to read this threaded comment; however, any edits to it will get removed if the file is opened in a newer version of Excel. Learn more: https://go.microsoft.com/fwlink/?linkid=870924
Comment:
    Wartość hipotetyczna</t>
      </text>
    </comment>
    <comment ref="C6" authorId="1" shapeId="0" xr:uid="{C8965804-1774-4229-8BFA-DD39E1D345F5}">
      <text>
        <t>[Threaded comment]
Your version of Excel allows you to read this threaded comment; however, any edits to it will get removed if the file is opened in a newer version of Excel. Learn more: https://go.microsoft.com/fwlink/?linkid=870924
Comment:
    Wartość hipotetyczna</t>
      </text>
    </comment>
    <comment ref="R12" authorId="2" shapeId="0" xr:uid="{CD0EB9F8-B9F1-4446-94D3-5E7FD8AB61C7}">
      <text>
        <t>[Threaded comment]
Your version of Excel allows you to read this threaded comment; however, any edits to it will get removed if the file is opened in a newer version of Excel. Learn more: https://go.microsoft.com/fwlink/?linkid=870924
Comment:
    Spread korygujący, odpowiadający tenorowi WIBOR</t>
      </text>
    </comment>
    <comment ref="J14" authorId="3" shapeId="0" xr:uid="{638229D9-BAD4-49B6-B0F8-098039803634}">
      <text>
        <t>[Threaded comment]
Your version of Excel allows you to read this threaded comment; however, any edits to it will get removed if the file is opened in a newer version of Excel. Learn more: https://go.microsoft.com/fwlink/?linkid=870924
Comment:
    Indeks WIRON jest kalkulowany i prezentowany z precyzją do 3 miejsc po przecinku.
Zaokrąglenie dotyczy wartości stopy wyrażonej w %, a więc przykładem stopy procentowej zaokrąglonej do 3 miejsc po przecinku jest 5,123%.</t>
      </text>
    </comment>
    <comment ref="M32" authorId="4" shapeId="0" xr:uid="{F8844BBC-2A79-42AD-A2AB-1E8A921CDE16}">
      <text>
        <t>[Threaded comment]
Your version of Excel allows you to read this threaded comment; however, any edits to it will get removed if the file is opened in a newer version of Excel. Learn more: https://go.microsoft.com/fwlink/?linkid=870924
Comment:
    ACR</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tc={6D2D59E2-8082-4B47-87BD-BBCF1164B60E}</author>
    <author>tc={D8D855DB-29D6-45E1-BA3F-D6B21324D803}</author>
    <author>tc={85F0695D-D797-4221-9511-2D1E59051A18}</author>
  </authors>
  <commentList>
    <comment ref="C5" authorId="0" shapeId="0" xr:uid="{6D2D59E2-8082-4B47-87BD-BBCF1164B60E}">
      <text>
        <t>[Threaded comment]
Your version of Excel allows you to read this threaded comment; however, any edits to it will get removed if the file is opened in a newer version of Excel. Learn more: https://go.microsoft.com/fwlink/?linkid=870924
Comment:
    Wartość hipotetyczna</t>
      </text>
    </comment>
    <comment ref="C6" authorId="1" shapeId="0" xr:uid="{D8D855DB-29D6-45E1-BA3F-D6B21324D803}">
      <text>
        <t>[Threaded comment]
Your version of Excel allows you to read this threaded comment; however, any edits to it will get removed if the file is opened in a newer version of Excel. Learn more: https://go.microsoft.com/fwlink/?linkid=870924
Comment:
    Wartość hipotetyczna</t>
      </text>
    </comment>
    <comment ref="J14" authorId="2" shapeId="0" xr:uid="{85F0695D-D797-4221-9511-2D1E59051A18}">
      <text>
        <t>[Threaded comment]
Your version of Excel allows you to read this threaded comment; however, any edits to it will get removed if the file is opened in a newer version of Excel. Learn more: https://go.microsoft.com/fwlink/?linkid=870924
Comment:
    Indeks WIRON jest kalkulowany i prezentowany z precyzją do 3 miejsc po przecinku.
Zaokrąglenie dotyczy wartości stopy wyrażonej w %, a więc przykładem stopy procentowej zaokrąglonej do 3 miejsc po przecinku jest 5,123%.</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tc={8C39450E-6627-43F9-BF29-144255A9DCE8}</author>
    <author>tc={B2DAB564-10A3-4C94-A30A-23DB8DCFDB2B}</author>
    <author>tc={79116623-E567-4839-971E-5BD43F12DAF0}</author>
  </authors>
  <commentList>
    <comment ref="C5" authorId="0" shapeId="0" xr:uid="{8C39450E-6627-43F9-BF29-144255A9DCE8}">
      <text>
        <t>[Threaded comment]
Your version of Excel allows you to read this threaded comment; however, any edits to it will get removed if the file is opened in a newer version of Excel. Learn more: https://go.microsoft.com/fwlink/?linkid=870924
Comment:
    Wartość hipotetyczna</t>
      </text>
    </comment>
    <comment ref="C6" authorId="1" shapeId="0" xr:uid="{B2DAB564-10A3-4C94-A30A-23DB8DCFDB2B}">
      <text>
        <t>[Threaded comment]
Your version of Excel allows you to read this threaded comment; however, any edits to it will get removed if the file is opened in a newer version of Excel. Learn more: https://go.microsoft.com/fwlink/?linkid=870924
Comment:
    Wartość hipotetyczna</t>
      </text>
    </comment>
    <comment ref="J14" authorId="2" shapeId="0" xr:uid="{79116623-E567-4839-971E-5BD43F12DAF0}">
      <text>
        <t>[Threaded comment]
Your version of Excel allows you to read this threaded comment; however, any edits to it will get removed if the file is opened in a newer version of Excel. Learn more: https://go.microsoft.com/fwlink/?linkid=870924
Comment:
    Indeks WIRON jest kalkulowany i prezentowany z precyzją do 3 miejsc po przecinku.
Zaokrąglenie dotyczy wartości stopy wyrażonej w %, a więc przykładem stopy procentowej zaokrąglonej do 3 miejsc po przecinku jest 5,123%.</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tc={8CB1372F-6CDE-46B0-89CB-2759A5A29F91}</author>
    <author>tc={3C92375C-3405-4B36-8CEE-8BDED8C3D66A}</author>
    <author>tc={23F0E532-1A7E-4823-835E-5A22A76DE402}</author>
  </authors>
  <commentList>
    <comment ref="C5" authorId="0" shapeId="0" xr:uid="{8CB1372F-6CDE-46B0-89CB-2759A5A29F91}">
      <text>
        <t>[Threaded comment]
Your version of Excel allows you to read this threaded comment; however, any edits to it will get removed if the file is opened in a newer version of Excel. Learn more: https://go.microsoft.com/fwlink/?linkid=870924
Comment:
    Wartość hipotetyczna</t>
      </text>
    </comment>
    <comment ref="C6" authorId="1" shapeId="0" xr:uid="{3C92375C-3405-4B36-8CEE-8BDED8C3D66A}">
      <text>
        <t>[Threaded comment]
Your version of Excel allows you to read this threaded comment; however, any edits to it will get removed if the file is opened in a newer version of Excel. Learn more: https://go.microsoft.com/fwlink/?linkid=870924
Comment:
    Wartość hipotetyczna</t>
      </text>
    </comment>
    <comment ref="J14" authorId="2" shapeId="0" xr:uid="{23F0E532-1A7E-4823-835E-5A22A76DE402}">
      <text>
        <t>[Threaded comment]
Your version of Excel allows you to read this threaded comment; however, any edits to it will get removed if the file is opened in a newer version of Excel. Learn more: https://go.microsoft.com/fwlink/?linkid=870924
Comment:
    Indeks WIRON jest kalkulowany i prezentowany z precyzją do 3 miejsc po przecinku.
Zaokrąglenie dotyczy wartości stopy wyrażonej w %, a więc przykładem stopy procentowej zaokrąglonej do 3 miejsc po przecinku jest 5,123%.</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tc={2A744FE2-585F-44E2-B5BC-1836D2F24F1D}</author>
    <author>tc={19120366-6373-4CED-A987-A7AA6115C7F6}</author>
    <author>tc={9EFAFC77-D299-4DEE-B6E1-A61F8723CA68}</author>
  </authors>
  <commentList>
    <comment ref="C5" authorId="0" shapeId="0" xr:uid="{2A744FE2-585F-44E2-B5BC-1836D2F24F1D}">
      <text>
        <t>[Threaded comment]
Your version of Excel allows you to read this threaded comment; however, any edits to it will get removed if the file is opened in a newer version of Excel. Learn more: https://go.microsoft.com/fwlink/?linkid=870924
Comment:
    Wartość hipotetyczna</t>
      </text>
    </comment>
    <comment ref="C6" authorId="1" shapeId="0" xr:uid="{19120366-6373-4CED-A987-A7AA6115C7F6}">
      <text>
        <t>[Threaded comment]
Your version of Excel allows you to read this threaded comment; however, any edits to it will get removed if the file is opened in a newer version of Excel. Learn more: https://go.microsoft.com/fwlink/?linkid=870924
Comment:
    Wartość hipotetyczna</t>
      </text>
    </comment>
    <comment ref="J14" authorId="2" shapeId="0" xr:uid="{9EFAFC77-D299-4DEE-B6E1-A61F8723CA68}">
      <text>
        <t>[Threaded comment]
Your version of Excel allows you to read this threaded comment; however, any edits to it will get removed if the file is opened in a newer version of Excel. Learn more: https://go.microsoft.com/fwlink/?linkid=870924
Comment:
    Indeks WIRON jest kalkulowany i prezentowany z precyzją do 3 miejsc po przecinku.
Zaokrąglenie dotyczy wartości stopy wyrażonej w %, a więc przykładem stopy procentowej zaokrąglonej do 3 miejsc po przecinku jest 5,123%.</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tc={21B5C7F7-1E5C-41B0-8FD4-494A55940364}</author>
    <author>tc={2DA2B6DD-89A8-4B46-BC5F-44959DE51BB2}</author>
  </authors>
  <commentList>
    <comment ref="C5" authorId="0" shapeId="0" xr:uid="{21B5C7F7-1E5C-41B0-8FD4-494A55940364}">
      <text>
        <t>[Threaded comment]
Your version of Excel allows you to read this threaded comment; however, any edits to it will get removed if the file is opened in a newer version of Excel. Learn more: https://go.microsoft.com/fwlink/?linkid=870924
Comment:
    Wartość hipotetyczna</t>
      </text>
    </comment>
    <comment ref="C6" authorId="1" shapeId="0" xr:uid="{2DA2B6DD-89A8-4B46-BC5F-44959DE51BB2}">
      <text>
        <t>[Threaded comment]
Your version of Excel allows you to read this threaded comment; however, any edits to it will get removed if the file is opened in a newer version of Excel. Learn more: https://go.microsoft.com/fwlink/?linkid=870924
Comment:
    Wartość hipotetyczna</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tc={8061A107-FCB7-4E4A-BE9C-F163179D6D8B}</author>
    <author>tc={FB4CA384-D17D-4552-A76C-8A73E46FE6D9}</author>
    <author>tc={0074EA58-7E72-4D23-9C30-ACA863E8FE06}</author>
  </authors>
  <commentList>
    <comment ref="C5" authorId="0" shapeId="0" xr:uid="{8061A107-FCB7-4E4A-BE9C-F163179D6D8B}">
      <text>
        <t>[Threaded comment]
Your version of Excel allows you to read this threaded comment; however, any edits to it will get removed if the file is opened in a newer version of Excel. Learn more: https://go.microsoft.com/fwlink/?linkid=870924
Comment:
    Wartość hipotetyczna</t>
      </text>
    </comment>
    <comment ref="C6" authorId="1" shapeId="0" xr:uid="{FB4CA384-D17D-4552-A76C-8A73E46FE6D9}">
      <text>
        <t>[Threaded comment]
Your version of Excel allows you to read this threaded comment; however, any edits to it will get removed if the file is opened in a newer version of Excel. Learn more: https://go.microsoft.com/fwlink/?linkid=870924
Comment:
    Wartość hipotetyczna</t>
      </text>
    </comment>
    <comment ref="B11" authorId="2" shapeId="0" xr:uid="{0074EA58-7E72-4D23-9C30-ACA863E8FE06}">
      <text>
        <t>[Threaded comment]
Your version of Excel allows you to read this threaded comment; however, any edits to it will get removed if the file is opened in a newer version of Excel. Learn more: https://go.microsoft.com/fwlink/?linkid=870924
Comment:
    W przykładzie uwzględniono hipotetyczne założenie, gdzie wskaźnik WIRON Stopa Składana jest pobierany 2BD przed rozpoczęciem Okresu odsetkowego.</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tc={885DD374-0CB5-4CE4-900D-755313088AB1}</author>
    <author>tc={BF2BF426-BCCD-4185-9ACC-9493E571B3B2}</author>
    <author>tc={25250C77-DC76-4721-8C62-AD7C6F1C23DA}</author>
    <author>tc={389196E2-A715-4C9D-B5AE-EE796A4C6D98}</author>
  </authors>
  <commentList>
    <comment ref="C10" authorId="0" shapeId="0" xr:uid="{885DD374-0CB5-4CE4-900D-755313088AB1}">
      <text>
        <t>[Threaded comment]
Your version of Excel allows you to read this threaded comment; however, any edits to it will get removed if the file is opened in a newer version of Excel. Learn more: https://go.microsoft.com/fwlink/?linkid=870924
Comment:
    Okres referencyjny pokrywa się z Okresem odsetkowym.</t>
      </text>
    </comment>
    <comment ref="E10" authorId="1" shapeId="0" xr:uid="{BF2BF426-BCCD-4185-9ACC-9493E571B3B2}">
      <text>
        <t>[Threaded comment]
Your version of Excel allows you to read this threaded comment; however, any edits to it will get removed if the file is opened in a newer version of Excel. Learn more: https://go.microsoft.com/fwlink/?linkid=870924
Comment:
    Last reset, przy założeniu wykorzystania WIRON 1M Stopa Składana</t>
      </text>
    </comment>
    <comment ref="F10" authorId="2" shapeId="0" xr:uid="{25250C77-DC76-4721-8C62-AD7C6F1C23DA}">
      <text>
        <t>[Threaded comment]
Your version of Excel allows you to read this threaded comment; however, any edits to it will get removed if the file is opened in a newer version of Excel. Learn more: https://go.microsoft.com/fwlink/?linkid=870924
Comment:
    Last reset, przy założeniu wykorzystania WIRON 3M Stopa Składana</t>
      </text>
    </comment>
    <comment ref="G10" authorId="3" shapeId="0" xr:uid="{389196E2-A715-4C9D-B5AE-EE796A4C6D98}">
      <text>
        <t>[Threaded comment]
Your version of Excel allows you to read this threaded comment; however, any edits to it will get removed if the file is opened in a newer version of Excel. Learn more: https://go.microsoft.com/fwlink/?linkid=870924
Comment:
    Last reset, przy założeniu, że Okres obserwacji obejmuje poprzedni Okres odsetkowy w miejsce bieżącego Okresu odsetkowego.</t>
      </text>
    </comment>
  </commentList>
</comments>
</file>

<file path=xl/sharedStrings.xml><?xml version="1.0" encoding="utf-8"?>
<sst xmlns="http://schemas.openxmlformats.org/spreadsheetml/2006/main" count="4552" uniqueCount="174">
  <si>
    <t>[%]</t>
  </si>
  <si>
    <t>WIRON</t>
  </si>
  <si>
    <t>WIRON_CI</t>
  </si>
  <si>
    <t>Dane z GPWB</t>
  </si>
  <si>
    <t>Deloitte</t>
  </si>
  <si>
    <t>Okres odsetkowy</t>
  </si>
  <si>
    <t>wersja 2</t>
  </si>
  <si>
    <t>wersja 1</t>
  </si>
  <si>
    <t>Wersja</t>
  </si>
  <si>
    <t>Data</t>
  </si>
  <si>
    <t>Wprowadzone zmiany</t>
  </si>
  <si>
    <t xml:space="preserve"> </t>
  </si>
  <si>
    <t>max. 6 months</t>
  </si>
  <si>
    <t>Początek okresu odsetkowego</t>
  </si>
  <si>
    <t>Koniec okresu odsetkowego</t>
  </si>
  <si>
    <t>Liczba dni (kalendarzowych)</t>
  </si>
  <si>
    <t>Wartość nominalna</t>
  </si>
  <si>
    <t>Baza roku (N)</t>
  </si>
  <si>
    <t>Marża</t>
  </si>
  <si>
    <t>Kalendarz</t>
  </si>
  <si>
    <t>Polska</t>
  </si>
  <si>
    <t>Wskaźnik</t>
  </si>
  <si>
    <t>Wartość</t>
  </si>
  <si>
    <t>Data startu okresu O/N 
(T)</t>
  </si>
  <si>
    <t>Data końca okresu O/N
(T+1)</t>
  </si>
  <si>
    <t>Przesunięcie (w dniach)</t>
  </si>
  <si>
    <t>Dni kalendarzowe w Okresie referencyjnym O/N</t>
  </si>
  <si>
    <t>Dni kalendarzowe w Okresie odsetkowym O/N</t>
  </si>
  <si>
    <t xml:space="preserve">Brak zaokrągleń </t>
  </si>
  <si>
    <t>Zaokrąglenie</t>
  </si>
  <si>
    <t>Odsetki dzienne</t>
  </si>
  <si>
    <t>Wartość WIRON Indeks Jednopodstawowy
[WIRON_CI]</t>
  </si>
  <si>
    <t>Płatność odsetkowa</t>
  </si>
  <si>
    <t>Data emisji</t>
  </si>
  <si>
    <t>Liczba obligacji</t>
  </si>
  <si>
    <t>Efektywny RFR (zdeannualizowany)</t>
  </si>
  <si>
    <t>Metoda bazująca na wykorzystaniu  WIRON (przepływy pieniężne wyznaczane na podstawie składania indeksów RFR)</t>
  </si>
  <si>
    <t>Płatność odsetkowa (Metoda 3)</t>
  </si>
  <si>
    <t>Płatność odsetkowa (Metoda 2)</t>
  </si>
  <si>
    <t>Różnica (M3 - M2)</t>
  </si>
  <si>
    <t>-</t>
  </si>
  <si>
    <t>Skumulowana liczba dni kalendarzowych w Okresie referencyjnym</t>
  </si>
  <si>
    <t>Skumulowana liczba dni kalendarzowych w Okresie odsetkowym</t>
  </si>
  <si>
    <t xml:space="preserve">Wartość wskaźnika WIRON </t>
  </si>
  <si>
    <t>Przesunięcie okresu obserwacji (Lookback with Observation Period Shift)</t>
  </si>
  <si>
    <t>Składana stopa procentowa
(zannualizowana, skumulowana) 
[ACR]</t>
  </si>
  <si>
    <t>Składana stopa procentowa
(zdeannualizowana , skumulowana) 
[UCR]</t>
  </si>
  <si>
    <t>Składana stopa procentowa
(zannualizowana, nieskumulowana)
[NCR]</t>
  </si>
  <si>
    <t>Czynnik wynikający ze złożenia RFR</t>
  </si>
  <si>
    <t>Początek okresu odsetkowego wypadający w dzień niepracujący</t>
  </si>
  <si>
    <t>Przesuwanie początków/końców okresów odsetkowych na dni robocze obejmujące zastosowanie Zmodyfikowanej konwencji następnego dnia roboczego</t>
  </si>
  <si>
    <t>Okres odsetkowy (liczba miesięcy)</t>
  </si>
  <si>
    <t>Termin zapadalności (liczba miesięcy)</t>
  </si>
  <si>
    <t>Liczba okresów odsetkowych</t>
  </si>
  <si>
    <t>Data zapadalności</t>
  </si>
  <si>
    <t>Łączna wartość nominalna</t>
  </si>
  <si>
    <t>Szczegóły dotyczące okresu odsetkowego (nr)</t>
  </si>
  <si>
    <t>Dzienna zmiana odsetek</t>
  </si>
  <si>
    <t>Data obserwacji dla Daty końca okresu O/N (T-5)</t>
  </si>
  <si>
    <t>Szczegóły dotyczące wybranego okresu odsetkowego</t>
  </si>
  <si>
    <t>Metoda  bazująca na wykorzystaniu WIRON Indeks Jednopodstawowy</t>
  </si>
  <si>
    <t>Przesuwanie daty odczytu indeksu RFR zgodnie z mechanizmem -5BD/-6BD</t>
  </si>
  <si>
    <t>Sześciomiesięczny okres odsetkowy</t>
  </si>
  <si>
    <t>brak zaaokrąglenia</t>
  </si>
  <si>
    <t>Skumulowana stopa procentowa</t>
  </si>
  <si>
    <t>Wartość liczbowa w Excel</t>
  </si>
  <si>
    <t>Zaaokrąglenie skumulowanej stopy procentowej</t>
  </si>
  <si>
    <t>Stopa: 1.234567890123456789%</t>
  </si>
  <si>
    <t>Zaakrąglenie liczby (np. 1,234567890123456789% w zapisie dziesiętnym pokazywane jest jako 0,01234567890123456789 i dopiero taka liczba jest zaakrąglana, zostaje 16 cyfr po przecinku w wyniku czego mamy: 0,0123456789012345</t>
  </si>
  <si>
    <t>Przykład ("brak zaokrąglenia" oznacza w praktyce maksymalną precyzję Excel)</t>
  </si>
  <si>
    <t>WIRON_1M</t>
  </si>
  <si>
    <t>WIRON_3M</t>
  </si>
  <si>
    <t>WIRON_6M</t>
  </si>
  <si>
    <t>WIRON_1M [%]</t>
  </si>
  <si>
    <t>WIRON_3M [%]</t>
  </si>
  <si>
    <t>WIRON_6M [%]</t>
  </si>
  <si>
    <t>WIRON Stopa Składana</t>
  </si>
  <si>
    <t>Wstępna wersja dokumentu technicznego.</t>
  </si>
  <si>
    <t>Metoda ostatniej aktualizacji (Last Reset)</t>
  </si>
  <si>
    <t>Spread korygujący</t>
  </si>
  <si>
    <t>Kwota salda kapitału na bazie, której wyznaczana jest wysokość należnych odsetek w okresie odsetkowym</t>
  </si>
  <si>
    <t>Metoda rekomendowana dla kredytów/pożyczek innych niż kredyt w rachunku bieżącym dla klienta biznesowego oraz produktach faktoringowych</t>
  </si>
  <si>
    <t>Różnica (M1 - M2)</t>
  </si>
  <si>
    <t>Płatność odsetkowa (Metoda 1)</t>
  </si>
  <si>
    <t>Metoda 3</t>
  </si>
  <si>
    <t>Metoda 2</t>
  </si>
  <si>
    <t>Skumulowana składana stopa procentowa (w ujęciu rocznym)</t>
  </si>
  <si>
    <t>Nieskumulowana składana stopa procentowa (w ujęciu rocznym)</t>
  </si>
  <si>
    <t>Kwota odsetek należnych za i-ty dzień roboczy w okresie odsetkowym
(Metoda 3)</t>
  </si>
  <si>
    <t>Kwota odsetek należnych do i-tego dnia roboczego w okresie odsetkowym
(Metoda 3)</t>
  </si>
  <si>
    <t>Kwota odsetek należnych do i-tego dnia roboczego w okresie odsetkowym
(Metoda 2)</t>
  </si>
  <si>
    <t>Kwota odsetek należnych za i-ty dzień roboczy w okresie odsetkowym
(Metoda 2)</t>
  </si>
  <si>
    <t>Kwota odsetek należnych do i-tego dnia roboczego w okresie odsetkowym przy użyciu WIRON_CI</t>
  </si>
  <si>
    <t>Kwota odsetek należnych za i-ty dzień roboczy w okresie odsetkowym przy użyciu WIRON_CI</t>
  </si>
  <si>
    <t>Różnica (M1 - M3)</t>
  </si>
  <si>
    <t>Simple</t>
  </si>
  <si>
    <t>Calendar Dat Shift with Simple Imputation (weekends and holidays imputed)</t>
  </si>
  <si>
    <t>Calendar Dat Shift with Compound Imputation (weekends and holidays imputed)</t>
  </si>
  <si>
    <t>Skumulowana składana stopa procentowa
(w ujęciu rocznym) 
[ACR]</t>
  </si>
  <si>
    <t>Skumulowana składana stopa procentowa
(zdeannualizowana) 
[UCR]</t>
  </si>
  <si>
    <t>Nieskumulowana składana stopa procentowa
(w ujęciu rocznym)
[NCR]</t>
  </si>
  <si>
    <t xml:space="preserve">Podejście rekomendowane dla  kredytów w rachunku bieżącym (overdraft) oraz rachunków bankowych dla klienta indywidualnego i biznesowego </t>
  </si>
  <si>
    <t>Podejście rekomendowane dla kredytów/pożyczek innych niż kredyt w rachunku bieżącym dla klienta biznesowego oraz produktach faktoringowych</t>
  </si>
  <si>
    <t>Efektywna stopa procentowa RFR (zdeannualizowana)</t>
  </si>
  <si>
    <t>Podejście rekomendowane dla kredytów hipotecznych i kredytów/pożyczek innych niż hipoteczne dla klienta indywidualnego, kredytów/pożyczek innych niż kredyt w rachunku bieżącym dla klienta biznesowego, kart kredytowych i chargé, a także dla produktów leasingowych i faktoringowych</t>
  </si>
  <si>
    <t>Saldo kapitału i-tego Okresu odsetkowego O/N</t>
  </si>
  <si>
    <t>Kwota odsetek należnych za i-ty Okres odsetkowy O/N</t>
  </si>
  <si>
    <t>Skumulowana kwota odsetek należnych do i-tego Okresu odsetkowego O/N</t>
  </si>
  <si>
    <t>Data startu Okresu odsetkowego O/N 
(T)</t>
  </si>
  <si>
    <t>Data końca Okresu odsetkowego O/N
(T+1)</t>
  </si>
  <si>
    <t>Data końca Okresu odsetkowego O/N 
(T)</t>
  </si>
  <si>
    <t>Ujemne przepływy pieniężne w Okresie odsetkowym O/N</t>
  </si>
  <si>
    <t>Kwota salda kapitału na bazie, której wyznaczana jest wysokość należnych odsetek w Okresie odsetkowym</t>
  </si>
  <si>
    <t>Kwota odsetek należnych za i-ty Okres odsetkowy O/N
(Metoda 3)</t>
  </si>
  <si>
    <t>Kwota odsetek należnych do i-tego Okresu odsetkowego O/N
(Metoda 3)</t>
  </si>
  <si>
    <t>Kwota odsetek należnych do i-tego Okresu odsetkowego O/N
(Metoda 2)</t>
  </si>
  <si>
    <t>Kwota odsetek należnych za i-ty Okres odsetkowy O/N
(Metoda 2)</t>
  </si>
  <si>
    <t>Kwota odsetek należnych do i-tego Okresu odsetkowego O/N</t>
  </si>
  <si>
    <t>Brak zaokrąglenia na poziomie [ACR] i [ACR]* oznacza różnicę między Metodą 1 i Metodą 2/Metodą3 na poziomie poszczególnych przepływów w okresach O/N</t>
  </si>
  <si>
    <t>Okres odsetkowy O/N</t>
  </si>
  <si>
    <t>Skumulowana składana stopa procentowa
(zannualizowana)
[ACR*]</t>
  </si>
  <si>
    <t>Skumulowana składana stopa procentowa
(zannualizowana) 
[ACR*]</t>
  </si>
  <si>
    <t>Inne potencjalne warianty zasady Lookback with Observation Period Shift: (metoda prosta Simple-Imputed Shift i składana Compound-Imputed Calendar Shift)</t>
  </si>
  <si>
    <t>ACR</t>
  </si>
  <si>
    <t>Kapitał</t>
  </si>
  <si>
    <t>Wariant bazowy</t>
  </si>
  <si>
    <t>Lookback with Observation Period Shift (5BD)</t>
  </si>
  <si>
    <t>Początek Okresu odsetkowego</t>
  </si>
  <si>
    <t>Koniec Okresu odsetkowego</t>
  </si>
  <si>
    <t>Początek Okresu referencyjnego</t>
  </si>
  <si>
    <t>Koniec Okresu referencyjnego</t>
  </si>
  <si>
    <t>% Wariant Bazowy</t>
  </si>
  <si>
    <t>% Kapitału</t>
  </si>
  <si>
    <t>Last reset 1M</t>
  </si>
  <si>
    <t xml:space="preserve">Last reset </t>
  </si>
  <si>
    <t>Liczba dni (roboczych)</t>
  </si>
  <si>
    <t>Last reset 3M</t>
  </si>
  <si>
    <t>Okres referencyjny
Last reset</t>
  </si>
  <si>
    <t>Liczba dni (kalendarzowych) w Okresie referencyjnym</t>
  </si>
  <si>
    <t>okres wzrostu stóp %</t>
  </si>
  <si>
    <t>okres spadku stóp %</t>
  </si>
  <si>
    <t>Porównanie wybranych Zasad wykorzystania stopy Backward-looking</t>
  </si>
  <si>
    <t>Różnica względem Wariantu bazowego</t>
  </si>
  <si>
    <t>Waga</t>
  </si>
  <si>
    <t>Nominał</t>
  </si>
  <si>
    <t>Nominał + odsetki narosłe</t>
  </si>
  <si>
    <t>Procent prosty</t>
  </si>
  <si>
    <t>Procent składany</t>
  </si>
  <si>
    <t>Procent prosty vs procent składany</t>
  </si>
  <si>
    <r>
      <rPr>
        <sz val="11"/>
        <color theme="1"/>
        <rFont val="Calibri"/>
        <family val="2"/>
        <charset val="238"/>
        <scheme val="minor"/>
      </rPr>
      <t>Odsetki należne za i-ty okres O/N</t>
    </r>
    <r>
      <rPr>
        <b/>
        <sz val="11"/>
        <color theme="1"/>
        <rFont val="Calibri"/>
        <family val="2"/>
        <charset val="238"/>
        <scheme val="minor"/>
      </rPr>
      <t xml:space="preserve">
(Stopa efektywna x Nominał)</t>
    </r>
  </si>
  <si>
    <r>
      <t xml:space="preserve">Odsetki należne za i-ty okres O/N
 </t>
    </r>
    <r>
      <rPr>
        <b/>
        <sz val="11"/>
        <color theme="1"/>
        <rFont val="Calibri"/>
        <family val="2"/>
        <charset val="238"/>
        <scheme val="minor"/>
      </rPr>
      <t xml:space="preserve">
Stopa efektywna x (Nominał + odsetki narosłe)</t>
    </r>
  </si>
  <si>
    <t>Stosowanie wskaźnika RFR do obliczania odsetek dziennych</t>
  </si>
  <si>
    <t xml:space="preserve">Wartość wskaźnika 
RFR </t>
  </si>
  <si>
    <t>Wartość RFR Indeks Jednopodstawowy</t>
  </si>
  <si>
    <t>Metoda bazująca na wykorzystaniu RFR (przepływy pieniężne wyznaczane na podstawie składania indeksów RFR)</t>
  </si>
  <si>
    <t>Wartość RFR Indeks Jednopodstawowy
(Początek Okresu odsetkowego O/N)</t>
  </si>
  <si>
    <t>Wartość RFR Indeks Jednopodstawowy
(Koniec Okresu odsetkowego O/N)</t>
  </si>
  <si>
    <t>Odsetki naliczone</t>
  </si>
  <si>
    <t>Data obserwacji 
wskaźnika RFR
(T-5)</t>
  </si>
  <si>
    <t>Metoda bazująca na wykorzystaniu RFR Indeks Jednopodstawowy</t>
  </si>
  <si>
    <t>RFR</t>
  </si>
  <si>
    <t>Wartość wskaźnika 
RFR Stopa Składana</t>
  </si>
  <si>
    <t>Data obserwacji 
wskaźnika RFR
(T-2)</t>
  </si>
  <si>
    <t>Stopa Składana 1M publikowana przez Administratora</t>
  </si>
  <si>
    <t>Stopa Składana 3M publikowana przez Administratora</t>
  </si>
  <si>
    <t>Indeks jednopodstawowy dla końca Okresu odsetkowego</t>
  </si>
  <si>
    <t>Indeks jednopodstawowy dla początku Okresu odsetkowego</t>
  </si>
  <si>
    <t>Aktualizacja danych historycznych. W arkuszu wykorzystano dane historyczne po rewizji danych i aktualizacji bazy danych transakcyjnych za okres 2019-2023.
Na moment przygotowania materiału zaprzestano opracowania i publikowania WIRON Indeks Jednopodstawowy.</t>
  </si>
  <si>
    <t>Źródło danych: https://gpwbenchmark.pl/materialy, Data pobrania danych: 05.03.2024, dane historyczne po rewizji danych i aktualizacji bazy danych transakcyjnych za okres 2019-2023</t>
  </si>
  <si>
    <t>Okres wzrostu stóp procentowych</t>
  </si>
  <si>
    <t>Okres spadku stóp procentowych</t>
  </si>
  <si>
    <t>wersja 3</t>
  </si>
  <si>
    <t>Dodany komponent marży.</t>
  </si>
  <si>
    <t>CAS + Marża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</si>
</sst>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0.00000%"/>
    <numFmt numFmtId="165" formatCode="0.000000%"/>
    <numFmt numFmtId="166" formatCode="#,##0.00000"/>
    <numFmt numFmtId="167" formatCode="#,##0.00000000000000000"/>
    <numFmt numFmtId="168" formatCode="#,##0.000000000000000000000000000000000000000000000000"/>
    <numFmt numFmtId="169" formatCode="#,##0.000000000000000000000000000000000000000000"/>
    <numFmt numFmtId="170" formatCode="0.00000000%"/>
    <numFmt numFmtId="171" formatCode="#,##0.00000000"/>
    <numFmt numFmtId="172" formatCode="#,##0.0000000000"/>
    <numFmt numFmtId="173" formatCode="0.0000000000%"/>
    <numFmt numFmtId="174" formatCode="#,##0.000"/>
    <numFmt numFmtId="175" formatCode="#,##0.000000000000000000"/>
    <numFmt numFmtId="176" formatCode="0.0000000000000000%"/>
    <numFmt numFmtId="177" formatCode="0.0000000%"/>
    <numFmt numFmtId="178" formatCode="#,##0.000000"/>
    <numFmt numFmtId="179" formatCode="0.0000%"/>
    <numFmt numFmtId="180" formatCode="0.000%"/>
    <numFmt numFmtId="181" formatCode="[$-F800]dddd\,\ mmmm\ dd\,\ yyyy"/>
    <numFmt numFmtId="182" formatCode="#,##0.000000000"/>
    <numFmt numFmtId="183" formatCode="0.00000000"/>
  </numFmts>
  <fonts count="24"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0"/>
      <name val="Calibri"/>
      <family val="2"/>
      <charset val="238"/>
      <scheme val="minor"/>
    </font>
    <font>
      <sz val="11"/>
      <name val="Calibri"/>
      <family val="2"/>
      <charset val="238"/>
      <scheme val="minor"/>
    </font>
    <font>
      <sz val="9"/>
      <color theme="1"/>
      <name val="Calibri"/>
      <family val="2"/>
      <charset val="238"/>
      <scheme val="minor"/>
    </font>
    <font>
      <b/>
      <sz val="14"/>
      <color theme="0"/>
      <name val="Calibri"/>
      <family val="2"/>
      <charset val="238"/>
      <scheme val="minor"/>
    </font>
    <font>
      <sz val="11"/>
      <color rgb="FFC00000"/>
      <name val="Calibri"/>
      <family val="2"/>
      <charset val="238"/>
      <scheme val="minor"/>
    </font>
    <font>
      <b/>
      <sz val="11"/>
      <color rgb="FFC00000"/>
      <name val="Calibri"/>
      <family val="2"/>
      <charset val="238"/>
      <scheme val="minor"/>
    </font>
    <font>
      <b/>
      <sz val="11"/>
      <color theme="0"/>
      <name val="Calibri"/>
      <family val="2"/>
      <charset val="238"/>
      <scheme val="minor"/>
    </font>
    <font>
      <i/>
      <sz val="11"/>
      <color theme="2" tint="-0.499984740745262"/>
      <name val="Calibri"/>
      <family val="2"/>
      <charset val="238"/>
      <scheme val="minor"/>
    </font>
    <font>
      <sz val="11"/>
      <color theme="2" tint="-0.499984740745262"/>
      <name val="Calibri"/>
      <family val="2"/>
      <charset val="238"/>
      <scheme val="minor"/>
    </font>
    <font>
      <i/>
      <sz val="11"/>
      <color theme="1"/>
      <name val="Calibri"/>
      <family val="2"/>
      <charset val="238"/>
      <scheme val="minor"/>
    </font>
    <font>
      <b/>
      <sz val="14"/>
      <name val="Calibri"/>
      <family val="2"/>
      <charset val="238"/>
      <scheme val="minor"/>
    </font>
    <font>
      <b/>
      <i/>
      <sz val="14"/>
      <color theme="0" tint="-4.9989318521683403E-2"/>
      <name val="Calibri"/>
      <family val="2"/>
      <charset val="238"/>
      <scheme val="minor"/>
    </font>
    <font>
      <sz val="11"/>
      <color theme="0" tint="-0.499984740745262"/>
      <name val="Calibri"/>
      <family val="2"/>
      <charset val="238"/>
      <scheme val="minor"/>
    </font>
    <font>
      <i/>
      <sz val="11"/>
      <name val="Calibri"/>
      <family val="2"/>
      <charset val="238"/>
      <scheme val="minor"/>
    </font>
    <font>
      <sz val="11"/>
      <color rgb="FF002060"/>
      <name val="Calibri"/>
      <family val="2"/>
      <charset val="238"/>
      <scheme val="minor"/>
    </font>
    <font>
      <i/>
      <sz val="11"/>
      <color theme="0" tint="-0.499984740745262"/>
      <name val="Calibri"/>
      <family val="2"/>
      <charset val="238"/>
      <scheme val="minor"/>
    </font>
    <font>
      <sz val="11"/>
      <color theme="4" tint="-0.499984740745262"/>
      <name val="Calibri"/>
      <family val="2"/>
      <charset val="238"/>
      <scheme val="minor"/>
    </font>
    <font>
      <i/>
      <sz val="11"/>
      <color theme="0" tint="-0.34998626667073579"/>
      <name val="Calibri"/>
      <family val="2"/>
      <charset val="238"/>
      <scheme val="minor"/>
    </font>
    <font>
      <b/>
      <sz val="11"/>
      <name val="Calibri"/>
      <family val="2"/>
      <charset val="238"/>
      <scheme val="minor"/>
    </font>
    <font>
      <sz val="11"/>
      <color theme="0" tint="-0.249977111117893"/>
      <name val="Calibri"/>
      <family val="2"/>
      <charset val="238"/>
      <scheme val="minor"/>
    </font>
    <font>
      <sz val="10"/>
      <color theme="0" tint="-0.249977111117893"/>
      <name val="Calibri"/>
      <family val="2"/>
      <charset val="238"/>
      <scheme val="minor"/>
    </font>
  </fonts>
  <fills count="14">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7"/>
        <bgColor indexed="64"/>
      </patternFill>
    </fill>
    <fill>
      <patternFill patternType="solid">
        <fgColor theme="4"/>
        <bgColor indexed="64"/>
      </patternFill>
    </fill>
    <fill>
      <patternFill patternType="solid">
        <fgColor theme="9" tint="0.79998168889431442"/>
        <bgColor indexed="64"/>
      </patternFill>
    </fill>
    <fill>
      <patternFill patternType="solid">
        <fgColor theme="9"/>
        <bgColor indexed="64"/>
      </patternFill>
    </fill>
    <fill>
      <patternFill patternType="solid">
        <fgColor rgb="FF002060"/>
        <bgColor indexed="64"/>
      </patternFill>
    </fill>
    <fill>
      <patternFill patternType="solid">
        <fgColor theme="0"/>
        <bgColor indexed="64"/>
      </patternFill>
    </fill>
    <fill>
      <patternFill patternType="solid">
        <fgColor rgb="FF046A38"/>
        <bgColor indexed="64"/>
      </patternFill>
    </fill>
    <fill>
      <patternFill patternType="solid">
        <fgColor theme="5"/>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4"/>
      </left>
      <right style="thin">
        <color theme="4"/>
      </right>
      <top style="thin">
        <color theme="4"/>
      </top>
      <bottom/>
      <diagonal/>
    </border>
    <border>
      <left style="thin">
        <color theme="4"/>
      </left>
      <right style="thin">
        <color theme="4"/>
      </right>
      <top/>
      <bottom style="thin">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tted">
        <color indexed="64"/>
      </bottom>
      <diagonal/>
    </border>
  </borders>
  <cellStyleXfs count="2">
    <xf numFmtId="0" fontId="0" fillId="0" borderId="0"/>
    <xf numFmtId="9" fontId="1" fillId="0" borderId="0" applyFont="0" applyFill="0" applyBorder="0" applyAlignment="0" applyProtection="0"/>
  </cellStyleXfs>
  <cellXfs count="331">
    <xf numFmtId="0" fontId="0" fillId="0" borderId="0" xfId="0"/>
    <xf numFmtId="0" fontId="3"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14" fontId="0" fillId="0" borderId="4" xfId="0" applyNumberFormat="1" applyBorder="1" applyAlignment="1">
      <alignment vertical="center"/>
    </xf>
    <xf numFmtId="0" fontId="0" fillId="0" borderId="5" xfId="0" applyBorder="1" applyAlignment="1">
      <alignment vertical="center"/>
    </xf>
    <xf numFmtId="165" fontId="0" fillId="0" borderId="0" xfId="1" applyNumberFormat="1" applyFont="1" applyFill="1" applyBorder="1" applyAlignment="1">
      <alignment vertical="center"/>
    </xf>
    <xf numFmtId="4" fontId="0" fillId="0" borderId="0" xfId="0" applyNumberFormat="1" applyAlignment="1">
      <alignment vertical="center"/>
    </xf>
    <xf numFmtId="4" fontId="0" fillId="0" borderId="5" xfId="0" applyNumberFormat="1" applyBorder="1" applyAlignment="1">
      <alignment vertical="center"/>
    </xf>
    <xf numFmtId="14" fontId="0" fillId="0" borderId="0" xfId="0" applyNumberFormat="1" applyAlignment="1">
      <alignment vertical="center"/>
    </xf>
    <xf numFmtId="0" fontId="0" fillId="0" borderId="7" xfId="0" applyBorder="1" applyAlignment="1">
      <alignment vertical="center"/>
    </xf>
    <xf numFmtId="0" fontId="0" fillId="0" borderId="8" xfId="0" applyBorder="1" applyAlignment="1">
      <alignment vertical="center"/>
    </xf>
    <xf numFmtId="4" fontId="0" fillId="0" borderId="7" xfId="0" applyNumberFormat="1" applyBorder="1" applyAlignment="1">
      <alignment vertical="center"/>
    </xf>
    <xf numFmtId="4" fontId="0" fillId="0" borderId="8" xfId="0" applyNumberFormat="1" applyBorder="1" applyAlignment="1">
      <alignment vertical="center"/>
    </xf>
    <xf numFmtId="0" fontId="2" fillId="0" borderId="0" xfId="0" applyFont="1" applyAlignment="1">
      <alignment vertical="center"/>
    </xf>
    <xf numFmtId="14" fontId="0" fillId="0" borderId="6" xfId="0" applyNumberFormat="1" applyBorder="1" applyAlignment="1">
      <alignment vertical="center"/>
    </xf>
    <xf numFmtId="0" fontId="6" fillId="6" borderId="0" xfId="0" applyFont="1" applyFill="1" applyAlignment="1">
      <alignment vertical="center"/>
    </xf>
    <xf numFmtId="0" fontId="6" fillId="7" borderId="0" xfId="0" applyFont="1" applyFill="1" applyAlignment="1">
      <alignment vertical="center"/>
    </xf>
    <xf numFmtId="4" fontId="2" fillId="0" borderId="0" xfId="0" applyNumberFormat="1" applyFont="1" applyAlignment="1">
      <alignment vertical="center"/>
    </xf>
    <xf numFmtId="4" fontId="2" fillId="0" borderId="7" xfId="0" applyNumberFormat="1" applyFont="1" applyBorder="1" applyAlignment="1">
      <alignment vertical="center"/>
    </xf>
    <xf numFmtId="0" fontId="0" fillId="3" borderId="0" xfId="0" applyFill="1"/>
    <xf numFmtId="168" fontId="0" fillId="3" borderId="0" xfId="0" applyNumberFormat="1" applyFill="1"/>
    <xf numFmtId="167" fontId="0" fillId="3" borderId="0" xfId="0" applyNumberFormat="1" applyFill="1"/>
    <xf numFmtId="11" fontId="0" fillId="0" borderId="13" xfId="0" applyNumberFormat="1" applyBorder="1"/>
    <xf numFmtId="169" fontId="0" fillId="0" borderId="12" xfId="0" applyNumberFormat="1" applyBorder="1"/>
    <xf numFmtId="0" fontId="0" fillId="4" borderId="9" xfId="0" applyFill="1" applyBorder="1" applyAlignment="1">
      <alignment vertical="center"/>
    </xf>
    <xf numFmtId="0" fontId="0" fillId="4" borderId="10" xfId="0" applyFill="1" applyBorder="1" applyAlignment="1">
      <alignment vertical="center"/>
    </xf>
    <xf numFmtId="0" fontId="0" fillId="4" borderId="11" xfId="0" applyFill="1" applyBorder="1" applyAlignment="1">
      <alignmen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2" fillId="4" borderId="9"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14" fillId="6" borderId="0" xfId="0" applyFont="1" applyFill="1" applyAlignment="1">
      <alignment horizontal="left" vertical="center"/>
    </xf>
    <xf numFmtId="0" fontId="2" fillId="8" borderId="10" xfId="0" applyFont="1" applyFill="1" applyBorder="1" applyAlignment="1">
      <alignment horizontal="center" vertical="center" wrapText="1"/>
    </xf>
    <xf numFmtId="171" fontId="0" fillId="0" borderId="0" xfId="0" applyNumberFormat="1" applyAlignment="1">
      <alignment vertical="center"/>
    </xf>
    <xf numFmtId="0" fontId="11" fillId="4" borderId="0" xfId="0" applyFont="1" applyFill="1" applyAlignment="1">
      <alignment vertical="center"/>
    </xf>
    <xf numFmtId="0" fontId="11" fillId="4" borderId="5" xfId="0" applyFont="1" applyFill="1" applyBorder="1" applyAlignment="1">
      <alignment vertical="center"/>
    </xf>
    <xf numFmtId="0" fontId="2" fillId="4" borderId="9" xfId="0" applyFont="1" applyFill="1" applyBorder="1" applyAlignment="1">
      <alignment vertical="center"/>
    </xf>
    <xf numFmtId="0" fontId="2" fillId="4" borderId="10" xfId="0" applyFont="1" applyFill="1" applyBorder="1" applyAlignment="1">
      <alignment vertical="center"/>
    </xf>
    <xf numFmtId="0" fontId="2" fillId="4" borderId="11" xfId="0" applyFont="1" applyFill="1" applyBorder="1" applyAlignment="1">
      <alignment vertical="center"/>
    </xf>
    <xf numFmtId="0" fontId="0" fillId="4" borderId="2" xfId="0" applyFill="1" applyBorder="1" applyAlignment="1">
      <alignment vertical="center"/>
    </xf>
    <xf numFmtId="0" fontId="0" fillId="4" borderId="3" xfId="0" applyFill="1" applyBorder="1" applyAlignment="1">
      <alignment vertical="center"/>
    </xf>
    <xf numFmtId="172" fontId="2" fillId="0" borderId="4" xfId="0" applyNumberFormat="1" applyFont="1" applyBorder="1" applyAlignment="1">
      <alignment vertical="center"/>
    </xf>
    <xf numFmtId="172" fontId="2" fillId="0" borderId="6" xfId="0" applyNumberFormat="1" applyFont="1" applyBorder="1" applyAlignment="1">
      <alignment vertical="center"/>
    </xf>
    <xf numFmtId="0" fontId="0" fillId="4" borderId="1" xfId="0" applyFill="1" applyBorder="1" applyAlignment="1">
      <alignment vertical="center"/>
    </xf>
    <xf numFmtId="170" fontId="0" fillId="4" borderId="0" xfId="1" applyNumberFormat="1" applyFont="1" applyFill="1" applyBorder="1" applyAlignment="1">
      <alignment vertical="center"/>
    </xf>
    <xf numFmtId="4" fontId="0" fillId="4" borderId="5" xfId="0" applyNumberFormat="1" applyFill="1" applyBorder="1" applyAlignment="1">
      <alignment vertical="center"/>
    </xf>
    <xf numFmtId="4" fontId="2" fillId="0" borderId="5" xfId="0" applyNumberFormat="1" applyFont="1" applyBorder="1" applyAlignment="1">
      <alignment vertical="center"/>
    </xf>
    <xf numFmtId="170" fontId="1" fillId="0" borderId="0" xfId="1" applyNumberFormat="1" applyFont="1" applyBorder="1" applyAlignment="1">
      <alignment vertical="center"/>
    </xf>
    <xf numFmtId="0" fontId="13" fillId="7" borderId="0" xfId="0" applyFont="1" applyFill="1" applyAlignment="1">
      <alignment horizontal="left" vertical="center"/>
    </xf>
    <xf numFmtId="0" fontId="10" fillId="4" borderId="0" xfId="0" applyFont="1" applyFill="1" applyAlignment="1">
      <alignment vertical="center"/>
    </xf>
    <xf numFmtId="14" fontId="10" fillId="4" borderId="4" xfId="0" applyNumberFormat="1" applyFont="1" applyFill="1" applyBorder="1" applyAlignment="1">
      <alignment vertical="center"/>
    </xf>
    <xf numFmtId="14" fontId="10" fillId="4" borderId="0" xfId="0" applyNumberFormat="1" applyFont="1" applyFill="1" applyAlignment="1">
      <alignment vertical="center"/>
    </xf>
    <xf numFmtId="0" fontId="3" fillId="0" borderId="0" xfId="0" applyFont="1" applyAlignment="1">
      <alignment vertical="center" wrapText="1"/>
    </xf>
    <xf numFmtId="0" fontId="3" fillId="4" borderId="4" xfId="0" applyFont="1" applyFill="1" applyBorder="1" applyAlignment="1">
      <alignment vertical="center" wrapText="1"/>
    </xf>
    <xf numFmtId="0" fontId="3" fillId="4" borderId="0" xfId="0" applyFont="1" applyFill="1" applyAlignment="1">
      <alignment vertical="center" wrapText="1"/>
    </xf>
    <xf numFmtId="0" fontId="3" fillId="4" borderId="5" xfId="0" applyFont="1" applyFill="1" applyBorder="1" applyAlignment="1">
      <alignment vertical="center" wrapText="1"/>
    </xf>
    <xf numFmtId="0" fontId="12" fillId="0" borderId="0" xfId="0" applyFont="1" applyAlignment="1">
      <alignment horizontal="right" vertical="center"/>
    </xf>
    <xf numFmtId="0" fontId="12" fillId="0" borderId="0" xfId="0" applyFont="1" applyAlignment="1">
      <alignment horizontal="right"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2" fillId="0" borderId="0" xfId="0" applyFont="1" applyAlignment="1">
      <alignment vertical="center"/>
    </xf>
    <xf numFmtId="4" fontId="8" fillId="4" borderId="0" xfId="0" applyNumberFormat="1" applyFont="1" applyFill="1" applyAlignment="1">
      <alignment vertical="center"/>
    </xf>
    <xf numFmtId="173" fontId="0" fillId="0" borderId="5" xfId="1" applyNumberFormat="1" applyFont="1" applyBorder="1" applyAlignment="1">
      <alignment vertical="center"/>
    </xf>
    <xf numFmtId="0" fontId="0" fillId="2" borderId="5" xfId="0" applyFill="1" applyBorder="1" applyAlignment="1">
      <alignment vertical="center"/>
    </xf>
    <xf numFmtId="9" fontId="0" fillId="2" borderId="5" xfId="0" applyNumberFormat="1" applyFill="1" applyBorder="1" applyAlignment="1">
      <alignment vertical="center"/>
    </xf>
    <xf numFmtId="0" fontId="0" fillId="2" borderId="8" xfId="0" applyFill="1" applyBorder="1" applyAlignment="1">
      <alignment horizontal="right" vertical="center"/>
    </xf>
    <xf numFmtId="172" fontId="0" fillId="0" borderId="0" xfId="0" applyNumberFormat="1" applyAlignment="1">
      <alignment vertical="center"/>
    </xf>
    <xf numFmtId="172" fontId="0" fillId="0" borderId="0" xfId="0" applyNumberFormat="1"/>
    <xf numFmtId="0" fontId="9" fillId="9" borderId="0" xfId="0" applyFont="1" applyFill="1"/>
    <xf numFmtId="172" fontId="2" fillId="0" borderId="0" xfId="0" applyNumberFormat="1" applyFont="1" applyAlignment="1">
      <alignment vertical="center"/>
    </xf>
    <xf numFmtId="14" fontId="2" fillId="2" borderId="0" xfId="0" applyNumberFormat="1" applyFont="1" applyFill="1" applyAlignment="1">
      <alignment vertical="center"/>
    </xf>
    <xf numFmtId="14" fontId="2" fillId="0" borderId="0" xfId="0" applyNumberFormat="1" applyFont="1" applyAlignment="1">
      <alignment vertical="center"/>
    </xf>
    <xf numFmtId="0" fontId="0" fillId="0" borderId="0" xfId="0" applyAlignment="1">
      <alignment horizontal="right" vertical="center"/>
    </xf>
    <xf numFmtId="0" fontId="0" fillId="4" borderId="0" xfId="0" applyFill="1" applyAlignment="1">
      <alignment vertical="center"/>
    </xf>
    <xf numFmtId="0" fontId="0" fillId="0" borderId="7" xfId="0" applyBorder="1" applyAlignment="1">
      <alignment horizontal="right" vertical="center"/>
    </xf>
    <xf numFmtId="4" fontId="0" fillId="0" borderId="0" xfId="0" applyNumberFormat="1" applyAlignment="1">
      <alignment horizontal="right" vertical="center"/>
    </xf>
    <xf numFmtId="0" fontId="8" fillId="4" borderId="0" xfId="0" applyFont="1" applyFill="1" applyAlignment="1">
      <alignment horizontal="right" vertical="center"/>
    </xf>
    <xf numFmtId="4" fontId="0" fillId="0" borderId="16" xfId="0" applyNumberFormat="1" applyBorder="1" applyAlignment="1">
      <alignment vertical="center"/>
    </xf>
    <xf numFmtId="14" fontId="2" fillId="0" borderId="7" xfId="0" applyNumberFormat="1" applyFont="1" applyBorder="1" applyAlignment="1">
      <alignment vertical="center"/>
    </xf>
    <xf numFmtId="0" fontId="2" fillId="4" borderId="0" xfId="0" applyFont="1" applyFill="1" applyAlignment="1">
      <alignment horizontal="right" vertical="center"/>
    </xf>
    <xf numFmtId="0" fontId="2" fillId="0" borderId="0" xfId="0" applyFont="1" applyAlignment="1">
      <alignment horizontal="right" vertical="center"/>
    </xf>
    <xf numFmtId="0" fontId="0" fillId="0" borderId="6" xfId="0" applyBorder="1" applyAlignment="1">
      <alignment vertical="center"/>
    </xf>
    <xf numFmtId="0" fontId="9" fillId="10" borderId="0" xfId="0" applyFont="1" applyFill="1"/>
    <xf numFmtId="0" fontId="9" fillId="10" borderId="0" xfId="0" applyFont="1" applyFill="1" applyAlignment="1">
      <alignment horizontal="center" vertical="center"/>
    </xf>
    <xf numFmtId="0" fontId="3" fillId="10" borderId="2"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0" borderId="3" xfId="0" applyFont="1" applyFill="1" applyBorder="1" applyAlignment="1">
      <alignment horizontal="center" vertical="center" wrapText="1"/>
    </xf>
    <xf numFmtId="14" fontId="2" fillId="4" borderId="7" xfId="0" applyNumberFormat="1" applyFont="1" applyFill="1" applyBorder="1" applyAlignment="1">
      <alignment vertical="center"/>
    </xf>
    <xf numFmtId="171" fontId="15" fillId="4" borderId="5" xfId="0" applyNumberFormat="1" applyFont="1" applyFill="1" applyBorder="1" applyAlignment="1">
      <alignment vertical="center"/>
    </xf>
    <xf numFmtId="164" fontId="2" fillId="0" borderId="4" xfId="1" applyNumberFormat="1" applyFont="1" applyFill="1" applyBorder="1" applyAlignment="1">
      <alignment vertical="center"/>
    </xf>
    <xf numFmtId="4" fontId="0" fillId="2" borderId="3" xfId="0" applyNumberFormat="1" applyFill="1" applyBorder="1" applyAlignment="1">
      <alignment vertical="center"/>
    </xf>
    <xf numFmtId="0" fontId="0" fillId="4" borderId="1" xfId="0" applyFill="1" applyBorder="1" applyAlignment="1">
      <alignment horizontal="right" vertical="center"/>
    </xf>
    <xf numFmtId="0" fontId="0" fillId="4" borderId="4" xfId="0" applyFill="1" applyBorder="1" applyAlignment="1">
      <alignment horizontal="right" vertical="center"/>
    </xf>
    <xf numFmtId="0" fontId="0" fillId="4" borderId="6" xfId="0" applyFill="1" applyBorder="1" applyAlignment="1">
      <alignment horizontal="right" vertical="center"/>
    </xf>
    <xf numFmtId="4" fontId="0" fillId="8" borderId="3" xfId="0" applyNumberFormat="1" applyFill="1" applyBorder="1" applyAlignment="1">
      <alignment vertical="center"/>
    </xf>
    <xf numFmtId="4" fontId="0" fillId="4" borderId="0" xfId="0" applyNumberFormat="1" applyFill="1" applyAlignment="1">
      <alignment vertical="center"/>
    </xf>
    <xf numFmtId="0" fontId="12" fillId="0" borderId="0" xfId="0" applyFont="1" applyAlignment="1">
      <alignment horizontal="center" vertical="center"/>
    </xf>
    <xf numFmtId="0" fontId="16" fillId="4" borderId="4" xfId="0" applyFont="1" applyFill="1" applyBorder="1" applyAlignment="1">
      <alignment horizontal="right" vertical="center" wrapText="1"/>
    </xf>
    <xf numFmtId="0" fontId="0" fillId="8" borderId="7" xfId="0" applyFill="1" applyBorder="1" applyAlignment="1">
      <alignment vertical="center"/>
    </xf>
    <xf numFmtId="14" fontId="0" fillId="0" borderId="0" xfId="0" applyNumberFormat="1" applyAlignment="1">
      <alignment horizontal="center"/>
    </xf>
    <xf numFmtId="0" fontId="12" fillId="0" borderId="0" xfId="0" applyFont="1"/>
    <xf numFmtId="166" fontId="0" fillId="0" borderId="0" xfId="0" applyNumberFormat="1"/>
    <xf numFmtId="0" fontId="2" fillId="4" borderId="0" xfId="0" applyFont="1" applyFill="1" applyAlignment="1">
      <alignment horizontal="center" vertical="center"/>
    </xf>
    <xf numFmtId="166" fontId="2" fillId="4" borderId="0" xfId="0" applyNumberFormat="1" applyFont="1" applyFill="1" applyAlignment="1">
      <alignment horizontal="center" vertical="center"/>
    </xf>
    <xf numFmtId="14" fontId="0" fillId="0" borderId="0" xfId="0" applyNumberFormat="1"/>
    <xf numFmtId="164" fontId="0" fillId="0" borderId="0" xfId="0" applyNumberFormat="1"/>
    <xf numFmtId="164" fontId="12" fillId="0" borderId="0" xfId="1" applyNumberFormat="1" applyFont="1" applyFill="1"/>
    <xf numFmtId="164" fontId="2" fillId="4" borderId="0" xfId="1" applyNumberFormat="1" applyFont="1" applyFill="1" applyAlignment="1">
      <alignment horizontal="center" vertical="center"/>
    </xf>
    <xf numFmtId="164" fontId="17" fillId="0" borderId="0" xfId="1" applyNumberFormat="1" applyFont="1"/>
    <xf numFmtId="164" fontId="0" fillId="0" borderId="0" xfId="1" applyNumberFormat="1" applyFont="1"/>
    <xf numFmtId="4" fontId="0" fillId="2" borderId="5" xfId="0" applyNumberFormat="1" applyFill="1" applyBorder="1" applyAlignment="1">
      <alignment vertical="center"/>
    </xf>
    <xf numFmtId="0" fontId="0" fillId="11" borderId="0" xfId="0" applyFill="1" applyAlignment="1">
      <alignment vertical="center"/>
    </xf>
    <xf numFmtId="14" fontId="0" fillId="11" borderId="0" xfId="0" applyNumberFormat="1" applyFill="1" applyAlignment="1">
      <alignment vertical="center"/>
    </xf>
    <xf numFmtId="0" fontId="0" fillId="11" borderId="5" xfId="0" applyFill="1" applyBorder="1" applyAlignment="1">
      <alignment vertical="center"/>
    </xf>
    <xf numFmtId="14" fontId="0" fillId="2" borderId="5" xfId="0" applyNumberFormat="1" applyFill="1" applyBorder="1" applyAlignment="1">
      <alignment vertical="center"/>
    </xf>
    <xf numFmtId="174" fontId="0" fillId="0" borderId="0" xfId="0" applyNumberFormat="1"/>
    <xf numFmtId="172" fontId="2" fillId="4" borderId="0" xfId="0" applyNumberFormat="1" applyFont="1" applyFill="1" applyAlignment="1">
      <alignment horizontal="center" vertical="center"/>
    </xf>
    <xf numFmtId="0" fontId="0" fillId="0" borderId="7" xfId="0" applyBorder="1"/>
    <xf numFmtId="0" fontId="0" fillId="0" borderId="10" xfId="0" applyBorder="1"/>
    <xf numFmtId="14" fontId="0" fillId="0" borderId="10" xfId="0" applyNumberFormat="1" applyBorder="1"/>
    <xf numFmtId="14" fontId="0" fillId="0" borderId="7" xfId="0" applyNumberFormat="1" applyBorder="1"/>
    <xf numFmtId="0" fontId="5" fillId="0" borderId="0" xfId="0" applyFont="1"/>
    <xf numFmtId="14" fontId="2" fillId="4" borderId="0" xfId="0" applyNumberFormat="1" applyFont="1" applyFill="1" applyAlignment="1">
      <alignment horizontal="center"/>
    </xf>
    <xf numFmtId="164" fontId="2" fillId="8" borderId="4" xfId="1" applyNumberFormat="1" applyFont="1" applyFill="1" applyBorder="1" applyAlignment="1">
      <alignment vertical="center"/>
    </xf>
    <xf numFmtId="172" fontId="0" fillId="0" borderId="4" xfId="0" applyNumberFormat="1" applyBorder="1" applyAlignment="1">
      <alignment vertical="center"/>
    </xf>
    <xf numFmtId="14" fontId="0" fillId="11" borderId="4" xfId="0" applyNumberFormat="1" applyFill="1" applyBorder="1" applyAlignment="1">
      <alignment vertical="center"/>
    </xf>
    <xf numFmtId="3" fontId="0" fillId="11" borderId="0" xfId="0" applyNumberFormat="1" applyFill="1" applyAlignment="1">
      <alignment vertical="center"/>
    </xf>
    <xf numFmtId="170" fontId="12" fillId="4" borderId="0" xfId="1" applyNumberFormat="1" applyFont="1" applyFill="1" applyBorder="1" applyAlignment="1">
      <alignment horizontal="center" vertical="center"/>
    </xf>
    <xf numFmtId="0" fontId="16" fillId="4" borderId="4" xfId="0" applyFont="1" applyFill="1" applyBorder="1" applyAlignment="1">
      <alignment horizontal="center" vertical="center" wrapText="1"/>
    </xf>
    <xf numFmtId="0" fontId="3" fillId="4" borderId="15" xfId="0" applyFont="1" applyFill="1" applyBorder="1" applyAlignment="1">
      <alignment vertical="center" wrapText="1"/>
    </xf>
    <xf numFmtId="10" fontId="0" fillId="2" borderId="5" xfId="0" applyNumberFormat="1" applyFill="1" applyBorder="1" applyAlignment="1">
      <alignment vertical="center"/>
    </xf>
    <xf numFmtId="172" fontId="18" fillId="4" borderId="4" xfId="0" applyNumberFormat="1" applyFont="1" applyFill="1" applyBorder="1" applyAlignment="1">
      <alignment horizontal="right" vertical="center"/>
    </xf>
    <xf numFmtId="0" fontId="0" fillId="0" borderId="4" xfId="0" applyBorder="1" applyAlignment="1">
      <alignment vertical="center"/>
    </xf>
    <xf numFmtId="171" fontId="0" fillId="0" borderId="7" xfId="0" applyNumberFormat="1" applyBorder="1" applyAlignment="1">
      <alignment vertical="center"/>
    </xf>
    <xf numFmtId="0" fontId="0" fillId="4" borderId="6" xfId="0" applyFill="1" applyBorder="1" applyAlignment="1">
      <alignment horizontal="right"/>
    </xf>
    <xf numFmtId="0" fontId="0" fillId="2" borderId="8" xfId="0" applyFill="1" applyBorder="1" applyAlignment="1">
      <alignment horizontal="right"/>
    </xf>
    <xf numFmtId="0" fontId="2" fillId="0" borderId="0" xfId="0" applyFont="1"/>
    <xf numFmtId="0" fontId="2" fillId="4" borderId="9" xfId="0" applyFont="1" applyFill="1" applyBorder="1" applyAlignment="1">
      <alignment horizontal="center" wrapText="1"/>
    </xf>
    <xf numFmtId="0" fontId="2" fillId="4" borderId="10" xfId="0" applyFont="1" applyFill="1" applyBorder="1" applyAlignment="1">
      <alignment horizontal="center" wrapText="1"/>
    </xf>
    <xf numFmtId="0" fontId="2" fillId="8" borderId="10" xfId="0" applyFont="1" applyFill="1" applyBorder="1" applyAlignment="1">
      <alignment horizontal="center" wrapText="1"/>
    </xf>
    <xf numFmtId="0" fontId="2" fillId="4" borderId="11" xfId="0" applyFont="1" applyFill="1" applyBorder="1" applyAlignment="1">
      <alignment horizontal="center" wrapText="1"/>
    </xf>
    <xf numFmtId="0" fontId="2" fillId="0" borderId="0" xfId="0" applyFont="1" applyAlignment="1">
      <alignment horizontal="center"/>
    </xf>
    <xf numFmtId="0" fontId="2" fillId="5" borderId="10" xfId="0" applyFont="1" applyFill="1" applyBorder="1" applyAlignment="1">
      <alignment horizontal="right" vertical="center"/>
    </xf>
    <xf numFmtId="0" fontId="2" fillId="2" borderId="10" xfId="0" applyFont="1" applyFill="1" applyBorder="1" applyAlignment="1">
      <alignment horizontal="right" vertical="center"/>
    </xf>
    <xf numFmtId="0" fontId="13" fillId="7" borderId="0" xfId="0" applyFont="1" applyFill="1" applyAlignment="1">
      <alignment vertical="center"/>
    </xf>
    <xf numFmtId="14" fontId="0" fillId="8" borderId="5" xfId="0" applyNumberFormat="1" applyFill="1" applyBorder="1" applyAlignment="1">
      <alignment vertical="center"/>
    </xf>
    <xf numFmtId="170" fontId="2" fillId="0" borderId="0" xfId="1" applyNumberFormat="1" applyFont="1" applyFill="1" applyBorder="1" applyAlignment="1">
      <alignment vertical="center"/>
    </xf>
    <xf numFmtId="0" fontId="3" fillId="6" borderId="10"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12" fillId="0" borderId="0" xfId="0" applyFont="1" applyAlignment="1">
      <alignment horizontal="left" vertical="center"/>
    </xf>
    <xf numFmtId="0" fontId="12" fillId="0" borderId="0" xfId="0" applyFont="1" applyAlignment="1">
      <alignment horizontal="left"/>
    </xf>
    <xf numFmtId="0" fontId="0" fillId="0" borderId="0" xfId="0" applyAlignment="1">
      <alignment horizontal="left"/>
    </xf>
    <xf numFmtId="4" fontId="0" fillId="8" borderId="5" xfId="0" applyNumberFormat="1" applyFill="1" applyBorder="1" applyAlignment="1">
      <alignment vertical="center"/>
    </xf>
    <xf numFmtId="0" fontId="0" fillId="8" borderId="5" xfId="0" applyFill="1" applyBorder="1" applyAlignment="1">
      <alignment vertical="center"/>
    </xf>
    <xf numFmtId="0" fontId="4" fillId="4" borderId="0" xfId="0" applyFont="1" applyFill="1" applyAlignment="1">
      <alignment horizontal="center" vertical="center" wrapText="1"/>
    </xf>
    <xf numFmtId="4" fontId="4" fillId="4" borderId="0" xfId="0" applyNumberFormat="1" applyFont="1" applyFill="1" applyAlignment="1">
      <alignment vertical="center"/>
    </xf>
    <xf numFmtId="0" fontId="3" fillId="6" borderId="9" xfId="0" applyFont="1" applyFill="1" applyBorder="1" applyAlignment="1">
      <alignment horizontal="center" vertical="center" wrapText="1"/>
    </xf>
    <xf numFmtId="0" fontId="3" fillId="6" borderId="11" xfId="0" applyFont="1" applyFill="1" applyBorder="1" applyAlignment="1">
      <alignment horizontal="center" vertical="center" wrapText="1"/>
    </xf>
    <xf numFmtId="3" fontId="0" fillId="11" borderId="0" xfId="0" applyNumberFormat="1" applyFill="1" applyAlignment="1">
      <alignment horizontal="right" vertical="center"/>
    </xf>
    <xf numFmtId="14" fontId="0" fillId="11" borderId="4" xfId="0" applyNumberFormat="1" applyFill="1" applyBorder="1" applyAlignment="1">
      <alignment horizontal="right" vertical="center"/>
    </xf>
    <xf numFmtId="14" fontId="0" fillId="11" borderId="0" xfId="0" applyNumberFormat="1" applyFill="1" applyAlignment="1">
      <alignment horizontal="right" vertical="center"/>
    </xf>
    <xf numFmtId="14" fontId="0" fillId="0" borderId="0" xfId="0" applyNumberFormat="1" applyAlignment="1">
      <alignment horizontal="right" vertical="center"/>
    </xf>
    <xf numFmtId="0" fontId="0" fillId="11" borderId="0" xfId="0" applyFill="1" applyAlignment="1">
      <alignment horizontal="right" vertical="center"/>
    </xf>
    <xf numFmtId="0" fontId="0" fillId="11" borderId="5" xfId="0" applyFill="1" applyBorder="1" applyAlignment="1">
      <alignment horizontal="right" vertical="center"/>
    </xf>
    <xf numFmtId="4" fontId="0" fillId="0" borderId="16" xfId="0" applyNumberFormat="1" applyBorder="1" applyAlignment="1">
      <alignment horizontal="right" vertical="center"/>
    </xf>
    <xf numFmtId="172" fontId="0" fillId="0" borderId="0" xfId="0" applyNumberFormat="1" applyAlignment="1">
      <alignment horizontal="right" vertical="center"/>
    </xf>
    <xf numFmtId="170" fontId="1" fillId="0" borderId="0" xfId="1" applyNumberFormat="1" applyFont="1" applyBorder="1" applyAlignment="1">
      <alignment horizontal="right" vertical="center"/>
    </xf>
    <xf numFmtId="4" fontId="2" fillId="0" borderId="5" xfId="0" applyNumberFormat="1" applyFont="1" applyBorder="1" applyAlignment="1">
      <alignment horizontal="right" vertical="center"/>
    </xf>
    <xf numFmtId="4" fontId="7" fillId="4" borderId="0" xfId="0" applyNumberFormat="1" applyFont="1" applyFill="1" applyAlignment="1">
      <alignment horizontal="right" vertical="center"/>
    </xf>
    <xf numFmtId="14" fontId="0" fillId="11" borderId="4" xfId="0" applyNumberFormat="1" applyFill="1" applyBorder="1" applyAlignment="1">
      <alignment horizontal="center" vertical="center"/>
    </xf>
    <xf numFmtId="14" fontId="0" fillId="11" borderId="0" xfId="0" applyNumberFormat="1" applyFill="1" applyAlignment="1">
      <alignment horizontal="center" vertical="center"/>
    </xf>
    <xf numFmtId="172" fontId="0" fillId="0" borderId="4" xfId="0" applyNumberFormat="1" applyBorder="1" applyAlignment="1">
      <alignment horizontal="center" vertical="center"/>
    </xf>
    <xf numFmtId="14" fontId="0" fillId="11" borderId="6" xfId="0" applyNumberFormat="1" applyFill="1" applyBorder="1" applyAlignment="1">
      <alignment horizontal="right" vertical="center"/>
    </xf>
    <xf numFmtId="14" fontId="0" fillId="11" borderId="7" xfId="0" applyNumberFormat="1" applyFill="1" applyBorder="1" applyAlignment="1">
      <alignment horizontal="right" vertical="center"/>
    </xf>
    <xf numFmtId="0" fontId="0" fillId="11" borderId="7" xfId="0" applyFill="1" applyBorder="1" applyAlignment="1">
      <alignment horizontal="right" vertical="center"/>
    </xf>
    <xf numFmtId="0" fontId="0" fillId="11" borderId="8" xfId="0" applyFill="1" applyBorder="1" applyAlignment="1">
      <alignment horizontal="right" vertical="center"/>
    </xf>
    <xf numFmtId="4" fontId="0" fillId="0" borderId="17" xfId="0" applyNumberFormat="1" applyBorder="1" applyAlignment="1">
      <alignment horizontal="right" vertical="center"/>
    </xf>
    <xf numFmtId="172" fontId="0" fillId="0" borderId="6" xfId="0" applyNumberFormat="1" applyBorder="1" applyAlignment="1">
      <alignment horizontal="right" vertical="center"/>
    </xf>
    <xf numFmtId="172" fontId="0" fillId="0" borderId="7" xfId="0" applyNumberFormat="1" applyBorder="1" applyAlignment="1">
      <alignment horizontal="right" vertical="center"/>
    </xf>
    <xf numFmtId="170" fontId="1" fillId="0" borderId="7" xfId="1" applyNumberFormat="1" applyFont="1" applyBorder="1" applyAlignment="1">
      <alignment horizontal="right" vertical="center"/>
    </xf>
    <xf numFmtId="4" fontId="2" fillId="0" borderId="8" xfId="0" applyNumberFormat="1" applyFont="1" applyBorder="1" applyAlignment="1">
      <alignment horizontal="right" vertical="center"/>
    </xf>
    <xf numFmtId="3" fontId="0" fillId="8" borderId="5" xfId="0" applyNumberFormat="1" applyFill="1" applyBorder="1" applyAlignment="1">
      <alignment vertical="center"/>
    </xf>
    <xf numFmtId="3" fontId="0" fillId="8" borderId="0" xfId="0" applyNumberFormat="1" applyFill="1" applyAlignment="1">
      <alignment vertical="center"/>
    </xf>
    <xf numFmtId="14" fontId="10" fillId="4" borderId="4" xfId="0" applyNumberFormat="1" applyFont="1" applyFill="1" applyBorder="1" applyAlignment="1">
      <alignment horizontal="right" vertical="center"/>
    </xf>
    <xf numFmtId="14" fontId="10" fillId="4" borderId="0" xfId="0" applyNumberFormat="1" applyFont="1" applyFill="1" applyAlignment="1">
      <alignment horizontal="right" vertical="center"/>
    </xf>
    <xf numFmtId="0" fontId="11" fillId="4" borderId="0" xfId="0" applyFont="1" applyFill="1" applyAlignment="1">
      <alignment horizontal="right" vertical="center"/>
    </xf>
    <xf numFmtId="0" fontId="11" fillId="4" borderId="5" xfId="0" applyFont="1" applyFill="1" applyBorder="1" applyAlignment="1">
      <alignment horizontal="right" vertical="center"/>
    </xf>
    <xf numFmtId="4" fontId="19" fillId="0" borderId="0" xfId="0" applyNumberFormat="1" applyFont="1" applyAlignment="1">
      <alignment vertical="center"/>
    </xf>
    <xf numFmtId="3" fontId="19" fillId="0" borderId="0" xfId="0" applyNumberFormat="1" applyFont="1" applyAlignment="1">
      <alignment vertical="center"/>
    </xf>
    <xf numFmtId="0" fontId="19" fillId="0" borderId="0" xfId="0" applyFont="1" applyAlignment="1">
      <alignment vertical="center"/>
    </xf>
    <xf numFmtId="9" fontId="19" fillId="0" borderId="0" xfId="0" applyNumberFormat="1" applyFont="1" applyAlignment="1">
      <alignment vertical="center"/>
    </xf>
    <xf numFmtId="0" fontId="19" fillId="0" borderId="0" xfId="0" applyFont="1" applyAlignment="1">
      <alignment horizontal="right" vertical="center"/>
    </xf>
    <xf numFmtId="14" fontId="18" fillId="0" borderId="0" xfId="0" applyNumberFormat="1" applyFont="1" applyAlignment="1">
      <alignment horizontal="left" vertical="center"/>
    </xf>
    <xf numFmtId="0" fontId="18" fillId="0" borderId="0" xfId="0" applyFont="1" applyAlignment="1">
      <alignment horizontal="left" vertical="center"/>
    </xf>
    <xf numFmtId="14" fontId="0" fillId="8" borderId="4" xfId="0" applyNumberFormat="1" applyFill="1" applyBorder="1" applyAlignment="1">
      <alignment horizontal="right" vertical="center"/>
    </xf>
    <xf numFmtId="14" fontId="2" fillId="8" borderId="0" xfId="0" applyNumberFormat="1" applyFont="1" applyFill="1" applyAlignment="1">
      <alignment vertical="center"/>
    </xf>
    <xf numFmtId="4" fontId="0" fillId="0" borderId="0" xfId="0" applyNumberFormat="1"/>
    <xf numFmtId="0" fontId="4" fillId="0" borderId="10" xfId="0" applyFont="1" applyBorder="1" applyAlignment="1">
      <alignment wrapText="1"/>
    </xf>
    <xf numFmtId="0" fontId="2" fillId="3" borderId="0" xfId="0" applyFont="1" applyFill="1"/>
    <xf numFmtId="0" fontId="12" fillId="3" borderId="0" xfId="0" applyFont="1" applyFill="1"/>
    <xf numFmtId="176" fontId="0" fillId="11" borderId="0" xfId="1" applyNumberFormat="1" applyFont="1" applyFill="1" applyBorder="1" applyAlignment="1">
      <alignment horizontal="right" vertical="center"/>
    </xf>
    <xf numFmtId="0" fontId="3" fillId="12" borderId="0" xfId="0" applyFont="1" applyFill="1" applyAlignment="1">
      <alignment horizontal="right" vertical="center" wrapText="1"/>
    </xf>
    <xf numFmtId="175" fontId="0" fillId="0" borderId="13" xfId="1" applyNumberFormat="1" applyFont="1" applyFill="1" applyBorder="1"/>
    <xf numFmtId="0" fontId="2" fillId="2" borderId="9" xfId="0" applyFont="1" applyFill="1" applyBorder="1" applyAlignment="1">
      <alignment horizontal="right" vertical="center"/>
    </xf>
    <xf numFmtId="177" fontId="1" fillId="0" borderId="0" xfId="1" applyNumberFormat="1" applyFont="1" applyBorder="1" applyAlignment="1">
      <alignment vertical="center"/>
    </xf>
    <xf numFmtId="4" fontId="2" fillId="8" borderId="14" xfId="0" applyNumberFormat="1" applyFont="1" applyFill="1" applyBorder="1" applyAlignment="1">
      <alignment horizontal="right" vertical="center" wrapText="1"/>
    </xf>
    <xf numFmtId="178" fontId="0" fillId="0" borderId="0" xfId="0" applyNumberFormat="1"/>
    <xf numFmtId="3" fontId="0" fillId="0" borderId="0" xfId="0" applyNumberFormat="1" applyAlignment="1">
      <alignment vertical="center"/>
    </xf>
    <xf numFmtId="170" fontId="1" fillId="0" borderId="7" xfId="1" applyNumberFormat="1" applyFont="1" applyBorder="1" applyAlignment="1">
      <alignment vertical="center"/>
    </xf>
    <xf numFmtId="4" fontId="0" fillId="0" borderId="4" xfId="0" applyNumberFormat="1" applyBorder="1" applyAlignment="1">
      <alignment vertical="center"/>
    </xf>
    <xf numFmtId="4" fontId="0" fillId="0" borderId="6" xfId="0" applyNumberFormat="1" applyBorder="1" applyAlignment="1">
      <alignment vertical="center"/>
    </xf>
    <xf numFmtId="180" fontId="0" fillId="0" borderId="0" xfId="1" applyNumberFormat="1" applyFont="1" applyFill="1" applyBorder="1" applyAlignment="1">
      <alignment vertical="center"/>
    </xf>
    <xf numFmtId="4" fontId="7" fillId="4" borderId="0" xfId="0" applyNumberFormat="1" applyFont="1" applyFill="1" applyAlignment="1">
      <alignment vertical="center"/>
    </xf>
    <xf numFmtId="179" fontId="0" fillId="0" borderId="0" xfId="1" applyNumberFormat="1" applyFont="1" applyFill="1" applyBorder="1" applyAlignment="1">
      <alignment vertical="center"/>
    </xf>
    <xf numFmtId="179" fontId="0" fillId="2" borderId="5" xfId="1" applyNumberFormat="1" applyFont="1" applyFill="1" applyBorder="1" applyAlignment="1">
      <alignment vertical="center"/>
    </xf>
    <xf numFmtId="0" fontId="2" fillId="4" borderId="11" xfId="0" applyFont="1" applyFill="1" applyBorder="1" applyAlignment="1">
      <alignment horizontal="center"/>
    </xf>
    <xf numFmtId="4" fontId="6" fillId="6" borderId="0" xfId="0" applyNumberFormat="1" applyFont="1" applyFill="1" applyAlignment="1">
      <alignment vertical="center"/>
    </xf>
    <xf numFmtId="4" fontId="6" fillId="7" borderId="0" xfId="0" applyNumberFormat="1" applyFont="1" applyFill="1" applyAlignment="1">
      <alignment vertical="center"/>
    </xf>
    <xf numFmtId="0" fontId="20" fillId="4" borderId="0" xfId="0" applyFont="1" applyFill="1" applyAlignment="1">
      <alignment horizontal="right" vertical="center" wrapText="1"/>
    </xf>
    <xf numFmtId="0" fontId="20" fillId="4" borderId="5" xfId="0" applyFont="1" applyFill="1" applyBorder="1" applyAlignment="1">
      <alignment horizontal="right" vertical="center" wrapText="1"/>
    </xf>
    <xf numFmtId="0" fontId="8" fillId="4" borderId="0" xfId="0" applyFont="1" applyFill="1" applyAlignment="1">
      <alignment vertical="center"/>
    </xf>
    <xf numFmtId="180" fontId="0" fillId="0" borderId="7" xfId="1" applyNumberFormat="1" applyFont="1" applyFill="1" applyBorder="1" applyAlignment="1">
      <alignment vertical="center"/>
    </xf>
    <xf numFmtId="4" fontId="2" fillId="8" borderId="11" xfId="0" applyNumberFormat="1" applyFont="1" applyFill="1" applyBorder="1" applyAlignment="1">
      <alignment vertical="center"/>
    </xf>
    <xf numFmtId="4" fontId="2" fillId="8" borderId="11" xfId="0" applyNumberFormat="1" applyFont="1" applyFill="1" applyBorder="1" applyAlignment="1">
      <alignment horizontal="right" vertical="center" wrapText="1"/>
    </xf>
    <xf numFmtId="0" fontId="2" fillId="5" borderId="9" xfId="0" applyFont="1" applyFill="1" applyBorder="1" applyAlignment="1">
      <alignment horizontal="left" vertical="center"/>
    </xf>
    <xf numFmtId="0" fontId="2" fillId="2" borderId="9" xfId="0" applyFont="1" applyFill="1" applyBorder="1" applyAlignment="1">
      <alignment vertical="center"/>
    </xf>
    <xf numFmtId="177" fontId="1" fillId="0" borderId="7" xfId="1" applyNumberFormat="1" applyFont="1" applyFill="1" applyBorder="1" applyAlignment="1">
      <alignment vertical="center"/>
    </xf>
    <xf numFmtId="4" fontId="2" fillId="2" borderId="11" xfId="0" applyNumberFormat="1" applyFont="1" applyFill="1" applyBorder="1" applyAlignment="1">
      <alignment horizontal="right" vertical="center"/>
    </xf>
    <xf numFmtId="4" fontId="2" fillId="5" borderId="11" xfId="0" applyNumberFormat="1" applyFont="1" applyFill="1" applyBorder="1" applyAlignment="1">
      <alignment horizontal="right" vertical="center"/>
    </xf>
    <xf numFmtId="173" fontId="0" fillId="8" borderId="5" xfId="1" applyNumberFormat="1" applyFont="1" applyFill="1" applyBorder="1" applyAlignment="1">
      <alignment vertical="center"/>
    </xf>
    <xf numFmtId="14" fontId="0" fillId="8" borderId="4" xfId="0" applyNumberFormat="1" applyFill="1" applyBorder="1" applyAlignment="1">
      <alignment vertical="center"/>
    </xf>
    <xf numFmtId="173" fontId="0" fillId="0" borderId="5" xfId="1" applyNumberFormat="1" applyFont="1" applyFill="1" applyBorder="1" applyAlignment="1">
      <alignment vertical="center"/>
    </xf>
    <xf numFmtId="4" fontId="7" fillId="8" borderId="0" xfId="0" applyNumberFormat="1" applyFont="1" applyFill="1" applyAlignment="1">
      <alignment vertical="center"/>
    </xf>
    <xf numFmtId="177" fontId="1" fillId="0" borderId="0" xfId="1" applyNumberFormat="1" applyFont="1" applyFill="1" applyBorder="1" applyAlignment="1">
      <alignment vertical="center"/>
    </xf>
    <xf numFmtId="173" fontId="0" fillId="0" borderId="8" xfId="1" applyNumberFormat="1" applyFont="1" applyFill="1" applyBorder="1" applyAlignment="1">
      <alignment vertical="center"/>
    </xf>
    <xf numFmtId="181" fontId="0" fillId="0" borderId="4" xfId="0" applyNumberFormat="1" applyBorder="1" applyAlignment="1">
      <alignment vertical="center"/>
    </xf>
    <xf numFmtId="181" fontId="4" fillId="0" borderId="4" xfId="0" applyNumberFormat="1" applyFont="1" applyBorder="1" applyAlignment="1">
      <alignment vertical="center"/>
    </xf>
    <xf numFmtId="164" fontId="4" fillId="0" borderId="0" xfId="1" applyNumberFormat="1" applyFont="1" applyFill="1" applyBorder="1" applyAlignment="1">
      <alignment vertical="center"/>
    </xf>
    <xf numFmtId="0" fontId="4" fillId="0" borderId="0" xfId="0" applyFont="1" applyAlignment="1">
      <alignment vertical="center"/>
    </xf>
    <xf numFmtId="171" fontId="4" fillId="0" borderId="5" xfId="0" applyNumberFormat="1" applyFont="1" applyBorder="1" applyAlignment="1">
      <alignment vertical="center"/>
    </xf>
    <xf numFmtId="181" fontId="15" fillId="0" borderId="4" xfId="0" applyNumberFormat="1" applyFont="1" applyBorder="1" applyAlignment="1">
      <alignment vertical="center"/>
    </xf>
    <xf numFmtId="0" fontId="15" fillId="0" borderId="0" xfId="0" applyFont="1" applyAlignment="1">
      <alignment vertical="center"/>
    </xf>
    <xf numFmtId="181" fontId="15" fillId="0" borderId="6" xfId="0" applyNumberFormat="1" applyFont="1" applyBorder="1" applyAlignment="1">
      <alignment vertical="center"/>
    </xf>
    <xf numFmtId="0" fontId="2" fillId="4" borderId="0" xfId="0" applyFont="1" applyFill="1" applyAlignment="1">
      <alignment vertical="center"/>
    </xf>
    <xf numFmtId="181" fontId="15" fillId="8" borderId="4" xfId="0" applyNumberFormat="1" applyFont="1" applyFill="1" applyBorder="1" applyAlignment="1">
      <alignment vertical="center"/>
    </xf>
    <xf numFmtId="181" fontId="15" fillId="8" borderId="6" xfId="0" applyNumberFormat="1" applyFont="1" applyFill="1" applyBorder="1" applyAlignment="1">
      <alignment vertical="center"/>
    </xf>
    <xf numFmtId="181" fontId="21" fillId="0" borderId="7" xfId="0" applyNumberFormat="1" applyFont="1" applyBorder="1" applyAlignment="1">
      <alignment vertical="center"/>
    </xf>
    <xf numFmtId="164" fontId="21" fillId="0" borderId="7" xfId="1" applyNumberFormat="1" applyFont="1" applyFill="1" applyBorder="1" applyAlignment="1">
      <alignment vertical="center"/>
    </xf>
    <xf numFmtId="0" fontId="4" fillId="0" borderId="7" xfId="0" applyFont="1" applyBorder="1" applyAlignment="1">
      <alignment vertical="center"/>
    </xf>
    <xf numFmtId="171" fontId="4" fillId="0" borderId="7" xfId="0" applyNumberFormat="1" applyFont="1" applyBorder="1" applyAlignment="1">
      <alignment vertical="center"/>
    </xf>
    <xf numFmtId="171" fontId="4" fillId="0" borderId="8" xfId="0" applyNumberFormat="1" applyFont="1" applyBorder="1" applyAlignment="1">
      <alignment vertical="center"/>
    </xf>
    <xf numFmtId="171" fontId="4" fillId="8" borderId="5" xfId="0" applyNumberFormat="1" applyFont="1" applyFill="1" applyBorder="1" applyAlignment="1">
      <alignment vertical="center"/>
    </xf>
    <xf numFmtId="164" fontId="4" fillId="8" borderId="0" xfId="1" applyNumberFormat="1" applyFont="1" applyFill="1" applyBorder="1" applyAlignment="1">
      <alignment vertical="center"/>
    </xf>
    <xf numFmtId="0" fontId="8" fillId="8" borderId="10" xfId="0" applyFont="1" applyFill="1" applyBorder="1" applyAlignment="1">
      <alignment horizontal="center" wrapText="1"/>
    </xf>
    <xf numFmtId="10" fontId="0" fillId="2" borderId="5" xfId="1" applyNumberFormat="1" applyFont="1" applyFill="1" applyBorder="1" applyAlignment="1">
      <alignment vertical="center"/>
    </xf>
    <xf numFmtId="0" fontId="2" fillId="4" borderId="10" xfId="0" applyFont="1" applyFill="1" applyBorder="1" applyAlignment="1">
      <alignment horizontal="center" vertical="center" wrapText="1"/>
    </xf>
    <xf numFmtId="10" fontId="0" fillId="8" borderId="5" xfId="1" applyNumberFormat="1" applyFont="1" applyFill="1" applyBorder="1" applyAlignment="1">
      <alignment vertical="center"/>
    </xf>
    <xf numFmtId="4" fontId="2" fillId="0" borderId="11" xfId="0" applyNumberFormat="1" applyFont="1" applyBorder="1" applyAlignment="1">
      <alignment vertical="center"/>
    </xf>
    <xf numFmtId="4" fontId="2" fillId="0" borderId="11" xfId="0" applyNumberFormat="1" applyFont="1" applyBorder="1" applyAlignment="1">
      <alignment horizontal="right" vertical="center" wrapText="1"/>
    </xf>
    <xf numFmtId="4" fontId="8" fillId="8" borderId="0" xfId="0" applyNumberFormat="1" applyFont="1" applyFill="1" applyAlignment="1">
      <alignment vertical="center"/>
    </xf>
    <xf numFmtId="0" fontId="0" fillId="0" borderId="0" xfId="0" applyAlignment="1">
      <alignment horizontal="right" vertical="center" wrapText="1"/>
    </xf>
    <xf numFmtId="182" fontId="0" fillId="0" borderId="0" xfId="0" applyNumberFormat="1"/>
    <xf numFmtId="165" fontId="1" fillId="0" borderId="0" xfId="1" applyNumberFormat="1" applyFont="1" applyBorder="1" applyAlignment="1">
      <alignment vertical="center"/>
    </xf>
    <xf numFmtId="10" fontId="0" fillId="0" borderId="0" xfId="1" applyNumberFormat="1" applyFont="1"/>
    <xf numFmtId="165" fontId="0" fillId="0" borderId="0" xfId="1" applyNumberFormat="1" applyFont="1"/>
    <xf numFmtId="182" fontId="0" fillId="0" borderId="7" xfId="0" applyNumberFormat="1" applyBorder="1"/>
    <xf numFmtId="0" fontId="0" fillId="0" borderId="10" xfId="0" applyBorder="1" applyAlignment="1">
      <alignment horizontal="right" vertical="center" wrapText="1"/>
    </xf>
    <xf numFmtId="182" fontId="0" fillId="0" borderId="10" xfId="0" applyNumberFormat="1" applyBorder="1"/>
    <xf numFmtId="178" fontId="0" fillId="0" borderId="7" xfId="0" applyNumberFormat="1" applyBorder="1"/>
    <xf numFmtId="4" fontId="0" fillId="0" borderId="10" xfId="0" applyNumberFormat="1" applyBorder="1"/>
    <xf numFmtId="10" fontId="0" fillId="0" borderId="7" xfId="1" applyNumberFormat="1" applyFont="1" applyBorder="1"/>
    <xf numFmtId="0" fontId="0" fillId="4" borderId="4" xfId="0" applyFill="1" applyBorder="1" applyAlignment="1">
      <alignment horizontal="right"/>
    </xf>
    <xf numFmtId="4" fontId="0" fillId="2" borderId="3" xfId="0" applyNumberFormat="1" applyFill="1" applyBorder="1"/>
    <xf numFmtId="0" fontId="0" fillId="4" borderId="0" xfId="0" applyFill="1" applyAlignment="1">
      <alignment horizontal="right" vertical="center"/>
    </xf>
    <xf numFmtId="0" fontId="0" fillId="4" borderId="7" xfId="0" applyFill="1" applyBorder="1" applyAlignment="1">
      <alignment horizontal="right" vertical="center"/>
    </xf>
    <xf numFmtId="0" fontId="0" fillId="4" borderId="0" xfId="0" applyFill="1" applyAlignment="1">
      <alignment horizontal="right" vertical="center" wrapText="1"/>
    </xf>
    <xf numFmtId="0" fontId="0" fillId="4" borderId="7" xfId="0" applyFill="1" applyBorder="1" applyAlignment="1">
      <alignment horizontal="right" vertical="center" wrapText="1"/>
    </xf>
    <xf numFmtId="0" fontId="2" fillId="4" borderId="7" xfId="0" applyFont="1" applyFill="1" applyBorder="1" applyAlignment="1">
      <alignment horizontal="right" vertical="center" wrapText="1"/>
    </xf>
    <xf numFmtId="14" fontId="0" fillId="0" borderId="0" xfId="0" applyNumberFormat="1" applyAlignment="1">
      <alignment textRotation="135"/>
    </xf>
    <xf numFmtId="0" fontId="2" fillId="4" borderId="0" xfId="0" applyFont="1" applyFill="1" applyAlignment="1">
      <alignment horizontal="center" vertical="center" wrapText="1"/>
    </xf>
    <xf numFmtId="4" fontId="2" fillId="8" borderId="7" xfId="0" applyNumberFormat="1" applyFont="1" applyFill="1" applyBorder="1"/>
    <xf numFmtId="14" fontId="22" fillId="0" borderId="0" xfId="0" applyNumberFormat="1" applyFont="1"/>
    <xf numFmtId="0" fontId="23" fillId="0" borderId="0" xfId="0" applyFont="1" applyAlignment="1">
      <alignment horizontal="right"/>
    </xf>
    <xf numFmtId="0" fontId="16" fillId="4" borderId="0" xfId="0" applyFont="1" applyFill="1" applyAlignment="1">
      <alignment horizontal="right" vertical="center"/>
    </xf>
    <xf numFmtId="181" fontId="21" fillId="0" borderId="0" xfId="0" applyNumberFormat="1" applyFont="1" applyAlignment="1">
      <alignment vertical="center"/>
    </xf>
    <xf numFmtId="171" fontId="4" fillId="0" borderId="0" xfId="0" applyNumberFormat="1" applyFont="1" applyAlignment="1">
      <alignment vertical="center"/>
    </xf>
    <xf numFmtId="181" fontId="21" fillId="2" borderId="0" xfId="0" applyNumberFormat="1" applyFont="1" applyFill="1" applyAlignment="1">
      <alignment vertical="center"/>
    </xf>
    <xf numFmtId="0" fontId="4" fillId="8" borderId="0" xfId="0" applyFont="1" applyFill="1" applyAlignment="1">
      <alignment vertical="center"/>
    </xf>
    <xf numFmtId="171" fontId="4" fillId="8" borderId="0" xfId="0" applyNumberFormat="1" applyFont="1" applyFill="1" applyAlignment="1">
      <alignment vertical="center"/>
    </xf>
    <xf numFmtId="183" fontId="15" fillId="0" borderId="0" xfId="0" applyNumberFormat="1" applyFont="1" applyAlignment="1">
      <alignment vertical="center"/>
    </xf>
    <xf numFmtId="181" fontId="0" fillId="0" borderId="0" xfId="0" applyNumberFormat="1"/>
    <xf numFmtId="180" fontId="0" fillId="0" borderId="0" xfId="1" applyNumberFormat="1" applyFont="1"/>
    <xf numFmtId="177" fontId="0" fillId="0" borderId="0" xfId="1" applyNumberFormat="1" applyFont="1"/>
    <xf numFmtId="181" fontId="0" fillId="0" borderId="7" xfId="0" applyNumberFormat="1" applyBorder="1"/>
    <xf numFmtId="180" fontId="0" fillId="0" borderId="7" xfId="1" applyNumberFormat="1" applyFont="1" applyBorder="1"/>
    <xf numFmtId="177" fontId="0" fillId="0" borderId="7" xfId="1" applyNumberFormat="1" applyFont="1" applyBorder="1"/>
    <xf numFmtId="4" fontId="0" fillId="0" borderId="7" xfId="0" applyNumberFormat="1" applyBorder="1"/>
    <xf numFmtId="4" fontId="2" fillId="0" borderId="0" xfId="0" applyNumberFormat="1" applyFont="1"/>
    <xf numFmtId="164" fontId="2" fillId="0" borderId="0" xfId="1" applyNumberFormat="1" applyFont="1" applyFill="1" applyBorder="1"/>
    <xf numFmtId="180" fontId="0" fillId="0" borderId="18" xfId="1" applyNumberFormat="1" applyFont="1" applyBorder="1"/>
    <xf numFmtId="0" fontId="0" fillId="0" borderId="18" xfId="0" applyBorder="1"/>
    <xf numFmtId="177" fontId="0" fillId="0" borderId="18" xfId="1" applyNumberFormat="1" applyFont="1" applyBorder="1"/>
    <xf numFmtId="4" fontId="0" fillId="0" borderId="18" xfId="0" applyNumberFormat="1" applyBorder="1"/>
    <xf numFmtId="181" fontId="0" fillId="0" borderId="18" xfId="0" applyNumberFormat="1" applyBorder="1"/>
    <xf numFmtId="0" fontId="0" fillId="4" borderId="0" xfId="0" applyFill="1" applyAlignment="1">
      <alignment horizontal="center" vertical="center"/>
    </xf>
    <xf numFmtId="0" fontId="0" fillId="4" borderId="0" xfId="0" applyFill="1" applyAlignment="1">
      <alignment horizontal="center" vertical="center" wrapText="1"/>
    </xf>
    <xf numFmtId="4" fontId="0" fillId="8" borderId="0" xfId="0" applyNumberFormat="1" applyFill="1"/>
    <xf numFmtId="4" fontId="0" fillId="8" borderId="18" xfId="0" applyNumberFormat="1" applyFill="1" applyBorder="1"/>
    <xf numFmtId="4" fontId="0" fillId="8" borderId="0" xfId="0" applyNumberFormat="1" applyFill="1" applyAlignment="1">
      <alignment vertical="center"/>
    </xf>
    <xf numFmtId="177" fontId="1" fillId="8" borderId="0" xfId="1" applyNumberFormat="1" applyFont="1" applyFill="1" applyBorder="1" applyAlignment="1">
      <alignment vertical="center"/>
    </xf>
    <xf numFmtId="0" fontId="3" fillId="10" borderId="0" xfId="0" applyFont="1" applyFill="1" applyAlignment="1">
      <alignment horizontal="center" vertical="center" wrapText="1"/>
    </xf>
    <xf numFmtId="0" fontId="3" fillId="10" borderId="4" xfId="0" applyFont="1" applyFill="1" applyBorder="1" applyAlignment="1">
      <alignment horizontal="center" vertical="center" wrapText="1"/>
    </xf>
    <xf numFmtId="0" fontId="3" fillId="10" borderId="5" xfId="0" applyFont="1" applyFill="1" applyBorder="1" applyAlignment="1">
      <alignment horizontal="center" vertical="center" wrapText="1"/>
    </xf>
    <xf numFmtId="4" fontId="2" fillId="8" borderId="0" xfId="0" applyNumberFormat="1" applyFont="1" applyFill="1" applyAlignment="1">
      <alignment vertical="center"/>
    </xf>
    <xf numFmtId="0" fontId="3" fillId="0" borderId="4" xfId="0" applyFont="1" applyBorder="1" applyAlignment="1">
      <alignment vertical="center" wrapText="1"/>
    </xf>
    <xf numFmtId="0" fontId="3" fillId="0" borderId="0" xfId="0" applyFont="1"/>
    <xf numFmtId="0" fontId="3" fillId="0" borderId="0" xfId="0" applyFont="1" applyAlignment="1">
      <alignment vertical="center"/>
    </xf>
    <xf numFmtId="172" fontId="16" fillId="4" borderId="4" xfId="0" applyNumberFormat="1" applyFont="1" applyFill="1" applyBorder="1" applyAlignment="1">
      <alignment horizontal="right" vertical="center"/>
    </xf>
    <xf numFmtId="164" fontId="1" fillId="0" borderId="4" xfId="1" applyNumberFormat="1" applyFont="1" applyFill="1" applyBorder="1" applyAlignment="1">
      <alignment vertical="center"/>
    </xf>
    <xf numFmtId="0" fontId="9" fillId="9" borderId="0" xfId="0" applyFont="1" applyFill="1" applyAlignment="1">
      <alignment horizontal="center" vertical="center"/>
    </xf>
    <xf numFmtId="0" fontId="9" fillId="13" borderId="0" xfId="0" applyFont="1" applyFill="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12" fillId="0" borderId="7" xfId="0" applyFont="1" applyBorder="1" applyAlignment="1">
      <alignment horizontal="center"/>
    </xf>
    <xf numFmtId="0" fontId="12" fillId="0" borderId="0" xfId="0" applyFont="1" applyAlignment="1">
      <alignment horizontal="center" vertical="center"/>
    </xf>
    <xf numFmtId="0" fontId="12" fillId="0" borderId="7" xfId="0" applyFont="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046A38"/>
      <color rgb="FFFF99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20" baseline="0">
                <a:solidFill>
                  <a:schemeClr val="dk1">
                    <a:lumMod val="50000"/>
                    <a:lumOff val="50000"/>
                  </a:schemeClr>
                </a:solidFill>
                <a:latin typeface="+mn-lt"/>
                <a:ea typeface="+mn-ea"/>
                <a:cs typeface="+mn-cs"/>
              </a:defRPr>
            </a:pPr>
            <a:r>
              <a:rPr lang="pl-PL" sz="1600"/>
              <a:t>Dane historyczne WIRON, źródło:</a:t>
            </a:r>
            <a:r>
              <a:rPr lang="pl-PL" sz="1600" baseline="0"/>
              <a:t> GPWB</a:t>
            </a:r>
            <a:endParaRPr lang="en-US" sz="1600"/>
          </a:p>
        </c:rich>
      </c:tx>
      <c:layout>
        <c:manualLayout>
          <c:xMode val="edge"/>
          <c:yMode val="edge"/>
          <c:x val="0.35624112243620809"/>
          <c:y val="2.4638987757759481E-2"/>
        </c:manualLayout>
      </c:layout>
      <c:overlay val="0"/>
      <c:spPr>
        <a:noFill/>
        <a:ln>
          <a:noFill/>
        </a:ln>
        <a:effectLst/>
      </c:spPr>
      <c:txPr>
        <a:bodyPr rot="0" spcFirstLastPara="1" vertOverflow="ellipsis" vert="horz" wrap="square" anchor="ctr" anchorCtr="1"/>
        <a:lstStyle/>
        <a:p>
          <a:pPr>
            <a:defRPr sz="1600" b="0" i="0" u="none" strike="noStrike" kern="1200" cap="none" spc="20" baseline="0">
              <a:solidFill>
                <a:schemeClr val="dk1">
                  <a:lumMod val="50000"/>
                  <a:lumOff val="50000"/>
                </a:schemeClr>
              </a:solidFill>
              <a:latin typeface="+mn-lt"/>
              <a:ea typeface="+mn-ea"/>
              <a:cs typeface="+mn-cs"/>
            </a:defRPr>
          </a:pPr>
          <a:endParaRPr lang="pl-PL"/>
        </a:p>
      </c:txPr>
    </c:title>
    <c:autoTitleDeleted val="0"/>
    <c:plotArea>
      <c:layout/>
      <c:lineChart>
        <c:grouping val="standard"/>
        <c:varyColors val="0"/>
        <c:ser>
          <c:idx val="0"/>
          <c:order val="0"/>
          <c:spPr>
            <a:ln w="22225" cap="rnd" cmpd="sng" algn="ctr">
              <a:solidFill>
                <a:schemeClr val="accent1"/>
              </a:solidFill>
              <a:round/>
            </a:ln>
            <a:effectLst/>
          </c:spPr>
          <c:marker>
            <c:symbol val="none"/>
          </c:marker>
          <c:cat>
            <c:numRef>
              <c:f>DaneRynkowe1!$B$3:$B$1265</c:f>
              <c:numCache>
                <c:formatCode>m/d/yyyy</c:formatCode>
                <c:ptCount val="1263"/>
                <c:pt idx="0">
                  <c:v>43467</c:v>
                </c:pt>
                <c:pt idx="1">
                  <c:v>43468</c:v>
                </c:pt>
                <c:pt idx="2">
                  <c:v>43469</c:v>
                </c:pt>
                <c:pt idx="3">
                  <c:v>43472</c:v>
                </c:pt>
                <c:pt idx="4">
                  <c:v>43473</c:v>
                </c:pt>
                <c:pt idx="5">
                  <c:v>43474</c:v>
                </c:pt>
                <c:pt idx="6">
                  <c:v>43475</c:v>
                </c:pt>
                <c:pt idx="7">
                  <c:v>43476</c:v>
                </c:pt>
                <c:pt idx="8">
                  <c:v>43479</c:v>
                </c:pt>
                <c:pt idx="9">
                  <c:v>43480</c:v>
                </c:pt>
                <c:pt idx="10">
                  <c:v>43481</c:v>
                </c:pt>
                <c:pt idx="11">
                  <c:v>43482</c:v>
                </c:pt>
                <c:pt idx="12">
                  <c:v>43483</c:v>
                </c:pt>
                <c:pt idx="13">
                  <c:v>43486</c:v>
                </c:pt>
                <c:pt idx="14">
                  <c:v>43487</c:v>
                </c:pt>
                <c:pt idx="15">
                  <c:v>43488</c:v>
                </c:pt>
                <c:pt idx="16">
                  <c:v>43489</c:v>
                </c:pt>
                <c:pt idx="17">
                  <c:v>43490</c:v>
                </c:pt>
                <c:pt idx="18">
                  <c:v>43493</c:v>
                </c:pt>
                <c:pt idx="19">
                  <c:v>43494</c:v>
                </c:pt>
                <c:pt idx="20">
                  <c:v>43495</c:v>
                </c:pt>
                <c:pt idx="21">
                  <c:v>43496</c:v>
                </c:pt>
                <c:pt idx="22">
                  <c:v>43497</c:v>
                </c:pt>
                <c:pt idx="23">
                  <c:v>43500</c:v>
                </c:pt>
                <c:pt idx="24">
                  <c:v>43501</c:v>
                </c:pt>
                <c:pt idx="25">
                  <c:v>43502</c:v>
                </c:pt>
                <c:pt idx="26">
                  <c:v>43503</c:v>
                </c:pt>
                <c:pt idx="27">
                  <c:v>43504</c:v>
                </c:pt>
                <c:pt idx="28">
                  <c:v>43507</c:v>
                </c:pt>
                <c:pt idx="29">
                  <c:v>43508</c:v>
                </c:pt>
                <c:pt idx="30">
                  <c:v>43509</c:v>
                </c:pt>
                <c:pt idx="31">
                  <c:v>43510</c:v>
                </c:pt>
                <c:pt idx="32">
                  <c:v>43511</c:v>
                </c:pt>
                <c:pt idx="33">
                  <c:v>43514</c:v>
                </c:pt>
                <c:pt idx="34">
                  <c:v>43515</c:v>
                </c:pt>
                <c:pt idx="35">
                  <c:v>43516</c:v>
                </c:pt>
                <c:pt idx="36">
                  <c:v>43517</c:v>
                </c:pt>
                <c:pt idx="37">
                  <c:v>43518</c:v>
                </c:pt>
                <c:pt idx="38">
                  <c:v>43521</c:v>
                </c:pt>
                <c:pt idx="39">
                  <c:v>43522</c:v>
                </c:pt>
                <c:pt idx="40">
                  <c:v>43523</c:v>
                </c:pt>
                <c:pt idx="41">
                  <c:v>43524</c:v>
                </c:pt>
                <c:pt idx="42">
                  <c:v>43525</c:v>
                </c:pt>
                <c:pt idx="43">
                  <c:v>43528</c:v>
                </c:pt>
                <c:pt idx="44">
                  <c:v>43529</c:v>
                </c:pt>
                <c:pt idx="45">
                  <c:v>43530</c:v>
                </c:pt>
                <c:pt idx="46">
                  <c:v>43531</c:v>
                </c:pt>
                <c:pt idx="47">
                  <c:v>43532</c:v>
                </c:pt>
                <c:pt idx="48">
                  <c:v>43535</c:v>
                </c:pt>
                <c:pt idx="49">
                  <c:v>43536</c:v>
                </c:pt>
                <c:pt idx="50">
                  <c:v>43537</c:v>
                </c:pt>
                <c:pt idx="51">
                  <c:v>43538</c:v>
                </c:pt>
                <c:pt idx="52">
                  <c:v>43539</c:v>
                </c:pt>
                <c:pt idx="53">
                  <c:v>43542</c:v>
                </c:pt>
                <c:pt idx="54">
                  <c:v>43543</c:v>
                </c:pt>
                <c:pt idx="55">
                  <c:v>43544</c:v>
                </c:pt>
                <c:pt idx="56">
                  <c:v>43545</c:v>
                </c:pt>
                <c:pt idx="57">
                  <c:v>43546</c:v>
                </c:pt>
                <c:pt idx="58">
                  <c:v>43549</c:v>
                </c:pt>
                <c:pt idx="59">
                  <c:v>43550</c:v>
                </c:pt>
                <c:pt idx="60">
                  <c:v>43551</c:v>
                </c:pt>
                <c:pt idx="61">
                  <c:v>43552</c:v>
                </c:pt>
                <c:pt idx="62">
                  <c:v>43553</c:v>
                </c:pt>
                <c:pt idx="63">
                  <c:v>43556</c:v>
                </c:pt>
                <c:pt idx="64">
                  <c:v>43557</c:v>
                </c:pt>
                <c:pt idx="65">
                  <c:v>43558</c:v>
                </c:pt>
                <c:pt idx="66">
                  <c:v>43559</c:v>
                </c:pt>
                <c:pt idx="67">
                  <c:v>43560</c:v>
                </c:pt>
                <c:pt idx="68">
                  <c:v>43563</c:v>
                </c:pt>
                <c:pt idx="69">
                  <c:v>43564</c:v>
                </c:pt>
                <c:pt idx="70">
                  <c:v>43565</c:v>
                </c:pt>
                <c:pt idx="71">
                  <c:v>43566</c:v>
                </c:pt>
                <c:pt idx="72">
                  <c:v>43567</c:v>
                </c:pt>
                <c:pt idx="73">
                  <c:v>43570</c:v>
                </c:pt>
                <c:pt idx="74">
                  <c:v>43571</c:v>
                </c:pt>
                <c:pt idx="75">
                  <c:v>43572</c:v>
                </c:pt>
                <c:pt idx="76">
                  <c:v>43573</c:v>
                </c:pt>
                <c:pt idx="77">
                  <c:v>43574</c:v>
                </c:pt>
                <c:pt idx="78">
                  <c:v>43578</c:v>
                </c:pt>
                <c:pt idx="79">
                  <c:v>43579</c:v>
                </c:pt>
                <c:pt idx="80">
                  <c:v>43580</c:v>
                </c:pt>
                <c:pt idx="81">
                  <c:v>43581</c:v>
                </c:pt>
                <c:pt idx="82">
                  <c:v>43584</c:v>
                </c:pt>
                <c:pt idx="83">
                  <c:v>43585</c:v>
                </c:pt>
                <c:pt idx="84">
                  <c:v>43587</c:v>
                </c:pt>
                <c:pt idx="85">
                  <c:v>43591</c:v>
                </c:pt>
                <c:pt idx="86">
                  <c:v>43592</c:v>
                </c:pt>
                <c:pt idx="87">
                  <c:v>43593</c:v>
                </c:pt>
                <c:pt idx="88">
                  <c:v>43594</c:v>
                </c:pt>
                <c:pt idx="89">
                  <c:v>43595</c:v>
                </c:pt>
                <c:pt idx="90">
                  <c:v>43598</c:v>
                </c:pt>
                <c:pt idx="91">
                  <c:v>43599</c:v>
                </c:pt>
                <c:pt idx="92">
                  <c:v>43600</c:v>
                </c:pt>
                <c:pt idx="93">
                  <c:v>43601</c:v>
                </c:pt>
                <c:pt idx="94">
                  <c:v>43602</c:v>
                </c:pt>
                <c:pt idx="95">
                  <c:v>43605</c:v>
                </c:pt>
                <c:pt idx="96">
                  <c:v>43606</c:v>
                </c:pt>
                <c:pt idx="97">
                  <c:v>43607</c:v>
                </c:pt>
                <c:pt idx="98">
                  <c:v>43608</c:v>
                </c:pt>
                <c:pt idx="99">
                  <c:v>43609</c:v>
                </c:pt>
                <c:pt idx="100">
                  <c:v>43612</c:v>
                </c:pt>
                <c:pt idx="101">
                  <c:v>43613</c:v>
                </c:pt>
                <c:pt idx="102">
                  <c:v>43614</c:v>
                </c:pt>
                <c:pt idx="103">
                  <c:v>43615</c:v>
                </c:pt>
                <c:pt idx="104">
                  <c:v>43616</c:v>
                </c:pt>
                <c:pt idx="105">
                  <c:v>43619</c:v>
                </c:pt>
                <c:pt idx="106">
                  <c:v>43620</c:v>
                </c:pt>
                <c:pt idx="107">
                  <c:v>43621</c:v>
                </c:pt>
                <c:pt idx="108">
                  <c:v>43622</c:v>
                </c:pt>
                <c:pt idx="109">
                  <c:v>43623</c:v>
                </c:pt>
                <c:pt idx="110">
                  <c:v>43626</c:v>
                </c:pt>
                <c:pt idx="111">
                  <c:v>43627</c:v>
                </c:pt>
                <c:pt idx="112">
                  <c:v>43628</c:v>
                </c:pt>
                <c:pt idx="113">
                  <c:v>43629</c:v>
                </c:pt>
                <c:pt idx="114">
                  <c:v>43630</c:v>
                </c:pt>
                <c:pt idx="115">
                  <c:v>43633</c:v>
                </c:pt>
                <c:pt idx="116">
                  <c:v>43634</c:v>
                </c:pt>
                <c:pt idx="117">
                  <c:v>43635</c:v>
                </c:pt>
                <c:pt idx="118">
                  <c:v>43637</c:v>
                </c:pt>
                <c:pt idx="119">
                  <c:v>43640</c:v>
                </c:pt>
                <c:pt idx="120">
                  <c:v>43641</c:v>
                </c:pt>
                <c:pt idx="121">
                  <c:v>43642</c:v>
                </c:pt>
                <c:pt idx="122">
                  <c:v>43643</c:v>
                </c:pt>
                <c:pt idx="123">
                  <c:v>43644</c:v>
                </c:pt>
                <c:pt idx="124">
                  <c:v>43647</c:v>
                </c:pt>
                <c:pt idx="125">
                  <c:v>43648</c:v>
                </c:pt>
                <c:pt idx="126">
                  <c:v>43649</c:v>
                </c:pt>
                <c:pt idx="127">
                  <c:v>43650</c:v>
                </c:pt>
                <c:pt idx="128">
                  <c:v>43651</c:v>
                </c:pt>
                <c:pt idx="129">
                  <c:v>43654</c:v>
                </c:pt>
                <c:pt idx="130">
                  <c:v>43655</c:v>
                </c:pt>
                <c:pt idx="131">
                  <c:v>43656</c:v>
                </c:pt>
                <c:pt idx="132">
                  <c:v>43657</c:v>
                </c:pt>
                <c:pt idx="133">
                  <c:v>43658</c:v>
                </c:pt>
                <c:pt idx="134">
                  <c:v>43661</c:v>
                </c:pt>
                <c:pt idx="135">
                  <c:v>43662</c:v>
                </c:pt>
                <c:pt idx="136">
                  <c:v>43663</c:v>
                </c:pt>
                <c:pt idx="137">
                  <c:v>43664</c:v>
                </c:pt>
                <c:pt idx="138">
                  <c:v>43665</c:v>
                </c:pt>
                <c:pt idx="139">
                  <c:v>43668</c:v>
                </c:pt>
                <c:pt idx="140">
                  <c:v>43669</c:v>
                </c:pt>
                <c:pt idx="141">
                  <c:v>43670</c:v>
                </c:pt>
                <c:pt idx="142">
                  <c:v>43671</c:v>
                </c:pt>
                <c:pt idx="143">
                  <c:v>43672</c:v>
                </c:pt>
                <c:pt idx="144">
                  <c:v>43675</c:v>
                </c:pt>
                <c:pt idx="145">
                  <c:v>43676</c:v>
                </c:pt>
                <c:pt idx="146">
                  <c:v>43677</c:v>
                </c:pt>
                <c:pt idx="147">
                  <c:v>43678</c:v>
                </c:pt>
                <c:pt idx="148">
                  <c:v>43679</c:v>
                </c:pt>
                <c:pt idx="149">
                  <c:v>43682</c:v>
                </c:pt>
                <c:pt idx="150">
                  <c:v>43683</c:v>
                </c:pt>
                <c:pt idx="151">
                  <c:v>43684</c:v>
                </c:pt>
                <c:pt idx="152">
                  <c:v>43685</c:v>
                </c:pt>
                <c:pt idx="153">
                  <c:v>43686</c:v>
                </c:pt>
                <c:pt idx="154">
                  <c:v>43689</c:v>
                </c:pt>
                <c:pt idx="155">
                  <c:v>43690</c:v>
                </c:pt>
                <c:pt idx="156">
                  <c:v>43691</c:v>
                </c:pt>
                <c:pt idx="157">
                  <c:v>43693</c:v>
                </c:pt>
                <c:pt idx="158">
                  <c:v>43696</c:v>
                </c:pt>
                <c:pt idx="159">
                  <c:v>43697</c:v>
                </c:pt>
                <c:pt idx="160">
                  <c:v>43698</c:v>
                </c:pt>
                <c:pt idx="161">
                  <c:v>43699</c:v>
                </c:pt>
                <c:pt idx="162">
                  <c:v>43700</c:v>
                </c:pt>
                <c:pt idx="163">
                  <c:v>43703</c:v>
                </c:pt>
                <c:pt idx="164">
                  <c:v>43704</c:v>
                </c:pt>
                <c:pt idx="165">
                  <c:v>43705</c:v>
                </c:pt>
                <c:pt idx="166">
                  <c:v>43706</c:v>
                </c:pt>
                <c:pt idx="167">
                  <c:v>43707</c:v>
                </c:pt>
                <c:pt idx="168">
                  <c:v>43710</c:v>
                </c:pt>
                <c:pt idx="169">
                  <c:v>43711</c:v>
                </c:pt>
                <c:pt idx="170">
                  <c:v>43712</c:v>
                </c:pt>
                <c:pt idx="171">
                  <c:v>43713</c:v>
                </c:pt>
                <c:pt idx="172">
                  <c:v>43714</c:v>
                </c:pt>
                <c:pt idx="173">
                  <c:v>43717</c:v>
                </c:pt>
                <c:pt idx="174">
                  <c:v>43718</c:v>
                </c:pt>
                <c:pt idx="175">
                  <c:v>43719</c:v>
                </c:pt>
                <c:pt idx="176">
                  <c:v>43720</c:v>
                </c:pt>
                <c:pt idx="177">
                  <c:v>43721</c:v>
                </c:pt>
                <c:pt idx="178">
                  <c:v>43724</c:v>
                </c:pt>
                <c:pt idx="179">
                  <c:v>43725</c:v>
                </c:pt>
                <c:pt idx="180">
                  <c:v>43726</c:v>
                </c:pt>
                <c:pt idx="181">
                  <c:v>43727</c:v>
                </c:pt>
                <c:pt idx="182">
                  <c:v>43728</c:v>
                </c:pt>
                <c:pt idx="183">
                  <c:v>43731</c:v>
                </c:pt>
                <c:pt idx="184">
                  <c:v>43732</c:v>
                </c:pt>
                <c:pt idx="185">
                  <c:v>43733</c:v>
                </c:pt>
                <c:pt idx="186">
                  <c:v>43734</c:v>
                </c:pt>
                <c:pt idx="187">
                  <c:v>43735</c:v>
                </c:pt>
                <c:pt idx="188">
                  <c:v>43738</c:v>
                </c:pt>
                <c:pt idx="189">
                  <c:v>43739</c:v>
                </c:pt>
                <c:pt idx="190">
                  <c:v>43740</c:v>
                </c:pt>
                <c:pt idx="191">
                  <c:v>43741</c:v>
                </c:pt>
                <c:pt idx="192">
                  <c:v>43742</c:v>
                </c:pt>
                <c:pt idx="193">
                  <c:v>43745</c:v>
                </c:pt>
                <c:pt idx="194">
                  <c:v>43746</c:v>
                </c:pt>
                <c:pt idx="195">
                  <c:v>43747</c:v>
                </c:pt>
                <c:pt idx="196">
                  <c:v>43748</c:v>
                </c:pt>
                <c:pt idx="197">
                  <c:v>43749</c:v>
                </c:pt>
                <c:pt idx="198">
                  <c:v>43752</c:v>
                </c:pt>
                <c:pt idx="199">
                  <c:v>43753</c:v>
                </c:pt>
                <c:pt idx="200">
                  <c:v>43754</c:v>
                </c:pt>
                <c:pt idx="201">
                  <c:v>43755</c:v>
                </c:pt>
                <c:pt idx="202">
                  <c:v>43756</c:v>
                </c:pt>
                <c:pt idx="203">
                  <c:v>43759</c:v>
                </c:pt>
                <c:pt idx="204">
                  <c:v>43760</c:v>
                </c:pt>
                <c:pt idx="205">
                  <c:v>43761</c:v>
                </c:pt>
                <c:pt idx="206">
                  <c:v>43762</c:v>
                </c:pt>
                <c:pt idx="207">
                  <c:v>43763</c:v>
                </c:pt>
                <c:pt idx="208">
                  <c:v>43766</c:v>
                </c:pt>
                <c:pt idx="209">
                  <c:v>43767</c:v>
                </c:pt>
                <c:pt idx="210">
                  <c:v>43768</c:v>
                </c:pt>
                <c:pt idx="211">
                  <c:v>43769</c:v>
                </c:pt>
                <c:pt idx="212">
                  <c:v>43773</c:v>
                </c:pt>
                <c:pt idx="213">
                  <c:v>43774</c:v>
                </c:pt>
                <c:pt idx="214">
                  <c:v>43775</c:v>
                </c:pt>
                <c:pt idx="215">
                  <c:v>43776</c:v>
                </c:pt>
                <c:pt idx="216">
                  <c:v>43777</c:v>
                </c:pt>
                <c:pt idx="217">
                  <c:v>43781</c:v>
                </c:pt>
                <c:pt idx="218">
                  <c:v>43782</c:v>
                </c:pt>
                <c:pt idx="219">
                  <c:v>43783</c:v>
                </c:pt>
                <c:pt idx="220">
                  <c:v>43784</c:v>
                </c:pt>
                <c:pt idx="221">
                  <c:v>43787</c:v>
                </c:pt>
                <c:pt idx="222">
                  <c:v>43788</c:v>
                </c:pt>
                <c:pt idx="223">
                  <c:v>43789</c:v>
                </c:pt>
                <c:pt idx="224">
                  <c:v>43790</c:v>
                </c:pt>
                <c:pt idx="225">
                  <c:v>43791</c:v>
                </c:pt>
                <c:pt idx="226">
                  <c:v>43794</c:v>
                </c:pt>
                <c:pt idx="227">
                  <c:v>43795</c:v>
                </c:pt>
                <c:pt idx="228">
                  <c:v>43796</c:v>
                </c:pt>
                <c:pt idx="229">
                  <c:v>43797</c:v>
                </c:pt>
                <c:pt idx="230">
                  <c:v>43798</c:v>
                </c:pt>
                <c:pt idx="231">
                  <c:v>43801</c:v>
                </c:pt>
                <c:pt idx="232">
                  <c:v>43802</c:v>
                </c:pt>
                <c:pt idx="233">
                  <c:v>43803</c:v>
                </c:pt>
                <c:pt idx="234">
                  <c:v>43804</c:v>
                </c:pt>
                <c:pt idx="235">
                  <c:v>43805</c:v>
                </c:pt>
                <c:pt idx="236">
                  <c:v>43808</c:v>
                </c:pt>
                <c:pt idx="237">
                  <c:v>43809</c:v>
                </c:pt>
                <c:pt idx="238">
                  <c:v>43810</c:v>
                </c:pt>
                <c:pt idx="239">
                  <c:v>43811</c:v>
                </c:pt>
                <c:pt idx="240">
                  <c:v>43812</c:v>
                </c:pt>
                <c:pt idx="241">
                  <c:v>43815</c:v>
                </c:pt>
                <c:pt idx="242">
                  <c:v>43816</c:v>
                </c:pt>
                <c:pt idx="243">
                  <c:v>43817</c:v>
                </c:pt>
                <c:pt idx="244">
                  <c:v>43818</c:v>
                </c:pt>
                <c:pt idx="245">
                  <c:v>43819</c:v>
                </c:pt>
                <c:pt idx="246">
                  <c:v>43822</c:v>
                </c:pt>
                <c:pt idx="247">
                  <c:v>43823</c:v>
                </c:pt>
                <c:pt idx="248">
                  <c:v>43826</c:v>
                </c:pt>
                <c:pt idx="249">
                  <c:v>43829</c:v>
                </c:pt>
                <c:pt idx="250">
                  <c:v>43830</c:v>
                </c:pt>
                <c:pt idx="251">
                  <c:v>43832</c:v>
                </c:pt>
                <c:pt idx="252">
                  <c:v>43833</c:v>
                </c:pt>
                <c:pt idx="253">
                  <c:v>43837</c:v>
                </c:pt>
                <c:pt idx="254">
                  <c:v>43838</c:v>
                </c:pt>
                <c:pt idx="255">
                  <c:v>43839</c:v>
                </c:pt>
                <c:pt idx="256">
                  <c:v>43840</c:v>
                </c:pt>
                <c:pt idx="257">
                  <c:v>43843</c:v>
                </c:pt>
                <c:pt idx="258">
                  <c:v>43844</c:v>
                </c:pt>
                <c:pt idx="259">
                  <c:v>43845</c:v>
                </c:pt>
                <c:pt idx="260">
                  <c:v>43846</c:v>
                </c:pt>
                <c:pt idx="261">
                  <c:v>43847</c:v>
                </c:pt>
                <c:pt idx="262">
                  <c:v>43850</c:v>
                </c:pt>
                <c:pt idx="263">
                  <c:v>43851</c:v>
                </c:pt>
                <c:pt idx="264">
                  <c:v>43852</c:v>
                </c:pt>
                <c:pt idx="265">
                  <c:v>43853</c:v>
                </c:pt>
                <c:pt idx="266">
                  <c:v>43854</c:v>
                </c:pt>
                <c:pt idx="267">
                  <c:v>43857</c:v>
                </c:pt>
                <c:pt idx="268">
                  <c:v>43858</c:v>
                </c:pt>
                <c:pt idx="269">
                  <c:v>43859</c:v>
                </c:pt>
                <c:pt idx="270">
                  <c:v>43860</c:v>
                </c:pt>
                <c:pt idx="271">
                  <c:v>43861</c:v>
                </c:pt>
                <c:pt idx="272">
                  <c:v>43864</c:v>
                </c:pt>
                <c:pt idx="273">
                  <c:v>43865</c:v>
                </c:pt>
                <c:pt idx="274">
                  <c:v>43866</c:v>
                </c:pt>
                <c:pt idx="275">
                  <c:v>43867</c:v>
                </c:pt>
                <c:pt idx="276">
                  <c:v>43868</c:v>
                </c:pt>
                <c:pt idx="277">
                  <c:v>43871</c:v>
                </c:pt>
                <c:pt idx="278">
                  <c:v>43872</c:v>
                </c:pt>
                <c:pt idx="279">
                  <c:v>43873</c:v>
                </c:pt>
                <c:pt idx="280">
                  <c:v>43874</c:v>
                </c:pt>
                <c:pt idx="281">
                  <c:v>43875</c:v>
                </c:pt>
                <c:pt idx="282">
                  <c:v>43878</c:v>
                </c:pt>
                <c:pt idx="283">
                  <c:v>43879</c:v>
                </c:pt>
                <c:pt idx="284">
                  <c:v>43880</c:v>
                </c:pt>
                <c:pt idx="285">
                  <c:v>43881</c:v>
                </c:pt>
                <c:pt idx="286">
                  <c:v>43882</c:v>
                </c:pt>
                <c:pt idx="287">
                  <c:v>43885</c:v>
                </c:pt>
                <c:pt idx="288">
                  <c:v>43886</c:v>
                </c:pt>
                <c:pt idx="289">
                  <c:v>43887</c:v>
                </c:pt>
                <c:pt idx="290">
                  <c:v>43888</c:v>
                </c:pt>
                <c:pt idx="291">
                  <c:v>43889</c:v>
                </c:pt>
                <c:pt idx="292">
                  <c:v>43892</c:v>
                </c:pt>
                <c:pt idx="293">
                  <c:v>43893</c:v>
                </c:pt>
                <c:pt idx="294">
                  <c:v>43894</c:v>
                </c:pt>
                <c:pt idx="295">
                  <c:v>43895</c:v>
                </c:pt>
                <c:pt idx="296">
                  <c:v>43896</c:v>
                </c:pt>
                <c:pt idx="297">
                  <c:v>43899</c:v>
                </c:pt>
                <c:pt idx="298">
                  <c:v>43900</c:v>
                </c:pt>
                <c:pt idx="299">
                  <c:v>43901</c:v>
                </c:pt>
                <c:pt idx="300">
                  <c:v>43902</c:v>
                </c:pt>
                <c:pt idx="301">
                  <c:v>43903</c:v>
                </c:pt>
                <c:pt idx="302">
                  <c:v>43906</c:v>
                </c:pt>
                <c:pt idx="303">
                  <c:v>43907</c:v>
                </c:pt>
                <c:pt idx="304">
                  <c:v>43908</c:v>
                </c:pt>
                <c:pt idx="305">
                  <c:v>43909</c:v>
                </c:pt>
                <c:pt idx="306">
                  <c:v>43910</c:v>
                </c:pt>
                <c:pt idx="307">
                  <c:v>43913</c:v>
                </c:pt>
                <c:pt idx="308">
                  <c:v>43914</c:v>
                </c:pt>
                <c:pt idx="309">
                  <c:v>43915</c:v>
                </c:pt>
                <c:pt idx="310">
                  <c:v>43916</c:v>
                </c:pt>
                <c:pt idx="311">
                  <c:v>43917</c:v>
                </c:pt>
                <c:pt idx="312">
                  <c:v>43920</c:v>
                </c:pt>
                <c:pt idx="313">
                  <c:v>43921</c:v>
                </c:pt>
                <c:pt idx="314">
                  <c:v>43922</c:v>
                </c:pt>
                <c:pt idx="315">
                  <c:v>43923</c:v>
                </c:pt>
                <c:pt idx="316">
                  <c:v>43924</c:v>
                </c:pt>
                <c:pt idx="317">
                  <c:v>43927</c:v>
                </c:pt>
                <c:pt idx="318">
                  <c:v>43928</c:v>
                </c:pt>
                <c:pt idx="319">
                  <c:v>43929</c:v>
                </c:pt>
                <c:pt idx="320">
                  <c:v>43930</c:v>
                </c:pt>
                <c:pt idx="321">
                  <c:v>43931</c:v>
                </c:pt>
                <c:pt idx="322">
                  <c:v>43935</c:v>
                </c:pt>
                <c:pt idx="323">
                  <c:v>43936</c:v>
                </c:pt>
                <c:pt idx="324">
                  <c:v>43937</c:v>
                </c:pt>
                <c:pt idx="325">
                  <c:v>43938</c:v>
                </c:pt>
                <c:pt idx="326">
                  <c:v>43941</c:v>
                </c:pt>
                <c:pt idx="327">
                  <c:v>43942</c:v>
                </c:pt>
                <c:pt idx="328">
                  <c:v>43943</c:v>
                </c:pt>
                <c:pt idx="329">
                  <c:v>43944</c:v>
                </c:pt>
                <c:pt idx="330">
                  <c:v>43945</c:v>
                </c:pt>
                <c:pt idx="331">
                  <c:v>43948</c:v>
                </c:pt>
                <c:pt idx="332">
                  <c:v>43949</c:v>
                </c:pt>
                <c:pt idx="333">
                  <c:v>43950</c:v>
                </c:pt>
                <c:pt idx="334">
                  <c:v>43951</c:v>
                </c:pt>
                <c:pt idx="335">
                  <c:v>43955</c:v>
                </c:pt>
                <c:pt idx="336">
                  <c:v>43956</c:v>
                </c:pt>
                <c:pt idx="337">
                  <c:v>43957</c:v>
                </c:pt>
                <c:pt idx="338">
                  <c:v>43958</c:v>
                </c:pt>
                <c:pt idx="339">
                  <c:v>43959</c:v>
                </c:pt>
                <c:pt idx="340">
                  <c:v>43962</c:v>
                </c:pt>
                <c:pt idx="341">
                  <c:v>43963</c:v>
                </c:pt>
                <c:pt idx="342">
                  <c:v>43964</c:v>
                </c:pt>
                <c:pt idx="343">
                  <c:v>43965</c:v>
                </c:pt>
                <c:pt idx="344">
                  <c:v>43966</c:v>
                </c:pt>
                <c:pt idx="345">
                  <c:v>43969</c:v>
                </c:pt>
                <c:pt idx="346">
                  <c:v>43970</c:v>
                </c:pt>
                <c:pt idx="347">
                  <c:v>43971</c:v>
                </c:pt>
                <c:pt idx="348">
                  <c:v>43972</c:v>
                </c:pt>
                <c:pt idx="349">
                  <c:v>43973</c:v>
                </c:pt>
                <c:pt idx="350">
                  <c:v>43976</c:v>
                </c:pt>
                <c:pt idx="351">
                  <c:v>43977</c:v>
                </c:pt>
                <c:pt idx="352">
                  <c:v>43978</c:v>
                </c:pt>
                <c:pt idx="353">
                  <c:v>43979</c:v>
                </c:pt>
                <c:pt idx="354">
                  <c:v>43980</c:v>
                </c:pt>
                <c:pt idx="355">
                  <c:v>43983</c:v>
                </c:pt>
                <c:pt idx="356">
                  <c:v>43984</c:v>
                </c:pt>
                <c:pt idx="357">
                  <c:v>43985</c:v>
                </c:pt>
                <c:pt idx="358">
                  <c:v>43986</c:v>
                </c:pt>
                <c:pt idx="359">
                  <c:v>43987</c:v>
                </c:pt>
                <c:pt idx="360">
                  <c:v>43990</c:v>
                </c:pt>
                <c:pt idx="361">
                  <c:v>43991</c:v>
                </c:pt>
                <c:pt idx="362">
                  <c:v>43992</c:v>
                </c:pt>
                <c:pt idx="363">
                  <c:v>43994</c:v>
                </c:pt>
                <c:pt idx="364">
                  <c:v>43997</c:v>
                </c:pt>
                <c:pt idx="365">
                  <c:v>43998</c:v>
                </c:pt>
                <c:pt idx="366">
                  <c:v>43999</c:v>
                </c:pt>
                <c:pt idx="367">
                  <c:v>44000</c:v>
                </c:pt>
                <c:pt idx="368">
                  <c:v>44001</c:v>
                </c:pt>
                <c:pt idx="369">
                  <c:v>44004</c:v>
                </c:pt>
                <c:pt idx="370">
                  <c:v>44005</c:v>
                </c:pt>
                <c:pt idx="371">
                  <c:v>44006</c:v>
                </c:pt>
                <c:pt idx="372">
                  <c:v>44007</c:v>
                </c:pt>
                <c:pt idx="373">
                  <c:v>44008</c:v>
                </c:pt>
                <c:pt idx="374">
                  <c:v>44011</c:v>
                </c:pt>
                <c:pt idx="375">
                  <c:v>44012</c:v>
                </c:pt>
                <c:pt idx="376">
                  <c:v>44013</c:v>
                </c:pt>
                <c:pt idx="377">
                  <c:v>44014</c:v>
                </c:pt>
                <c:pt idx="378">
                  <c:v>44015</c:v>
                </c:pt>
                <c:pt idx="379">
                  <c:v>44018</c:v>
                </c:pt>
                <c:pt idx="380">
                  <c:v>44019</c:v>
                </c:pt>
                <c:pt idx="381">
                  <c:v>44020</c:v>
                </c:pt>
                <c:pt idx="382">
                  <c:v>44021</c:v>
                </c:pt>
                <c:pt idx="383">
                  <c:v>44022</c:v>
                </c:pt>
                <c:pt idx="384">
                  <c:v>44025</c:v>
                </c:pt>
                <c:pt idx="385">
                  <c:v>44026</c:v>
                </c:pt>
                <c:pt idx="386">
                  <c:v>44027</c:v>
                </c:pt>
                <c:pt idx="387">
                  <c:v>44028</c:v>
                </c:pt>
                <c:pt idx="388">
                  <c:v>44029</c:v>
                </c:pt>
                <c:pt idx="389">
                  <c:v>44032</c:v>
                </c:pt>
                <c:pt idx="390">
                  <c:v>44033</c:v>
                </c:pt>
                <c:pt idx="391">
                  <c:v>44034</c:v>
                </c:pt>
                <c:pt idx="392">
                  <c:v>44035</c:v>
                </c:pt>
                <c:pt idx="393">
                  <c:v>44036</c:v>
                </c:pt>
                <c:pt idx="394">
                  <c:v>44039</c:v>
                </c:pt>
                <c:pt idx="395">
                  <c:v>44040</c:v>
                </c:pt>
                <c:pt idx="396">
                  <c:v>44041</c:v>
                </c:pt>
                <c:pt idx="397">
                  <c:v>44042</c:v>
                </c:pt>
                <c:pt idx="398">
                  <c:v>44043</c:v>
                </c:pt>
                <c:pt idx="399">
                  <c:v>44046</c:v>
                </c:pt>
                <c:pt idx="400">
                  <c:v>44047</c:v>
                </c:pt>
                <c:pt idx="401">
                  <c:v>44048</c:v>
                </c:pt>
                <c:pt idx="402">
                  <c:v>44049</c:v>
                </c:pt>
                <c:pt idx="403">
                  <c:v>44050</c:v>
                </c:pt>
                <c:pt idx="404">
                  <c:v>44053</c:v>
                </c:pt>
                <c:pt idx="405">
                  <c:v>44054</c:v>
                </c:pt>
                <c:pt idx="406">
                  <c:v>44055</c:v>
                </c:pt>
                <c:pt idx="407">
                  <c:v>44056</c:v>
                </c:pt>
                <c:pt idx="408">
                  <c:v>44057</c:v>
                </c:pt>
                <c:pt idx="409">
                  <c:v>44060</c:v>
                </c:pt>
                <c:pt idx="410">
                  <c:v>44061</c:v>
                </c:pt>
                <c:pt idx="411">
                  <c:v>44062</c:v>
                </c:pt>
                <c:pt idx="412">
                  <c:v>44063</c:v>
                </c:pt>
                <c:pt idx="413">
                  <c:v>44064</c:v>
                </c:pt>
                <c:pt idx="414">
                  <c:v>44067</c:v>
                </c:pt>
                <c:pt idx="415">
                  <c:v>44068</c:v>
                </c:pt>
                <c:pt idx="416">
                  <c:v>44069</c:v>
                </c:pt>
                <c:pt idx="417">
                  <c:v>44070</c:v>
                </c:pt>
                <c:pt idx="418">
                  <c:v>44071</c:v>
                </c:pt>
                <c:pt idx="419">
                  <c:v>44074</c:v>
                </c:pt>
                <c:pt idx="420">
                  <c:v>44075</c:v>
                </c:pt>
                <c:pt idx="421">
                  <c:v>44076</c:v>
                </c:pt>
                <c:pt idx="422">
                  <c:v>44077</c:v>
                </c:pt>
                <c:pt idx="423">
                  <c:v>44078</c:v>
                </c:pt>
                <c:pt idx="424">
                  <c:v>44081</c:v>
                </c:pt>
                <c:pt idx="425">
                  <c:v>44082</c:v>
                </c:pt>
                <c:pt idx="426">
                  <c:v>44083</c:v>
                </c:pt>
                <c:pt idx="427">
                  <c:v>44084</c:v>
                </c:pt>
                <c:pt idx="428">
                  <c:v>44085</c:v>
                </c:pt>
                <c:pt idx="429">
                  <c:v>44088</c:v>
                </c:pt>
                <c:pt idx="430">
                  <c:v>44089</c:v>
                </c:pt>
                <c:pt idx="431">
                  <c:v>44090</c:v>
                </c:pt>
                <c:pt idx="432">
                  <c:v>44091</c:v>
                </c:pt>
                <c:pt idx="433">
                  <c:v>44092</c:v>
                </c:pt>
                <c:pt idx="434">
                  <c:v>44095</c:v>
                </c:pt>
                <c:pt idx="435">
                  <c:v>44096</c:v>
                </c:pt>
                <c:pt idx="436">
                  <c:v>44097</c:v>
                </c:pt>
                <c:pt idx="437">
                  <c:v>44098</c:v>
                </c:pt>
                <c:pt idx="438">
                  <c:v>44099</c:v>
                </c:pt>
                <c:pt idx="439">
                  <c:v>44102</c:v>
                </c:pt>
                <c:pt idx="440">
                  <c:v>44103</c:v>
                </c:pt>
                <c:pt idx="441">
                  <c:v>44104</c:v>
                </c:pt>
                <c:pt idx="442">
                  <c:v>44105</c:v>
                </c:pt>
                <c:pt idx="443">
                  <c:v>44106</c:v>
                </c:pt>
                <c:pt idx="444">
                  <c:v>44109</c:v>
                </c:pt>
                <c:pt idx="445">
                  <c:v>44110</c:v>
                </c:pt>
                <c:pt idx="446">
                  <c:v>44111</c:v>
                </c:pt>
                <c:pt idx="447">
                  <c:v>44112</c:v>
                </c:pt>
                <c:pt idx="448">
                  <c:v>44113</c:v>
                </c:pt>
                <c:pt idx="449">
                  <c:v>44116</c:v>
                </c:pt>
                <c:pt idx="450">
                  <c:v>44117</c:v>
                </c:pt>
                <c:pt idx="451">
                  <c:v>44118</c:v>
                </c:pt>
                <c:pt idx="452">
                  <c:v>44119</c:v>
                </c:pt>
                <c:pt idx="453">
                  <c:v>44120</c:v>
                </c:pt>
                <c:pt idx="454">
                  <c:v>44123</c:v>
                </c:pt>
                <c:pt idx="455">
                  <c:v>44124</c:v>
                </c:pt>
                <c:pt idx="456">
                  <c:v>44125</c:v>
                </c:pt>
                <c:pt idx="457">
                  <c:v>44126</c:v>
                </c:pt>
                <c:pt idx="458">
                  <c:v>44127</c:v>
                </c:pt>
                <c:pt idx="459">
                  <c:v>44130</c:v>
                </c:pt>
                <c:pt idx="460">
                  <c:v>44131</c:v>
                </c:pt>
                <c:pt idx="461">
                  <c:v>44132</c:v>
                </c:pt>
                <c:pt idx="462">
                  <c:v>44133</c:v>
                </c:pt>
                <c:pt idx="463">
                  <c:v>44134</c:v>
                </c:pt>
                <c:pt idx="464">
                  <c:v>44137</c:v>
                </c:pt>
                <c:pt idx="465">
                  <c:v>44138</c:v>
                </c:pt>
                <c:pt idx="466">
                  <c:v>44139</c:v>
                </c:pt>
                <c:pt idx="467">
                  <c:v>44140</c:v>
                </c:pt>
                <c:pt idx="468">
                  <c:v>44141</c:v>
                </c:pt>
                <c:pt idx="469">
                  <c:v>44144</c:v>
                </c:pt>
                <c:pt idx="470">
                  <c:v>44145</c:v>
                </c:pt>
                <c:pt idx="471">
                  <c:v>44147</c:v>
                </c:pt>
                <c:pt idx="472">
                  <c:v>44148</c:v>
                </c:pt>
                <c:pt idx="473">
                  <c:v>44151</c:v>
                </c:pt>
                <c:pt idx="474">
                  <c:v>44152</c:v>
                </c:pt>
                <c:pt idx="475">
                  <c:v>44153</c:v>
                </c:pt>
                <c:pt idx="476">
                  <c:v>44154</c:v>
                </c:pt>
                <c:pt idx="477">
                  <c:v>44155</c:v>
                </c:pt>
                <c:pt idx="478">
                  <c:v>44158</c:v>
                </c:pt>
                <c:pt idx="479">
                  <c:v>44159</c:v>
                </c:pt>
                <c:pt idx="480">
                  <c:v>44160</c:v>
                </c:pt>
                <c:pt idx="481">
                  <c:v>44161</c:v>
                </c:pt>
                <c:pt idx="482">
                  <c:v>44162</c:v>
                </c:pt>
                <c:pt idx="483">
                  <c:v>44165</c:v>
                </c:pt>
                <c:pt idx="484">
                  <c:v>44166</c:v>
                </c:pt>
                <c:pt idx="485">
                  <c:v>44167</c:v>
                </c:pt>
                <c:pt idx="486">
                  <c:v>44168</c:v>
                </c:pt>
                <c:pt idx="487">
                  <c:v>44169</c:v>
                </c:pt>
                <c:pt idx="488">
                  <c:v>44172</c:v>
                </c:pt>
                <c:pt idx="489">
                  <c:v>44173</c:v>
                </c:pt>
                <c:pt idx="490">
                  <c:v>44174</c:v>
                </c:pt>
                <c:pt idx="491">
                  <c:v>44175</c:v>
                </c:pt>
                <c:pt idx="492">
                  <c:v>44176</c:v>
                </c:pt>
                <c:pt idx="493">
                  <c:v>44179</c:v>
                </c:pt>
                <c:pt idx="494">
                  <c:v>44180</c:v>
                </c:pt>
                <c:pt idx="495">
                  <c:v>44181</c:v>
                </c:pt>
                <c:pt idx="496">
                  <c:v>44182</c:v>
                </c:pt>
                <c:pt idx="497">
                  <c:v>44183</c:v>
                </c:pt>
                <c:pt idx="498">
                  <c:v>44186</c:v>
                </c:pt>
                <c:pt idx="499">
                  <c:v>44187</c:v>
                </c:pt>
                <c:pt idx="500">
                  <c:v>44188</c:v>
                </c:pt>
                <c:pt idx="501">
                  <c:v>44189</c:v>
                </c:pt>
                <c:pt idx="502">
                  <c:v>44193</c:v>
                </c:pt>
                <c:pt idx="503">
                  <c:v>44194</c:v>
                </c:pt>
                <c:pt idx="504">
                  <c:v>44195</c:v>
                </c:pt>
                <c:pt idx="505">
                  <c:v>44196</c:v>
                </c:pt>
                <c:pt idx="506">
                  <c:v>44200</c:v>
                </c:pt>
                <c:pt idx="507">
                  <c:v>44201</c:v>
                </c:pt>
                <c:pt idx="508">
                  <c:v>44203</c:v>
                </c:pt>
                <c:pt idx="509">
                  <c:v>44204</c:v>
                </c:pt>
                <c:pt idx="510">
                  <c:v>44207</c:v>
                </c:pt>
                <c:pt idx="511">
                  <c:v>44208</c:v>
                </c:pt>
                <c:pt idx="512">
                  <c:v>44209</c:v>
                </c:pt>
                <c:pt idx="513">
                  <c:v>44210</c:v>
                </c:pt>
                <c:pt idx="514">
                  <c:v>44211</c:v>
                </c:pt>
                <c:pt idx="515">
                  <c:v>44214</c:v>
                </c:pt>
                <c:pt idx="516">
                  <c:v>44215</c:v>
                </c:pt>
                <c:pt idx="517">
                  <c:v>44216</c:v>
                </c:pt>
                <c:pt idx="518">
                  <c:v>44217</c:v>
                </c:pt>
                <c:pt idx="519">
                  <c:v>44218</c:v>
                </c:pt>
                <c:pt idx="520">
                  <c:v>44221</c:v>
                </c:pt>
                <c:pt idx="521">
                  <c:v>44222</c:v>
                </c:pt>
                <c:pt idx="522">
                  <c:v>44223</c:v>
                </c:pt>
                <c:pt idx="523">
                  <c:v>44224</c:v>
                </c:pt>
                <c:pt idx="524">
                  <c:v>44225</c:v>
                </c:pt>
                <c:pt idx="525">
                  <c:v>44228</c:v>
                </c:pt>
                <c:pt idx="526">
                  <c:v>44229</c:v>
                </c:pt>
                <c:pt idx="527">
                  <c:v>44230</c:v>
                </c:pt>
                <c:pt idx="528">
                  <c:v>44231</c:v>
                </c:pt>
                <c:pt idx="529">
                  <c:v>44232</c:v>
                </c:pt>
                <c:pt idx="530">
                  <c:v>44235</c:v>
                </c:pt>
                <c:pt idx="531">
                  <c:v>44236</c:v>
                </c:pt>
                <c:pt idx="532">
                  <c:v>44237</c:v>
                </c:pt>
                <c:pt idx="533">
                  <c:v>44238</c:v>
                </c:pt>
                <c:pt idx="534">
                  <c:v>44239</c:v>
                </c:pt>
                <c:pt idx="535">
                  <c:v>44242</c:v>
                </c:pt>
                <c:pt idx="536">
                  <c:v>44243</c:v>
                </c:pt>
                <c:pt idx="537">
                  <c:v>44244</c:v>
                </c:pt>
                <c:pt idx="538">
                  <c:v>44245</c:v>
                </c:pt>
                <c:pt idx="539">
                  <c:v>44246</c:v>
                </c:pt>
                <c:pt idx="540">
                  <c:v>44249</c:v>
                </c:pt>
                <c:pt idx="541">
                  <c:v>44250</c:v>
                </c:pt>
                <c:pt idx="542">
                  <c:v>44251</c:v>
                </c:pt>
                <c:pt idx="543">
                  <c:v>44252</c:v>
                </c:pt>
                <c:pt idx="544">
                  <c:v>44253</c:v>
                </c:pt>
                <c:pt idx="545">
                  <c:v>44256</c:v>
                </c:pt>
                <c:pt idx="546">
                  <c:v>44257</c:v>
                </c:pt>
                <c:pt idx="547">
                  <c:v>44258</c:v>
                </c:pt>
                <c:pt idx="548">
                  <c:v>44259</c:v>
                </c:pt>
                <c:pt idx="549">
                  <c:v>44260</c:v>
                </c:pt>
                <c:pt idx="550">
                  <c:v>44263</c:v>
                </c:pt>
                <c:pt idx="551">
                  <c:v>44264</c:v>
                </c:pt>
                <c:pt idx="552">
                  <c:v>44265</c:v>
                </c:pt>
                <c:pt idx="553">
                  <c:v>44266</c:v>
                </c:pt>
                <c:pt idx="554">
                  <c:v>44267</c:v>
                </c:pt>
                <c:pt idx="555">
                  <c:v>44270</c:v>
                </c:pt>
                <c:pt idx="556">
                  <c:v>44271</c:v>
                </c:pt>
                <c:pt idx="557">
                  <c:v>44272</c:v>
                </c:pt>
                <c:pt idx="558">
                  <c:v>44273</c:v>
                </c:pt>
                <c:pt idx="559">
                  <c:v>44274</c:v>
                </c:pt>
                <c:pt idx="560">
                  <c:v>44277</c:v>
                </c:pt>
                <c:pt idx="561">
                  <c:v>44278</c:v>
                </c:pt>
                <c:pt idx="562">
                  <c:v>44279</c:v>
                </c:pt>
                <c:pt idx="563">
                  <c:v>44280</c:v>
                </c:pt>
                <c:pt idx="564">
                  <c:v>44281</c:v>
                </c:pt>
                <c:pt idx="565">
                  <c:v>44284</c:v>
                </c:pt>
                <c:pt idx="566">
                  <c:v>44285</c:v>
                </c:pt>
                <c:pt idx="567">
                  <c:v>44286</c:v>
                </c:pt>
                <c:pt idx="568">
                  <c:v>44287</c:v>
                </c:pt>
                <c:pt idx="569">
                  <c:v>44288</c:v>
                </c:pt>
                <c:pt idx="570">
                  <c:v>44292</c:v>
                </c:pt>
                <c:pt idx="571">
                  <c:v>44293</c:v>
                </c:pt>
                <c:pt idx="572">
                  <c:v>44294</c:v>
                </c:pt>
                <c:pt idx="573">
                  <c:v>44295</c:v>
                </c:pt>
                <c:pt idx="574">
                  <c:v>44298</c:v>
                </c:pt>
                <c:pt idx="575">
                  <c:v>44299</c:v>
                </c:pt>
                <c:pt idx="576">
                  <c:v>44300</c:v>
                </c:pt>
                <c:pt idx="577">
                  <c:v>44301</c:v>
                </c:pt>
                <c:pt idx="578">
                  <c:v>44302</c:v>
                </c:pt>
                <c:pt idx="579">
                  <c:v>44305</c:v>
                </c:pt>
                <c:pt idx="580">
                  <c:v>44306</c:v>
                </c:pt>
                <c:pt idx="581">
                  <c:v>44307</c:v>
                </c:pt>
                <c:pt idx="582">
                  <c:v>44308</c:v>
                </c:pt>
                <c:pt idx="583">
                  <c:v>44309</c:v>
                </c:pt>
                <c:pt idx="584">
                  <c:v>44312</c:v>
                </c:pt>
                <c:pt idx="585">
                  <c:v>44313</c:v>
                </c:pt>
                <c:pt idx="586">
                  <c:v>44314</c:v>
                </c:pt>
                <c:pt idx="587">
                  <c:v>44315</c:v>
                </c:pt>
                <c:pt idx="588">
                  <c:v>44316</c:v>
                </c:pt>
                <c:pt idx="589">
                  <c:v>44320</c:v>
                </c:pt>
                <c:pt idx="590">
                  <c:v>44321</c:v>
                </c:pt>
                <c:pt idx="591">
                  <c:v>44322</c:v>
                </c:pt>
                <c:pt idx="592">
                  <c:v>44323</c:v>
                </c:pt>
                <c:pt idx="593">
                  <c:v>44326</c:v>
                </c:pt>
                <c:pt idx="594">
                  <c:v>44327</c:v>
                </c:pt>
                <c:pt idx="595">
                  <c:v>44328</c:v>
                </c:pt>
                <c:pt idx="596">
                  <c:v>44329</c:v>
                </c:pt>
                <c:pt idx="597">
                  <c:v>44330</c:v>
                </c:pt>
                <c:pt idx="598">
                  <c:v>44333</c:v>
                </c:pt>
                <c:pt idx="599">
                  <c:v>44334</c:v>
                </c:pt>
                <c:pt idx="600">
                  <c:v>44335</c:v>
                </c:pt>
                <c:pt idx="601">
                  <c:v>44336</c:v>
                </c:pt>
                <c:pt idx="602">
                  <c:v>44337</c:v>
                </c:pt>
                <c:pt idx="603">
                  <c:v>44340</c:v>
                </c:pt>
                <c:pt idx="604">
                  <c:v>44341</c:v>
                </c:pt>
                <c:pt idx="605">
                  <c:v>44342</c:v>
                </c:pt>
                <c:pt idx="606">
                  <c:v>44343</c:v>
                </c:pt>
                <c:pt idx="607">
                  <c:v>44344</c:v>
                </c:pt>
                <c:pt idx="608">
                  <c:v>44347</c:v>
                </c:pt>
                <c:pt idx="609">
                  <c:v>44348</c:v>
                </c:pt>
                <c:pt idx="610">
                  <c:v>44349</c:v>
                </c:pt>
                <c:pt idx="611">
                  <c:v>44351</c:v>
                </c:pt>
                <c:pt idx="612">
                  <c:v>44354</c:v>
                </c:pt>
                <c:pt idx="613">
                  <c:v>44355</c:v>
                </c:pt>
                <c:pt idx="614">
                  <c:v>44356</c:v>
                </c:pt>
                <c:pt idx="615">
                  <c:v>44357</c:v>
                </c:pt>
                <c:pt idx="616">
                  <c:v>44358</c:v>
                </c:pt>
                <c:pt idx="617">
                  <c:v>44361</c:v>
                </c:pt>
                <c:pt idx="618">
                  <c:v>44362</c:v>
                </c:pt>
                <c:pt idx="619">
                  <c:v>44363</c:v>
                </c:pt>
                <c:pt idx="620">
                  <c:v>44364</c:v>
                </c:pt>
                <c:pt idx="621">
                  <c:v>44365</c:v>
                </c:pt>
                <c:pt idx="622">
                  <c:v>44368</c:v>
                </c:pt>
                <c:pt idx="623">
                  <c:v>44369</c:v>
                </c:pt>
                <c:pt idx="624">
                  <c:v>44370</c:v>
                </c:pt>
                <c:pt idx="625">
                  <c:v>44371</c:v>
                </c:pt>
                <c:pt idx="626">
                  <c:v>44372</c:v>
                </c:pt>
                <c:pt idx="627">
                  <c:v>44375</c:v>
                </c:pt>
                <c:pt idx="628">
                  <c:v>44376</c:v>
                </c:pt>
                <c:pt idx="629">
                  <c:v>44377</c:v>
                </c:pt>
                <c:pt idx="630">
                  <c:v>44378</c:v>
                </c:pt>
                <c:pt idx="631">
                  <c:v>44379</c:v>
                </c:pt>
                <c:pt idx="632">
                  <c:v>44382</c:v>
                </c:pt>
                <c:pt idx="633">
                  <c:v>44383</c:v>
                </c:pt>
                <c:pt idx="634">
                  <c:v>44384</c:v>
                </c:pt>
                <c:pt idx="635">
                  <c:v>44385</c:v>
                </c:pt>
                <c:pt idx="636">
                  <c:v>44386</c:v>
                </c:pt>
                <c:pt idx="637">
                  <c:v>44389</c:v>
                </c:pt>
                <c:pt idx="638">
                  <c:v>44390</c:v>
                </c:pt>
                <c:pt idx="639">
                  <c:v>44391</c:v>
                </c:pt>
                <c:pt idx="640">
                  <c:v>44392</c:v>
                </c:pt>
                <c:pt idx="641">
                  <c:v>44393</c:v>
                </c:pt>
                <c:pt idx="642">
                  <c:v>44396</c:v>
                </c:pt>
                <c:pt idx="643">
                  <c:v>44397</c:v>
                </c:pt>
                <c:pt idx="644">
                  <c:v>44398</c:v>
                </c:pt>
                <c:pt idx="645">
                  <c:v>44399</c:v>
                </c:pt>
                <c:pt idx="646">
                  <c:v>44400</c:v>
                </c:pt>
                <c:pt idx="647">
                  <c:v>44403</c:v>
                </c:pt>
                <c:pt idx="648">
                  <c:v>44404</c:v>
                </c:pt>
                <c:pt idx="649">
                  <c:v>44405</c:v>
                </c:pt>
                <c:pt idx="650">
                  <c:v>44406</c:v>
                </c:pt>
                <c:pt idx="651">
                  <c:v>44407</c:v>
                </c:pt>
                <c:pt idx="652">
                  <c:v>44410</c:v>
                </c:pt>
                <c:pt idx="653">
                  <c:v>44411</c:v>
                </c:pt>
                <c:pt idx="654">
                  <c:v>44412</c:v>
                </c:pt>
                <c:pt idx="655">
                  <c:v>44413</c:v>
                </c:pt>
                <c:pt idx="656">
                  <c:v>44414</c:v>
                </c:pt>
                <c:pt idx="657">
                  <c:v>44417</c:v>
                </c:pt>
                <c:pt idx="658">
                  <c:v>44418</c:v>
                </c:pt>
                <c:pt idx="659">
                  <c:v>44419</c:v>
                </c:pt>
                <c:pt idx="660">
                  <c:v>44420</c:v>
                </c:pt>
                <c:pt idx="661">
                  <c:v>44421</c:v>
                </c:pt>
                <c:pt idx="662">
                  <c:v>44424</c:v>
                </c:pt>
                <c:pt idx="663">
                  <c:v>44425</c:v>
                </c:pt>
                <c:pt idx="664">
                  <c:v>44426</c:v>
                </c:pt>
                <c:pt idx="665">
                  <c:v>44427</c:v>
                </c:pt>
                <c:pt idx="666">
                  <c:v>44428</c:v>
                </c:pt>
                <c:pt idx="667">
                  <c:v>44431</c:v>
                </c:pt>
                <c:pt idx="668">
                  <c:v>44432</c:v>
                </c:pt>
                <c:pt idx="669">
                  <c:v>44433</c:v>
                </c:pt>
                <c:pt idx="670">
                  <c:v>44434</c:v>
                </c:pt>
                <c:pt idx="671">
                  <c:v>44435</c:v>
                </c:pt>
                <c:pt idx="672">
                  <c:v>44438</c:v>
                </c:pt>
                <c:pt idx="673">
                  <c:v>44439</c:v>
                </c:pt>
                <c:pt idx="674">
                  <c:v>44440</c:v>
                </c:pt>
                <c:pt idx="675">
                  <c:v>44441</c:v>
                </c:pt>
                <c:pt idx="676">
                  <c:v>44442</c:v>
                </c:pt>
                <c:pt idx="677">
                  <c:v>44445</c:v>
                </c:pt>
                <c:pt idx="678">
                  <c:v>44446</c:v>
                </c:pt>
                <c:pt idx="679">
                  <c:v>44447</c:v>
                </c:pt>
                <c:pt idx="680">
                  <c:v>44448</c:v>
                </c:pt>
                <c:pt idx="681">
                  <c:v>44449</c:v>
                </c:pt>
                <c:pt idx="682">
                  <c:v>44452</c:v>
                </c:pt>
                <c:pt idx="683">
                  <c:v>44453</c:v>
                </c:pt>
                <c:pt idx="684">
                  <c:v>44454</c:v>
                </c:pt>
                <c:pt idx="685">
                  <c:v>44455</c:v>
                </c:pt>
                <c:pt idx="686">
                  <c:v>44456</c:v>
                </c:pt>
                <c:pt idx="687">
                  <c:v>44459</c:v>
                </c:pt>
                <c:pt idx="688">
                  <c:v>44460</c:v>
                </c:pt>
                <c:pt idx="689">
                  <c:v>44461</c:v>
                </c:pt>
                <c:pt idx="690">
                  <c:v>44462</c:v>
                </c:pt>
                <c:pt idx="691">
                  <c:v>44463</c:v>
                </c:pt>
                <c:pt idx="692">
                  <c:v>44466</c:v>
                </c:pt>
                <c:pt idx="693">
                  <c:v>44467</c:v>
                </c:pt>
                <c:pt idx="694">
                  <c:v>44468</c:v>
                </c:pt>
                <c:pt idx="695">
                  <c:v>44469</c:v>
                </c:pt>
                <c:pt idx="696">
                  <c:v>44470</c:v>
                </c:pt>
                <c:pt idx="697">
                  <c:v>44473</c:v>
                </c:pt>
                <c:pt idx="698">
                  <c:v>44474</c:v>
                </c:pt>
                <c:pt idx="699">
                  <c:v>44475</c:v>
                </c:pt>
                <c:pt idx="700">
                  <c:v>44476</c:v>
                </c:pt>
                <c:pt idx="701">
                  <c:v>44477</c:v>
                </c:pt>
                <c:pt idx="702">
                  <c:v>44480</c:v>
                </c:pt>
                <c:pt idx="703">
                  <c:v>44481</c:v>
                </c:pt>
                <c:pt idx="704">
                  <c:v>44482</c:v>
                </c:pt>
                <c:pt idx="705">
                  <c:v>44483</c:v>
                </c:pt>
                <c:pt idx="706">
                  <c:v>44484</c:v>
                </c:pt>
                <c:pt idx="707">
                  <c:v>44487</c:v>
                </c:pt>
                <c:pt idx="708">
                  <c:v>44488</c:v>
                </c:pt>
                <c:pt idx="709">
                  <c:v>44489</c:v>
                </c:pt>
                <c:pt idx="710">
                  <c:v>44490</c:v>
                </c:pt>
                <c:pt idx="711">
                  <c:v>44491</c:v>
                </c:pt>
                <c:pt idx="712">
                  <c:v>44494</c:v>
                </c:pt>
                <c:pt idx="713">
                  <c:v>44495</c:v>
                </c:pt>
                <c:pt idx="714">
                  <c:v>44496</c:v>
                </c:pt>
                <c:pt idx="715">
                  <c:v>44497</c:v>
                </c:pt>
                <c:pt idx="716">
                  <c:v>44498</c:v>
                </c:pt>
                <c:pt idx="717">
                  <c:v>44502</c:v>
                </c:pt>
                <c:pt idx="718">
                  <c:v>44503</c:v>
                </c:pt>
                <c:pt idx="719">
                  <c:v>44504</c:v>
                </c:pt>
                <c:pt idx="720">
                  <c:v>44505</c:v>
                </c:pt>
                <c:pt idx="721">
                  <c:v>44508</c:v>
                </c:pt>
                <c:pt idx="722">
                  <c:v>44509</c:v>
                </c:pt>
                <c:pt idx="723">
                  <c:v>44510</c:v>
                </c:pt>
                <c:pt idx="724">
                  <c:v>44512</c:v>
                </c:pt>
                <c:pt idx="725">
                  <c:v>44515</c:v>
                </c:pt>
                <c:pt idx="726">
                  <c:v>44516</c:v>
                </c:pt>
                <c:pt idx="727">
                  <c:v>44517</c:v>
                </c:pt>
                <c:pt idx="728">
                  <c:v>44518</c:v>
                </c:pt>
                <c:pt idx="729">
                  <c:v>44519</c:v>
                </c:pt>
                <c:pt idx="730">
                  <c:v>44522</c:v>
                </c:pt>
                <c:pt idx="731">
                  <c:v>44523</c:v>
                </c:pt>
                <c:pt idx="732">
                  <c:v>44524</c:v>
                </c:pt>
                <c:pt idx="733">
                  <c:v>44525</c:v>
                </c:pt>
                <c:pt idx="734">
                  <c:v>44526</c:v>
                </c:pt>
                <c:pt idx="735">
                  <c:v>44529</c:v>
                </c:pt>
                <c:pt idx="736">
                  <c:v>44530</c:v>
                </c:pt>
                <c:pt idx="737">
                  <c:v>44531</c:v>
                </c:pt>
                <c:pt idx="738">
                  <c:v>44532</c:v>
                </c:pt>
                <c:pt idx="739">
                  <c:v>44533</c:v>
                </c:pt>
                <c:pt idx="740">
                  <c:v>44536</c:v>
                </c:pt>
                <c:pt idx="741">
                  <c:v>44537</c:v>
                </c:pt>
                <c:pt idx="742">
                  <c:v>44538</c:v>
                </c:pt>
                <c:pt idx="743">
                  <c:v>44539</c:v>
                </c:pt>
                <c:pt idx="744">
                  <c:v>44540</c:v>
                </c:pt>
                <c:pt idx="745">
                  <c:v>44543</c:v>
                </c:pt>
                <c:pt idx="746">
                  <c:v>44544</c:v>
                </c:pt>
                <c:pt idx="747">
                  <c:v>44545</c:v>
                </c:pt>
                <c:pt idx="748">
                  <c:v>44546</c:v>
                </c:pt>
                <c:pt idx="749">
                  <c:v>44547</c:v>
                </c:pt>
                <c:pt idx="750">
                  <c:v>44550</c:v>
                </c:pt>
                <c:pt idx="751">
                  <c:v>44551</c:v>
                </c:pt>
                <c:pt idx="752">
                  <c:v>44552</c:v>
                </c:pt>
                <c:pt idx="753">
                  <c:v>44553</c:v>
                </c:pt>
                <c:pt idx="754">
                  <c:v>44554</c:v>
                </c:pt>
                <c:pt idx="755">
                  <c:v>44557</c:v>
                </c:pt>
                <c:pt idx="756">
                  <c:v>44558</c:v>
                </c:pt>
                <c:pt idx="757">
                  <c:v>44559</c:v>
                </c:pt>
                <c:pt idx="758">
                  <c:v>44560</c:v>
                </c:pt>
                <c:pt idx="759">
                  <c:v>44561</c:v>
                </c:pt>
                <c:pt idx="760">
                  <c:v>44564</c:v>
                </c:pt>
                <c:pt idx="761">
                  <c:v>44565</c:v>
                </c:pt>
                <c:pt idx="762">
                  <c:v>44566</c:v>
                </c:pt>
                <c:pt idx="763">
                  <c:v>44568</c:v>
                </c:pt>
                <c:pt idx="764">
                  <c:v>44571</c:v>
                </c:pt>
                <c:pt idx="765">
                  <c:v>44572</c:v>
                </c:pt>
                <c:pt idx="766">
                  <c:v>44573</c:v>
                </c:pt>
                <c:pt idx="767">
                  <c:v>44574</c:v>
                </c:pt>
                <c:pt idx="768">
                  <c:v>44575</c:v>
                </c:pt>
                <c:pt idx="769">
                  <c:v>44578</c:v>
                </c:pt>
                <c:pt idx="770">
                  <c:v>44579</c:v>
                </c:pt>
                <c:pt idx="771">
                  <c:v>44580</c:v>
                </c:pt>
                <c:pt idx="772">
                  <c:v>44581</c:v>
                </c:pt>
                <c:pt idx="773">
                  <c:v>44582</c:v>
                </c:pt>
                <c:pt idx="774">
                  <c:v>44585</c:v>
                </c:pt>
                <c:pt idx="775">
                  <c:v>44586</c:v>
                </c:pt>
                <c:pt idx="776">
                  <c:v>44587</c:v>
                </c:pt>
                <c:pt idx="777">
                  <c:v>44588</c:v>
                </c:pt>
                <c:pt idx="778">
                  <c:v>44589</c:v>
                </c:pt>
                <c:pt idx="779">
                  <c:v>44592</c:v>
                </c:pt>
                <c:pt idx="780">
                  <c:v>44593</c:v>
                </c:pt>
                <c:pt idx="781">
                  <c:v>44594</c:v>
                </c:pt>
                <c:pt idx="782">
                  <c:v>44595</c:v>
                </c:pt>
                <c:pt idx="783">
                  <c:v>44596</c:v>
                </c:pt>
                <c:pt idx="784">
                  <c:v>44599</c:v>
                </c:pt>
                <c:pt idx="785">
                  <c:v>44600</c:v>
                </c:pt>
                <c:pt idx="786">
                  <c:v>44601</c:v>
                </c:pt>
                <c:pt idx="787">
                  <c:v>44602</c:v>
                </c:pt>
                <c:pt idx="788">
                  <c:v>44603</c:v>
                </c:pt>
                <c:pt idx="789">
                  <c:v>44606</c:v>
                </c:pt>
                <c:pt idx="790">
                  <c:v>44607</c:v>
                </c:pt>
                <c:pt idx="791">
                  <c:v>44608</c:v>
                </c:pt>
                <c:pt idx="792">
                  <c:v>44609</c:v>
                </c:pt>
                <c:pt idx="793">
                  <c:v>44610</c:v>
                </c:pt>
                <c:pt idx="794">
                  <c:v>44613</c:v>
                </c:pt>
                <c:pt idx="795">
                  <c:v>44614</c:v>
                </c:pt>
                <c:pt idx="796">
                  <c:v>44615</c:v>
                </c:pt>
                <c:pt idx="797">
                  <c:v>44616</c:v>
                </c:pt>
                <c:pt idx="798">
                  <c:v>44617</c:v>
                </c:pt>
                <c:pt idx="799">
                  <c:v>44620</c:v>
                </c:pt>
                <c:pt idx="800">
                  <c:v>44621</c:v>
                </c:pt>
                <c:pt idx="801">
                  <c:v>44622</c:v>
                </c:pt>
                <c:pt idx="802">
                  <c:v>44623</c:v>
                </c:pt>
                <c:pt idx="803">
                  <c:v>44624</c:v>
                </c:pt>
                <c:pt idx="804">
                  <c:v>44627</c:v>
                </c:pt>
                <c:pt idx="805">
                  <c:v>44628</c:v>
                </c:pt>
                <c:pt idx="806">
                  <c:v>44629</c:v>
                </c:pt>
                <c:pt idx="807">
                  <c:v>44630</c:v>
                </c:pt>
                <c:pt idx="808">
                  <c:v>44631</c:v>
                </c:pt>
                <c:pt idx="809">
                  <c:v>44634</c:v>
                </c:pt>
                <c:pt idx="810">
                  <c:v>44635</c:v>
                </c:pt>
                <c:pt idx="811">
                  <c:v>44636</c:v>
                </c:pt>
                <c:pt idx="812">
                  <c:v>44637</c:v>
                </c:pt>
                <c:pt idx="813">
                  <c:v>44638</c:v>
                </c:pt>
                <c:pt idx="814">
                  <c:v>44641</c:v>
                </c:pt>
                <c:pt idx="815">
                  <c:v>44642</c:v>
                </c:pt>
                <c:pt idx="816">
                  <c:v>44643</c:v>
                </c:pt>
                <c:pt idx="817">
                  <c:v>44644</c:v>
                </c:pt>
                <c:pt idx="818">
                  <c:v>44645</c:v>
                </c:pt>
                <c:pt idx="819">
                  <c:v>44648</c:v>
                </c:pt>
                <c:pt idx="820">
                  <c:v>44649</c:v>
                </c:pt>
                <c:pt idx="821">
                  <c:v>44650</c:v>
                </c:pt>
                <c:pt idx="822">
                  <c:v>44651</c:v>
                </c:pt>
                <c:pt idx="823">
                  <c:v>44652</c:v>
                </c:pt>
                <c:pt idx="824">
                  <c:v>44655</c:v>
                </c:pt>
                <c:pt idx="825">
                  <c:v>44656</c:v>
                </c:pt>
                <c:pt idx="826">
                  <c:v>44657</c:v>
                </c:pt>
                <c:pt idx="827">
                  <c:v>44658</c:v>
                </c:pt>
                <c:pt idx="828">
                  <c:v>44659</c:v>
                </c:pt>
                <c:pt idx="829">
                  <c:v>44662</c:v>
                </c:pt>
                <c:pt idx="830">
                  <c:v>44663</c:v>
                </c:pt>
                <c:pt idx="831">
                  <c:v>44664</c:v>
                </c:pt>
                <c:pt idx="832">
                  <c:v>44665</c:v>
                </c:pt>
                <c:pt idx="833">
                  <c:v>44666</c:v>
                </c:pt>
                <c:pt idx="834">
                  <c:v>44670</c:v>
                </c:pt>
                <c:pt idx="835">
                  <c:v>44671</c:v>
                </c:pt>
                <c:pt idx="836">
                  <c:v>44672</c:v>
                </c:pt>
                <c:pt idx="837">
                  <c:v>44673</c:v>
                </c:pt>
                <c:pt idx="838">
                  <c:v>44676</c:v>
                </c:pt>
                <c:pt idx="839">
                  <c:v>44677</c:v>
                </c:pt>
                <c:pt idx="840">
                  <c:v>44678</c:v>
                </c:pt>
                <c:pt idx="841">
                  <c:v>44679</c:v>
                </c:pt>
                <c:pt idx="842">
                  <c:v>44680</c:v>
                </c:pt>
                <c:pt idx="843">
                  <c:v>44683</c:v>
                </c:pt>
                <c:pt idx="844">
                  <c:v>44685</c:v>
                </c:pt>
                <c:pt idx="845">
                  <c:v>44686</c:v>
                </c:pt>
                <c:pt idx="846">
                  <c:v>44687</c:v>
                </c:pt>
                <c:pt idx="847">
                  <c:v>44690</c:v>
                </c:pt>
                <c:pt idx="848">
                  <c:v>44691</c:v>
                </c:pt>
                <c:pt idx="849">
                  <c:v>44692</c:v>
                </c:pt>
                <c:pt idx="850">
                  <c:v>44693</c:v>
                </c:pt>
                <c:pt idx="851">
                  <c:v>44694</c:v>
                </c:pt>
                <c:pt idx="852">
                  <c:v>44697</c:v>
                </c:pt>
                <c:pt idx="853">
                  <c:v>44698</c:v>
                </c:pt>
                <c:pt idx="854">
                  <c:v>44699</c:v>
                </c:pt>
                <c:pt idx="855">
                  <c:v>44700</c:v>
                </c:pt>
                <c:pt idx="856">
                  <c:v>44701</c:v>
                </c:pt>
                <c:pt idx="857">
                  <c:v>44704</c:v>
                </c:pt>
                <c:pt idx="858">
                  <c:v>44705</c:v>
                </c:pt>
                <c:pt idx="859">
                  <c:v>44706</c:v>
                </c:pt>
                <c:pt idx="860">
                  <c:v>44707</c:v>
                </c:pt>
                <c:pt idx="861">
                  <c:v>44708</c:v>
                </c:pt>
                <c:pt idx="862">
                  <c:v>44711</c:v>
                </c:pt>
                <c:pt idx="863">
                  <c:v>44712</c:v>
                </c:pt>
                <c:pt idx="864">
                  <c:v>44713</c:v>
                </c:pt>
                <c:pt idx="865">
                  <c:v>44714</c:v>
                </c:pt>
                <c:pt idx="866">
                  <c:v>44715</c:v>
                </c:pt>
                <c:pt idx="867">
                  <c:v>44718</c:v>
                </c:pt>
                <c:pt idx="868">
                  <c:v>44719</c:v>
                </c:pt>
                <c:pt idx="869">
                  <c:v>44720</c:v>
                </c:pt>
                <c:pt idx="870">
                  <c:v>44721</c:v>
                </c:pt>
                <c:pt idx="871">
                  <c:v>44722</c:v>
                </c:pt>
                <c:pt idx="872">
                  <c:v>44725</c:v>
                </c:pt>
                <c:pt idx="873">
                  <c:v>44726</c:v>
                </c:pt>
                <c:pt idx="874">
                  <c:v>44727</c:v>
                </c:pt>
                <c:pt idx="875">
                  <c:v>44729</c:v>
                </c:pt>
                <c:pt idx="876">
                  <c:v>44732</c:v>
                </c:pt>
                <c:pt idx="877">
                  <c:v>44733</c:v>
                </c:pt>
                <c:pt idx="878">
                  <c:v>44734</c:v>
                </c:pt>
                <c:pt idx="879">
                  <c:v>44735</c:v>
                </c:pt>
                <c:pt idx="880">
                  <c:v>44736</c:v>
                </c:pt>
                <c:pt idx="881">
                  <c:v>44739</c:v>
                </c:pt>
                <c:pt idx="882">
                  <c:v>44740</c:v>
                </c:pt>
                <c:pt idx="883">
                  <c:v>44741</c:v>
                </c:pt>
                <c:pt idx="884">
                  <c:v>44742</c:v>
                </c:pt>
                <c:pt idx="885">
                  <c:v>44743</c:v>
                </c:pt>
                <c:pt idx="886">
                  <c:v>44746</c:v>
                </c:pt>
                <c:pt idx="887">
                  <c:v>44747</c:v>
                </c:pt>
                <c:pt idx="888">
                  <c:v>44748</c:v>
                </c:pt>
                <c:pt idx="889">
                  <c:v>44749</c:v>
                </c:pt>
                <c:pt idx="890">
                  <c:v>44750</c:v>
                </c:pt>
                <c:pt idx="891">
                  <c:v>44753</c:v>
                </c:pt>
                <c:pt idx="892">
                  <c:v>44754</c:v>
                </c:pt>
                <c:pt idx="893">
                  <c:v>44755</c:v>
                </c:pt>
                <c:pt idx="894">
                  <c:v>44756</c:v>
                </c:pt>
                <c:pt idx="895">
                  <c:v>44757</c:v>
                </c:pt>
                <c:pt idx="896">
                  <c:v>44760</c:v>
                </c:pt>
                <c:pt idx="897">
                  <c:v>44761</c:v>
                </c:pt>
                <c:pt idx="898">
                  <c:v>44762</c:v>
                </c:pt>
                <c:pt idx="899">
                  <c:v>44763</c:v>
                </c:pt>
                <c:pt idx="900">
                  <c:v>44764</c:v>
                </c:pt>
                <c:pt idx="901">
                  <c:v>44767</c:v>
                </c:pt>
                <c:pt idx="902">
                  <c:v>44768</c:v>
                </c:pt>
                <c:pt idx="903">
                  <c:v>44769</c:v>
                </c:pt>
                <c:pt idx="904">
                  <c:v>44770</c:v>
                </c:pt>
                <c:pt idx="905">
                  <c:v>44771</c:v>
                </c:pt>
                <c:pt idx="906">
                  <c:v>44774</c:v>
                </c:pt>
                <c:pt idx="907">
                  <c:v>44775</c:v>
                </c:pt>
                <c:pt idx="908">
                  <c:v>44776</c:v>
                </c:pt>
                <c:pt idx="909">
                  <c:v>44777</c:v>
                </c:pt>
                <c:pt idx="910">
                  <c:v>44778</c:v>
                </c:pt>
                <c:pt idx="911">
                  <c:v>44781</c:v>
                </c:pt>
                <c:pt idx="912">
                  <c:v>44782</c:v>
                </c:pt>
                <c:pt idx="913">
                  <c:v>44783</c:v>
                </c:pt>
                <c:pt idx="914">
                  <c:v>44784</c:v>
                </c:pt>
                <c:pt idx="915">
                  <c:v>44785</c:v>
                </c:pt>
                <c:pt idx="916">
                  <c:v>44789</c:v>
                </c:pt>
                <c:pt idx="917">
                  <c:v>44790</c:v>
                </c:pt>
                <c:pt idx="918">
                  <c:v>44791</c:v>
                </c:pt>
                <c:pt idx="919">
                  <c:v>44792</c:v>
                </c:pt>
                <c:pt idx="920">
                  <c:v>44795</c:v>
                </c:pt>
                <c:pt idx="921">
                  <c:v>44796</c:v>
                </c:pt>
                <c:pt idx="922">
                  <c:v>44797</c:v>
                </c:pt>
                <c:pt idx="923">
                  <c:v>44798</c:v>
                </c:pt>
                <c:pt idx="924">
                  <c:v>44799</c:v>
                </c:pt>
                <c:pt idx="925">
                  <c:v>44802</c:v>
                </c:pt>
                <c:pt idx="926">
                  <c:v>44803</c:v>
                </c:pt>
                <c:pt idx="927">
                  <c:v>44804</c:v>
                </c:pt>
                <c:pt idx="928">
                  <c:v>44805</c:v>
                </c:pt>
                <c:pt idx="929">
                  <c:v>44806</c:v>
                </c:pt>
                <c:pt idx="930">
                  <c:v>44809</c:v>
                </c:pt>
                <c:pt idx="931">
                  <c:v>44810</c:v>
                </c:pt>
                <c:pt idx="932">
                  <c:v>44811</c:v>
                </c:pt>
                <c:pt idx="933">
                  <c:v>44812</c:v>
                </c:pt>
                <c:pt idx="934">
                  <c:v>44813</c:v>
                </c:pt>
                <c:pt idx="935">
                  <c:v>44816</c:v>
                </c:pt>
                <c:pt idx="936">
                  <c:v>44817</c:v>
                </c:pt>
                <c:pt idx="937">
                  <c:v>44818</c:v>
                </c:pt>
                <c:pt idx="938">
                  <c:v>44819</c:v>
                </c:pt>
                <c:pt idx="939">
                  <c:v>44820</c:v>
                </c:pt>
                <c:pt idx="940">
                  <c:v>44823</c:v>
                </c:pt>
                <c:pt idx="941">
                  <c:v>44824</c:v>
                </c:pt>
                <c:pt idx="942">
                  <c:v>44825</c:v>
                </c:pt>
                <c:pt idx="943">
                  <c:v>44826</c:v>
                </c:pt>
                <c:pt idx="944">
                  <c:v>44827</c:v>
                </c:pt>
                <c:pt idx="945">
                  <c:v>44830</c:v>
                </c:pt>
                <c:pt idx="946">
                  <c:v>44831</c:v>
                </c:pt>
                <c:pt idx="947">
                  <c:v>44832</c:v>
                </c:pt>
                <c:pt idx="948">
                  <c:v>44833</c:v>
                </c:pt>
                <c:pt idx="949">
                  <c:v>44834</c:v>
                </c:pt>
                <c:pt idx="950">
                  <c:v>44837</c:v>
                </c:pt>
                <c:pt idx="951">
                  <c:v>44838</c:v>
                </c:pt>
                <c:pt idx="952">
                  <c:v>44839</c:v>
                </c:pt>
                <c:pt idx="953">
                  <c:v>44840</c:v>
                </c:pt>
                <c:pt idx="954">
                  <c:v>44841</c:v>
                </c:pt>
                <c:pt idx="955">
                  <c:v>44844</c:v>
                </c:pt>
                <c:pt idx="956">
                  <c:v>44845</c:v>
                </c:pt>
                <c:pt idx="957">
                  <c:v>44846</c:v>
                </c:pt>
                <c:pt idx="958">
                  <c:v>44847</c:v>
                </c:pt>
                <c:pt idx="959">
                  <c:v>44848</c:v>
                </c:pt>
                <c:pt idx="960">
                  <c:v>44851</c:v>
                </c:pt>
                <c:pt idx="961">
                  <c:v>44852</c:v>
                </c:pt>
                <c:pt idx="962">
                  <c:v>44853</c:v>
                </c:pt>
                <c:pt idx="963">
                  <c:v>44854</c:v>
                </c:pt>
                <c:pt idx="964">
                  <c:v>44855</c:v>
                </c:pt>
                <c:pt idx="965">
                  <c:v>44858</c:v>
                </c:pt>
                <c:pt idx="966">
                  <c:v>44859</c:v>
                </c:pt>
                <c:pt idx="967">
                  <c:v>44860</c:v>
                </c:pt>
                <c:pt idx="968">
                  <c:v>44861</c:v>
                </c:pt>
                <c:pt idx="969">
                  <c:v>44862</c:v>
                </c:pt>
                <c:pt idx="970">
                  <c:v>44865</c:v>
                </c:pt>
                <c:pt idx="971">
                  <c:v>44867</c:v>
                </c:pt>
                <c:pt idx="972">
                  <c:v>44868</c:v>
                </c:pt>
                <c:pt idx="973">
                  <c:v>44869</c:v>
                </c:pt>
                <c:pt idx="974">
                  <c:v>44872</c:v>
                </c:pt>
                <c:pt idx="975">
                  <c:v>44873</c:v>
                </c:pt>
                <c:pt idx="976">
                  <c:v>44874</c:v>
                </c:pt>
                <c:pt idx="977">
                  <c:v>44875</c:v>
                </c:pt>
                <c:pt idx="978">
                  <c:v>44879</c:v>
                </c:pt>
                <c:pt idx="979">
                  <c:v>44880</c:v>
                </c:pt>
                <c:pt idx="980">
                  <c:v>44881</c:v>
                </c:pt>
                <c:pt idx="981">
                  <c:v>44882</c:v>
                </c:pt>
                <c:pt idx="982">
                  <c:v>44883</c:v>
                </c:pt>
                <c:pt idx="983">
                  <c:v>44886</c:v>
                </c:pt>
                <c:pt idx="984">
                  <c:v>44887</c:v>
                </c:pt>
                <c:pt idx="985">
                  <c:v>44888</c:v>
                </c:pt>
                <c:pt idx="986">
                  <c:v>44889</c:v>
                </c:pt>
                <c:pt idx="987">
                  <c:v>44890</c:v>
                </c:pt>
                <c:pt idx="988">
                  <c:v>44893</c:v>
                </c:pt>
                <c:pt idx="989">
                  <c:v>44894</c:v>
                </c:pt>
                <c:pt idx="990">
                  <c:v>44895</c:v>
                </c:pt>
                <c:pt idx="991">
                  <c:v>44896</c:v>
                </c:pt>
                <c:pt idx="992">
                  <c:v>44897</c:v>
                </c:pt>
                <c:pt idx="993">
                  <c:v>44900</c:v>
                </c:pt>
                <c:pt idx="994">
                  <c:v>44901</c:v>
                </c:pt>
                <c:pt idx="995">
                  <c:v>44902</c:v>
                </c:pt>
                <c:pt idx="996">
                  <c:v>44903</c:v>
                </c:pt>
                <c:pt idx="997">
                  <c:v>44904</c:v>
                </c:pt>
                <c:pt idx="998">
                  <c:v>44907</c:v>
                </c:pt>
                <c:pt idx="999">
                  <c:v>44908</c:v>
                </c:pt>
                <c:pt idx="1000">
                  <c:v>44909</c:v>
                </c:pt>
                <c:pt idx="1001">
                  <c:v>44910</c:v>
                </c:pt>
                <c:pt idx="1002">
                  <c:v>44911</c:v>
                </c:pt>
                <c:pt idx="1003">
                  <c:v>44914</c:v>
                </c:pt>
                <c:pt idx="1004">
                  <c:v>44915</c:v>
                </c:pt>
                <c:pt idx="1005">
                  <c:v>44916</c:v>
                </c:pt>
                <c:pt idx="1006">
                  <c:v>44917</c:v>
                </c:pt>
                <c:pt idx="1007">
                  <c:v>44918</c:v>
                </c:pt>
                <c:pt idx="1008">
                  <c:v>44922</c:v>
                </c:pt>
                <c:pt idx="1009">
                  <c:v>44923</c:v>
                </c:pt>
                <c:pt idx="1010">
                  <c:v>44924</c:v>
                </c:pt>
                <c:pt idx="1011">
                  <c:v>44925</c:v>
                </c:pt>
                <c:pt idx="1012">
                  <c:v>44928</c:v>
                </c:pt>
                <c:pt idx="1013">
                  <c:v>44929</c:v>
                </c:pt>
                <c:pt idx="1014">
                  <c:v>44930</c:v>
                </c:pt>
                <c:pt idx="1015">
                  <c:v>44931</c:v>
                </c:pt>
                <c:pt idx="1016">
                  <c:v>44935</c:v>
                </c:pt>
                <c:pt idx="1017">
                  <c:v>44936</c:v>
                </c:pt>
                <c:pt idx="1018">
                  <c:v>44937</c:v>
                </c:pt>
                <c:pt idx="1019">
                  <c:v>44938</c:v>
                </c:pt>
                <c:pt idx="1020">
                  <c:v>44939</c:v>
                </c:pt>
                <c:pt idx="1021">
                  <c:v>44942</c:v>
                </c:pt>
                <c:pt idx="1022">
                  <c:v>44943</c:v>
                </c:pt>
                <c:pt idx="1023">
                  <c:v>44944</c:v>
                </c:pt>
                <c:pt idx="1024">
                  <c:v>44945</c:v>
                </c:pt>
                <c:pt idx="1025">
                  <c:v>44946</c:v>
                </c:pt>
                <c:pt idx="1026">
                  <c:v>44949</c:v>
                </c:pt>
                <c:pt idx="1027">
                  <c:v>44950</c:v>
                </c:pt>
                <c:pt idx="1028">
                  <c:v>44951</c:v>
                </c:pt>
                <c:pt idx="1029">
                  <c:v>44952</c:v>
                </c:pt>
                <c:pt idx="1030">
                  <c:v>44953</c:v>
                </c:pt>
                <c:pt idx="1031">
                  <c:v>44956</c:v>
                </c:pt>
                <c:pt idx="1032">
                  <c:v>44957</c:v>
                </c:pt>
                <c:pt idx="1033">
                  <c:v>44958</c:v>
                </c:pt>
                <c:pt idx="1034">
                  <c:v>44959</c:v>
                </c:pt>
                <c:pt idx="1035">
                  <c:v>44960</c:v>
                </c:pt>
                <c:pt idx="1036">
                  <c:v>44963</c:v>
                </c:pt>
                <c:pt idx="1037">
                  <c:v>44964</c:v>
                </c:pt>
                <c:pt idx="1038">
                  <c:v>44965</c:v>
                </c:pt>
                <c:pt idx="1039">
                  <c:v>44966</c:v>
                </c:pt>
                <c:pt idx="1040">
                  <c:v>44967</c:v>
                </c:pt>
                <c:pt idx="1041">
                  <c:v>44970</c:v>
                </c:pt>
                <c:pt idx="1042">
                  <c:v>44971</c:v>
                </c:pt>
                <c:pt idx="1043">
                  <c:v>44972</c:v>
                </c:pt>
                <c:pt idx="1044">
                  <c:v>44973</c:v>
                </c:pt>
                <c:pt idx="1045">
                  <c:v>44974</c:v>
                </c:pt>
                <c:pt idx="1046">
                  <c:v>44977</c:v>
                </c:pt>
                <c:pt idx="1047">
                  <c:v>44978</c:v>
                </c:pt>
                <c:pt idx="1048">
                  <c:v>44979</c:v>
                </c:pt>
                <c:pt idx="1049">
                  <c:v>44980</c:v>
                </c:pt>
                <c:pt idx="1050">
                  <c:v>44981</c:v>
                </c:pt>
                <c:pt idx="1051">
                  <c:v>44984</c:v>
                </c:pt>
                <c:pt idx="1052">
                  <c:v>44985</c:v>
                </c:pt>
                <c:pt idx="1053">
                  <c:v>44986</c:v>
                </c:pt>
                <c:pt idx="1054">
                  <c:v>44987</c:v>
                </c:pt>
                <c:pt idx="1055">
                  <c:v>44988</c:v>
                </c:pt>
                <c:pt idx="1056">
                  <c:v>44991</c:v>
                </c:pt>
                <c:pt idx="1057">
                  <c:v>44992</c:v>
                </c:pt>
                <c:pt idx="1058">
                  <c:v>44993</c:v>
                </c:pt>
                <c:pt idx="1059">
                  <c:v>44994</c:v>
                </c:pt>
                <c:pt idx="1060">
                  <c:v>44995</c:v>
                </c:pt>
                <c:pt idx="1061">
                  <c:v>44998</c:v>
                </c:pt>
                <c:pt idx="1062">
                  <c:v>44999</c:v>
                </c:pt>
                <c:pt idx="1063">
                  <c:v>45000</c:v>
                </c:pt>
                <c:pt idx="1064">
                  <c:v>45001</c:v>
                </c:pt>
                <c:pt idx="1065">
                  <c:v>45002</c:v>
                </c:pt>
                <c:pt idx="1066">
                  <c:v>45005</c:v>
                </c:pt>
                <c:pt idx="1067">
                  <c:v>45006</c:v>
                </c:pt>
                <c:pt idx="1068">
                  <c:v>45007</c:v>
                </c:pt>
                <c:pt idx="1069">
                  <c:v>45008</c:v>
                </c:pt>
                <c:pt idx="1070">
                  <c:v>45009</c:v>
                </c:pt>
                <c:pt idx="1071">
                  <c:v>45012</c:v>
                </c:pt>
                <c:pt idx="1072">
                  <c:v>45013</c:v>
                </c:pt>
                <c:pt idx="1073">
                  <c:v>45014</c:v>
                </c:pt>
                <c:pt idx="1074">
                  <c:v>45015</c:v>
                </c:pt>
                <c:pt idx="1075">
                  <c:v>45016</c:v>
                </c:pt>
                <c:pt idx="1076">
                  <c:v>45019</c:v>
                </c:pt>
                <c:pt idx="1077">
                  <c:v>45020</c:v>
                </c:pt>
                <c:pt idx="1078">
                  <c:v>45021</c:v>
                </c:pt>
                <c:pt idx="1079">
                  <c:v>45022</c:v>
                </c:pt>
                <c:pt idx="1080">
                  <c:v>45023</c:v>
                </c:pt>
                <c:pt idx="1081">
                  <c:v>45027</c:v>
                </c:pt>
                <c:pt idx="1082">
                  <c:v>45028</c:v>
                </c:pt>
                <c:pt idx="1083">
                  <c:v>45029</c:v>
                </c:pt>
                <c:pt idx="1084">
                  <c:v>45030</c:v>
                </c:pt>
                <c:pt idx="1085">
                  <c:v>45033</c:v>
                </c:pt>
                <c:pt idx="1086">
                  <c:v>45034</c:v>
                </c:pt>
                <c:pt idx="1087">
                  <c:v>45035</c:v>
                </c:pt>
                <c:pt idx="1088">
                  <c:v>45036</c:v>
                </c:pt>
                <c:pt idx="1089">
                  <c:v>45037</c:v>
                </c:pt>
                <c:pt idx="1090">
                  <c:v>45040</c:v>
                </c:pt>
                <c:pt idx="1091">
                  <c:v>45041</c:v>
                </c:pt>
                <c:pt idx="1092">
                  <c:v>45042</c:v>
                </c:pt>
                <c:pt idx="1093">
                  <c:v>45043</c:v>
                </c:pt>
                <c:pt idx="1094">
                  <c:v>45044</c:v>
                </c:pt>
                <c:pt idx="1095">
                  <c:v>45048</c:v>
                </c:pt>
                <c:pt idx="1096">
                  <c:v>45050</c:v>
                </c:pt>
                <c:pt idx="1097">
                  <c:v>45051</c:v>
                </c:pt>
                <c:pt idx="1098">
                  <c:v>45054</c:v>
                </c:pt>
                <c:pt idx="1099">
                  <c:v>45055</c:v>
                </c:pt>
                <c:pt idx="1100">
                  <c:v>45056</c:v>
                </c:pt>
                <c:pt idx="1101">
                  <c:v>45057</c:v>
                </c:pt>
                <c:pt idx="1102">
                  <c:v>45058</c:v>
                </c:pt>
                <c:pt idx="1103">
                  <c:v>45061</c:v>
                </c:pt>
                <c:pt idx="1104">
                  <c:v>45062</c:v>
                </c:pt>
                <c:pt idx="1105">
                  <c:v>45063</c:v>
                </c:pt>
                <c:pt idx="1106">
                  <c:v>45064</c:v>
                </c:pt>
                <c:pt idx="1107">
                  <c:v>45065</c:v>
                </c:pt>
                <c:pt idx="1108">
                  <c:v>45068</c:v>
                </c:pt>
                <c:pt idx="1109">
                  <c:v>45069</c:v>
                </c:pt>
                <c:pt idx="1110">
                  <c:v>45070</c:v>
                </c:pt>
                <c:pt idx="1111">
                  <c:v>45071</c:v>
                </c:pt>
                <c:pt idx="1112">
                  <c:v>45072</c:v>
                </c:pt>
                <c:pt idx="1113">
                  <c:v>45075</c:v>
                </c:pt>
                <c:pt idx="1114">
                  <c:v>45076</c:v>
                </c:pt>
                <c:pt idx="1115">
                  <c:v>45077</c:v>
                </c:pt>
                <c:pt idx="1116">
                  <c:v>45078</c:v>
                </c:pt>
                <c:pt idx="1117">
                  <c:v>45079</c:v>
                </c:pt>
                <c:pt idx="1118">
                  <c:v>45082</c:v>
                </c:pt>
                <c:pt idx="1119">
                  <c:v>45083</c:v>
                </c:pt>
                <c:pt idx="1120">
                  <c:v>45084</c:v>
                </c:pt>
                <c:pt idx="1121">
                  <c:v>45086</c:v>
                </c:pt>
                <c:pt idx="1122">
                  <c:v>45089</c:v>
                </c:pt>
                <c:pt idx="1123">
                  <c:v>45090</c:v>
                </c:pt>
                <c:pt idx="1124">
                  <c:v>45091</c:v>
                </c:pt>
                <c:pt idx="1125">
                  <c:v>45092</c:v>
                </c:pt>
                <c:pt idx="1126">
                  <c:v>45093</c:v>
                </c:pt>
                <c:pt idx="1127">
                  <c:v>45096</c:v>
                </c:pt>
                <c:pt idx="1128">
                  <c:v>45097</c:v>
                </c:pt>
                <c:pt idx="1129">
                  <c:v>45098</c:v>
                </c:pt>
                <c:pt idx="1130">
                  <c:v>45099</c:v>
                </c:pt>
                <c:pt idx="1131">
                  <c:v>45100</c:v>
                </c:pt>
                <c:pt idx="1132">
                  <c:v>45103</c:v>
                </c:pt>
                <c:pt idx="1133">
                  <c:v>45104</c:v>
                </c:pt>
                <c:pt idx="1134">
                  <c:v>45105</c:v>
                </c:pt>
                <c:pt idx="1135">
                  <c:v>45106</c:v>
                </c:pt>
                <c:pt idx="1136">
                  <c:v>45107</c:v>
                </c:pt>
                <c:pt idx="1137">
                  <c:v>45110</c:v>
                </c:pt>
                <c:pt idx="1138">
                  <c:v>45111</c:v>
                </c:pt>
                <c:pt idx="1139">
                  <c:v>45112</c:v>
                </c:pt>
                <c:pt idx="1140">
                  <c:v>45113</c:v>
                </c:pt>
                <c:pt idx="1141">
                  <c:v>45114</c:v>
                </c:pt>
                <c:pt idx="1142">
                  <c:v>45117</c:v>
                </c:pt>
                <c:pt idx="1143">
                  <c:v>45118</c:v>
                </c:pt>
                <c:pt idx="1144">
                  <c:v>45119</c:v>
                </c:pt>
                <c:pt idx="1145">
                  <c:v>45120</c:v>
                </c:pt>
                <c:pt idx="1146">
                  <c:v>45121</c:v>
                </c:pt>
                <c:pt idx="1147">
                  <c:v>45124</c:v>
                </c:pt>
                <c:pt idx="1148">
                  <c:v>45125</c:v>
                </c:pt>
                <c:pt idx="1149">
                  <c:v>45126</c:v>
                </c:pt>
                <c:pt idx="1150">
                  <c:v>45127</c:v>
                </c:pt>
                <c:pt idx="1151">
                  <c:v>45128</c:v>
                </c:pt>
                <c:pt idx="1152">
                  <c:v>45131</c:v>
                </c:pt>
                <c:pt idx="1153">
                  <c:v>45132</c:v>
                </c:pt>
                <c:pt idx="1154">
                  <c:v>45133</c:v>
                </c:pt>
                <c:pt idx="1155">
                  <c:v>45134</c:v>
                </c:pt>
                <c:pt idx="1156">
                  <c:v>45135</c:v>
                </c:pt>
                <c:pt idx="1157">
                  <c:v>45138</c:v>
                </c:pt>
                <c:pt idx="1158">
                  <c:v>45139</c:v>
                </c:pt>
                <c:pt idx="1159">
                  <c:v>45140</c:v>
                </c:pt>
                <c:pt idx="1160">
                  <c:v>45141</c:v>
                </c:pt>
                <c:pt idx="1161">
                  <c:v>45142</c:v>
                </c:pt>
                <c:pt idx="1162">
                  <c:v>45145</c:v>
                </c:pt>
                <c:pt idx="1163">
                  <c:v>45146</c:v>
                </c:pt>
                <c:pt idx="1164">
                  <c:v>45147</c:v>
                </c:pt>
                <c:pt idx="1165">
                  <c:v>45148</c:v>
                </c:pt>
                <c:pt idx="1166">
                  <c:v>45149</c:v>
                </c:pt>
                <c:pt idx="1167">
                  <c:v>45152</c:v>
                </c:pt>
                <c:pt idx="1168">
                  <c:v>45154</c:v>
                </c:pt>
                <c:pt idx="1169">
                  <c:v>45155</c:v>
                </c:pt>
                <c:pt idx="1170">
                  <c:v>45156</c:v>
                </c:pt>
                <c:pt idx="1171">
                  <c:v>45159</c:v>
                </c:pt>
                <c:pt idx="1172">
                  <c:v>45160</c:v>
                </c:pt>
                <c:pt idx="1173">
                  <c:v>45161</c:v>
                </c:pt>
                <c:pt idx="1174">
                  <c:v>45162</c:v>
                </c:pt>
                <c:pt idx="1175">
                  <c:v>45163</c:v>
                </c:pt>
                <c:pt idx="1176">
                  <c:v>45166</c:v>
                </c:pt>
                <c:pt idx="1177">
                  <c:v>45167</c:v>
                </c:pt>
                <c:pt idx="1178">
                  <c:v>45168</c:v>
                </c:pt>
                <c:pt idx="1179">
                  <c:v>45169</c:v>
                </c:pt>
                <c:pt idx="1180">
                  <c:v>45170</c:v>
                </c:pt>
                <c:pt idx="1181">
                  <c:v>45173</c:v>
                </c:pt>
                <c:pt idx="1182">
                  <c:v>45174</c:v>
                </c:pt>
                <c:pt idx="1183">
                  <c:v>45175</c:v>
                </c:pt>
                <c:pt idx="1184">
                  <c:v>45176</c:v>
                </c:pt>
                <c:pt idx="1185">
                  <c:v>45177</c:v>
                </c:pt>
                <c:pt idx="1186">
                  <c:v>45180</c:v>
                </c:pt>
                <c:pt idx="1187">
                  <c:v>45181</c:v>
                </c:pt>
                <c:pt idx="1188">
                  <c:v>45182</c:v>
                </c:pt>
                <c:pt idx="1189">
                  <c:v>45183</c:v>
                </c:pt>
                <c:pt idx="1190">
                  <c:v>45184</c:v>
                </c:pt>
                <c:pt idx="1191">
                  <c:v>45187</c:v>
                </c:pt>
                <c:pt idx="1192">
                  <c:v>45188</c:v>
                </c:pt>
                <c:pt idx="1193">
                  <c:v>45189</c:v>
                </c:pt>
                <c:pt idx="1194">
                  <c:v>45190</c:v>
                </c:pt>
                <c:pt idx="1195">
                  <c:v>45191</c:v>
                </c:pt>
                <c:pt idx="1196">
                  <c:v>45194</c:v>
                </c:pt>
                <c:pt idx="1197">
                  <c:v>45195</c:v>
                </c:pt>
                <c:pt idx="1198">
                  <c:v>45196</c:v>
                </c:pt>
                <c:pt idx="1199">
                  <c:v>45197</c:v>
                </c:pt>
                <c:pt idx="1200">
                  <c:v>45198</c:v>
                </c:pt>
                <c:pt idx="1201">
                  <c:v>45201</c:v>
                </c:pt>
                <c:pt idx="1202">
                  <c:v>45202</c:v>
                </c:pt>
                <c:pt idx="1203">
                  <c:v>45203</c:v>
                </c:pt>
                <c:pt idx="1204">
                  <c:v>45204</c:v>
                </c:pt>
                <c:pt idx="1205">
                  <c:v>45205</c:v>
                </c:pt>
                <c:pt idx="1206">
                  <c:v>45208</c:v>
                </c:pt>
                <c:pt idx="1207">
                  <c:v>45209</c:v>
                </c:pt>
                <c:pt idx="1208">
                  <c:v>45210</c:v>
                </c:pt>
                <c:pt idx="1209">
                  <c:v>45211</c:v>
                </c:pt>
                <c:pt idx="1210">
                  <c:v>45212</c:v>
                </c:pt>
                <c:pt idx="1211">
                  <c:v>45215</c:v>
                </c:pt>
                <c:pt idx="1212">
                  <c:v>45216</c:v>
                </c:pt>
                <c:pt idx="1213">
                  <c:v>45217</c:v>
                </c:pt>
                <c:pt idx="1214">
                  <c:v>45218</c:v>
                </c:pt>
                <c:pt idx="1215">
                  <c:v>45219</c:v>
                </c:pt>
                <c:pt idx="1216">
                  <c:v>45222</c:v>
                </c:pt>
                <c:pt idx="1217">
                  <c:v>45223</c:v>
                </c:pt>
                <c:pt idx="1218">
                  <c:v>45224</c:v>
                </c:pt>
                <c:pt idx="1219">
                  <c:v>45225</c:v>
                </c:pt>
                <c:pt idx="1220">
                  <c:v>45226</c:v>
                </c:pt>
                <c:pt idx="1221">
                  <c:v>45229</c:v>
                </c:pt>
                <c:pt idx="1222">
                  <c:v>45230</c:v>
                </c:pt>
                <c:pt idx="1223">
                  <c:v>45232</c:v>
                </c:pt>
                <c:pt idx="1224">
                  <c:v>45233</c:v>
                </c:pt>
                <c:pt idx="1225">
                  <c:v>45236</c:v>
                </c:pt>
                <c:pt idx="1226">
                  <c:v>45237</c:v>
                </c:pt>
                <c:pt idx="1227">
                  <c:v>45238</c:v>
                </c:pt>
                <c:pt idx="1228">
                  <c:v>45239</c:v>
                </c:pt>
                <c:pt idx="1229">
                  <c:v>45240</c:v>
                </c:pt>
                <c:pt idx="1230">
                  <c:v>45243</c:v>
                </c:pt>
                <c:pt idx="1231">
                  <c:v>45244</c:v>
                </c:pt>
                <c:pt idx="1232">
                  <c:v>45245</c:v>
                </c:pt>
                <c:pt idx="1233">
                  <c:v>45246</c:v>
                </c:pt>
                <c:pt idx="1234">
                  <c:v>45247</c:v>
                </c:pt>
                <c:pt idx="1235">
                  <c:v>45250</c:v>
                </c:pt>
                <c:pt idx="1236">
                  <c:v>45251</c:v>
                </c:pt>
                <c:pt idx="1237">
                  <c:v>45252</c:v>
                </c:pt>
                <c:pt idx="1238">
                  <c:v>45253</c:v>
                </c:pt>
                <c:pt idx="1239">
                  <c:v>45254</c:v>
                </c:pt>
                <c:pt idx="1240">
                  <c:v>45257</c:v>
                </c:pt>
                <c:pt idx="1241">
                  <c:v>45258</c:v>
                </c:pt>
                <c:pt idx="1242">
                  <c:v>45259</c:v>
                </c:pt>
                <c:pt idx="1243">
                  <c:v>45260</c:v>
                </c:pt>
                <c:pt idx="1244">
                  <c:v>45261</c:v>
                </c:pt>
                <c:pt idx="1245">
                  <c:v>45264</c:v>
                </c:pt>
                <c:pt idx="1246">
                  <c:v>45265</c:v>
                </c:pt>
                <c:pt idx="1247">
                  <c:v>45266</c:v>
                </c:pt>
                <c:pt idx="1248">
                  <c:v>45267</c:v>
                </c:pt>
                <c:pt idx="1249">
                  <c:v>45268</c:v>
                </c:pt>
                <c:pt idx="1250">
                  <c:v>45271</c:v>
                </c:pt>
                <c:pt idx="1251">
                  <c:v>45272</c:v>
                </c:pt>
                <c:pt idx="1252">
                  <c:v>45273</c:v>
                </c:pt>
                <c:pt idx="1253">
                  <c:v>45274</c:v>
                </c:pt>
                <c:pt idx="1254">
                  <c:v>45275</c:v>
                </c:pt>
                <c:pt idx="1255">
                  <c:v>45278</c:v>
                </c:pt>
                <c:pt idx="1256">
                  <c:v>45279</c:v>
                </c:pt>
                <c:pt idx="1257">
                  <c:v>45280</c:v>
                </c:pt>
                <c:pt idx="1258">
                  <c:v>45281</c:v>
                </c:pt>
                <c:pt idx="1259">
                  <c:v>45282</c:v>
                </c:pt>
                <c:pt idx="1260">
                  <c:v>45287</c:v>
                </c:pt>
                <c:pt idx="1261">
                  <c:v>45288</c:v>
                </c:pt>
                <c:pt idx="1262">
                  <c:v>45289</c:v>
                </c:pt>
              </c:numCache>
            </c:numRef>
          </c:cat>
          <c:val>
            <c:numRef>
              <c:f>DaneRynkowe1!$D$3:$D$1265</c:f>
              <c:numCache>
                <c:formatCode>0.00000%</c:formatCode>
                <c:ptCount val="1263"/>
                <c:pt idx="0">
                  <c:v>1.2629999999999999E-2</c:v>
                </c:pt>
                <c:pt idx="1">
                  <c:v>1.222E-2</c:v>
                </c:pt>
                <c:pt idx="2">
                  <c:v>1.2370000000000001E-2</c:v>
                </c:pt>
                <c:pt idx="3">
                  <c:v>1.3580000000000002E-2</c:v>
                </c:pt>
                <c:pt idx="4">
                  <c:v>1.311E-2</c:v>
                </c:pt>
                <c:pt idx="5">
                  <c:v>1.336E-2</c:v>
                </c:pt>
                <c:pt idx="6">
                  <c:v>1.32E-2</c:v>
                </c:pt>
                <c:pt idx="7">
                  <c:v>1.2359999999999999E-2</c:v>
                </c:pt>
                <c:pt idx="8">
                  <c:v>1.226E-2</c:v>
                </c:pt>
                <c:pt idx="9">
                  <c:v>1.1939999999999999E-2</c:v>
                </c:pt>
                <c:pt idx="10">
                  <c:v>1.1979999999999999E-2</c:v>
                </c:pt>
                <c:pt idx="11">
                  <c:v>1.091E-2</c:v>
                </c:pt>
                <c:pt idx="12">
                  <c:v>1.008E-2</c:v>
                </c:pt>
                <c:pt idx="13">
                  <c:v>8.2799999999999992E-3</c:v>
                </c:pt>
                <c:pt idx="14">
                  <c:v>9.9900000000000006E-3</c:v>
                </c:pt>
                <c:pt idx="15">
                  <c:v>7.6800000000000002E-3</c:v>
                </c:pt>
                <c:pt idx="16">
                  <c:v>6.62E-3</c:v>
                </c:pt>
                <c:pt idx="17">
                  <c:v>6.5400000000000007E-3</c:v>
                </c:pt>
                <c:pt idx="18">
                  <c:v>7.1500000000000001E-3</c:v>
                </c:pt>
                <c:pt idx="19">
                  <c:v>7.1599999999999997E-3</c:v>
                </c:pt>
                <c:pt idx="20">
                  <c:v>1.01E-2</c:v>
                </c:pt>
                <c:pt idx="21">
                  <c:v>9.11E-3</c:v>
                </c:pt>
                <c:pt idx="22">
                  <c:v>1.2760000000000001E-2</c:v>
                </c:pt>
                <c:pt idx="23">
                  <c:v>1.2410000000000001E-2</c:v>
                </c:pt>
                <c:pt idx="24">
                  <c:v>1.2669999999999999E-2</c:v>
                </c:pt>
                <c:pt idx="25">
                  <c:v>1.2500000000000001E-2</c:v>
                </c:pt>
                <c:pt idx="26">
                  <c:v>1.257E-2</c:v>
                </c:pt>
                <c:pt idx="27">
                  <c:v>1.2529999999999999E-2</c:v>
                </c:pt>
                <c:pt idx="28">
                  <c:v>1.3309999999999999E-2</c:v>
                </c:pt>
                <c:pt idx="29">
                  <c:v>1.3610000000000001E-2</c:v>
                </c:pt>
                <c:pt idx="30">
                  <c:v>1.3500000000000002E-2</c:v>
                </c:pt>
                <c:pt idx="31">
                  <c:v>1.328E-2</c:v>
                </c:pt>
                <c:pt idx="32">
                  <c:v>1.2549999999999999E-2</c:v>
                </c:pt>
                <c:pt idx="33">
                  <c:v>1.2789999999999999E-2</c:v>
                </c:pt>
                <c:pt idx="34">
                  <c:v>1.242E-2</c:v>
                </c:pt>
                <c:pt idx="35">
                  <c:v>1.2849999999999999E-2</c:v>
                </c:pt>
                <c:pt idx="36">
                  <c:v>1.2540000000000001E-2</c:v>
                </c:pt>
                <c:pt idx="37">
                  <c:v>1.1779999999999999E-2</c:v>
                </c:pt>
                <c:pt idx="38">
                  <c:v>8.8400000000000006E-3</c:v>
                </c:pt>
                <c:pt idx="39">
                  <c:v>7.9299999999999995E-3</c:v>
                </c:pt>
                <c:pt idx="40">
                  <c:v>1.1479999999999999E-2</c:v>
                </c:pt>
                <c:pt idx="41">
                  <c:v>9.0600000000000003E-3</c:v>
                </c:pt>
                <c:pt idx="42">
                  <c:v>1.303E-2</c:v>
                </c:pt>
                <c:pt idx="43">
                  <c:v>1.2929999999999999E-2</c:v>
                </c:pt>
                <c:pt idx="44">
                  <c:v>1.3140000000000001E-2</c:v>
                </c:pt>
                <c:pt idx="45">
                  <c:v>1.3420000000000001E-2</c:v>
                </c:pt>
                <c:pt idx="46">
                  <c:v>1.3129999999999999E-2</c:v>
                </c:pt>
                <c:pt idx="47">
                  <c:v>1.3720000000000001E-2</c:v>
                </c:pt>
                <c:pt idx="48">
                  <c:v>1.269E-2</c:v>
                </c:pt>
                <c:pt idx="49">
                  <c:v>1.3089999999999999E-2</c:v>
                </c:pt>
                <c:pt idx="50">
                  <c:v>1.29E-2</c:v>
                </c:pt>
                <c:pt idx="51">
                  <c:v>1.319E-2</c:v>
                </c:pt>
                <c:pt idx="52">
                  <c:v>1.29E-2</c:v>
                </c:pt>
                <c:pt idx="53">
                  <c:v>1.3229999999999999E-2</c:v>
                </c:pt>
                <c:pt idx="54">
                  <c:v>1.311E-2</c:v>
                </c:pt>
                <c:pt idx="55">
                  <c:v>1.3049999999999999E-2</c:v>
                </c:pt>
                <c:pt idx="56">
                  <c:v>1.341E-2</c:v>
                </c:pt>
                <c:pt idx="57">
                  <c:v>1.2359999999999999E-2</c:v>
                </c:pt>
                <c:pt idx="58">
                  <c:v>1.171E-2</c:v>
                </c:pt>
                <c:pt idx="59">
                  <c:v>1.1379999999999999E-2</c:v>
                </c:pt>
                <c:pt idx="60">
                  <c:v>1.282E-2</c:v>
                </c:pt>
                <c:pt idx="61">
                  <c:v>1.2310000000000001E-2</c:v>
                </c:pt>
                <c:pt idx="62">
                  <c:v>8.3599999999999994E-3</c:v>
                </c:pt>
                <c:pt idx="63">
                  <c:v>1.23E-2</c:v>
                </c:pt>
                <c:pt idx="64">
                  <c:v>1.278E-2</c:v>
                </c:pt>
                <c:pt idx="65">
                  <c:v>1.294E-2</c:v>
                </c:pt>
                <c:pt idx="66">
                  <c:v>1.3540000000000002E-2</c:v>
                </c:pt>
                <c:pt idx="67">
                  <c:v>1.2529999999999999E-2</c:v>
                </c:pt>
                <c:pt idx="68">
                  <c:v>1.26E-2</c:v>
                </c:pt>
                <c:pt idx="69">
                  <c:v>1.291E-2</c:v>
                </c:pt>
                <c:pt idx="70">
                  <c:v>1.2190000000000001E-2</c:v>
                </c:pt>
                <c:pt idx="71">
                  <c:v>1.2969999999999999E-2</c:v>
                </c:pt>
                <c:pt idx="72">
                  <c:v>1.208E-2</c:v>
                </c:pt>
                <c:pt idx="73">
                  <c:v>1.3509999999999999E-2</c:v>
                </c:pt>
                <c:pt idx="74">
                  <c:v>1.359E-2</c:v>
                </c:pt>
                <c:pt idx="75">
                  <c:v>1.306E-2</c:v>
                </c:pt>
                <c:pt idx="76">
                  <c:v>1.3009999999999999E-2</c:v>
                </c:pt>
                <c:pt idx="77">
                  <c:v>1.3420000000000001E-2</c:v>
                </c:pt>
                <c:pt idx="78">
                  <c:v>1.3040000000000001E-2</c:v>
                </c:pt>
                <c:pt idx="79">
                  <c:v>1.311E-2</c:v>
                </c:pt>
                <c:pt idx="80">
                  <c:v>1.272E-2</c:v>
                </c:pt>
                <c:pt idx="81">
                  <c:v>9.5499999999999995E-3</c:v>
                </c:pt>
                <c:pt idx="82">
                  <c:v>1.324E-2</c:v>
                </c:pt>
                <c:pt idx="83">
                  <c:v>1.167E-2</c:v>
                </c:pt>
                <c:pt idx="84">
                  <c:v>1.316E-2</c:v>
                </c:pt>
                <c:pt idx="85">
                  <c:v>1.2509999999999999E-2</c:v>
                </c:pt>
                <c:pt idx="86">
                  <c:v>1.1679999999999999E-2</c:v>
                </c:pt>
                <c:pt idx="87">
                  <c:v>1.2500000000000001E-2</c:v>
                </c:pt>
                <c:pt idx="88">
                  <c:v>1.2430000000000002E-2</c:v>
                </c:pt>
                <c:pt idx="89">
                  <c:v>1.3429999999999999E-2</c:v>
                </c:pt>
                <c:pt idx="90">
                  <c:v>1.332E-2</c:v>
                </c:pt>
                <c:pt idx="91">
                  <c:v>1.4019999999999999E-2</c:v>
                </c:pt>
                <c:pt idx="92">
                  <c:v>1.439E-2</c:v>
                </c:pt>
                <c:pt idx="93">
                  <c:v>1.417E-2</c:v>
                </c:pt>
                <c:pt idx="94">
                  <c:v>1.332E-2</c:v>
                </c:pt>
                <c:pt idx="95">
                  <c:v>1.234E-2</c:v>
                </c:pt>
                <c:pt idx="96">
                  <c:v>1.2549999999999999E-2</c:v>
                </c:pt>
                <c:pt idx="97">
                  <c:v>1.333E-2</c:v>
                </c:pt>
                <c:pt idx="98">
                  <c:v>1.26E-2</c:v>
                </c:pt>
                <c:pt idx="99">
                  <c:v>1.2110000000000001E-2</c:v>
                </c:pt>
                <c:pt idx="100">
                  <c:v>1.26E-2</c:v>
                </c:pt>
                <c:pt idx="101">
                  <c:v>1.2310000000000001E-2</c:v>
                </c:pt>
                <c:pt idx="102">
                  <c:v>7.0799999999999995E-3</c:v>
                </c:pt>
                <c:pt idx="103">
                  <c:v>1.1470000000000001E-2</c:v>
                </c:pt>
                <c:pt idx="104">
                  <c:v>7.7800000000000005E-3</c:v>
                </c:pt>
                <c:pt idx="105">
                  <c:v>1.238E-2</c:v>
                </c:pt>
                <c:pt idx="106">
                  <c:v>1.265E-2</c:v>
                </c:pt>
                <c:pt idx="107">
                  <c:v>1.2629999999999999E-2</c:v>
                </c:pt>
                <c:pt idx="108">
                  <c:v>1.24E-2</c:v>
                </c:pt>
                <c:pt idx="109">
                  <c:v>1.2230000000000001E-2</c:v>
                </c:pt>
                <c:pt idx="110">
                  <c:v>1.204E-2</c:v>
                </c:pt>
                <c:pt idx="111">
                  <c:v>1.1979999999999999E-2</c:v>
                </c:pt>
                <c:pt idx="112">
                  <c:v>1.225E-2</c:v>
                </c:pt>
                <c:pt idx="113">
                  <c:v>1.2310000000000001E-2</c:v>
                </c:pt>
                <c:pt idx="114">
                  <c:v>1.2150000000000001E-2</c:v>
                </c:pt>
                <c:pt idx="115">
                  <c:v>1.146E-2</c:v>
                </c:pt>
                <c:pt idx="116">
                  <c:v>1.2019999999999999E-2</c:v>
                </c:pt>
                <c:pt idx="117">
                  <c:v>1.2159999999999999E-2</c:v>
                </c:pt>
                <c:pt idx="118">
                  <c:v>1.2460000000000001E-2</c:v>
                </c:pt>
                <c:pt idx="119">
                  <c:v>1.238E-2</c:v>
                </c:pt>
                <c:pt idx="120">
                  <c:v>1.2370000000000001E-2</c:v>
                </c:pt>
                <c:pt idx="121">
                  <c:v>1.268E-2</c:v>
                </c:pt>
                <c:pt idx="122">
                  <c:v>1.1939999999999999E-2</c:v>
                </c:pt>
                <c:pt idx="123">
                  <c:v>7.4700000000000001E-3</c:v>
                </c:pt>
                <c:pt idx="124">
                  <c:v>1.307E-2</c:v>
                </c:pt>
                <c:pt idx="125">
                  <c:v>1.2769999999999998E-2</c:v>
                </c:pt>
                <c:pt idx="126">
                  <c:v>1.2920000000000001E-2</c:v>
                </c:pt>
                <c:pt idx="127">
                  <c:v>1.261E-2</c:v>
                </c:pt>
                <c:pt idx="128">
                  <c:v>1.2619999999999999E-2</c:v>
                </c:pt>
                <c:pt idx="129">
                  <c:v>1.1730000000000001E-2</c:v>
                </c:pt>
                <c:pt idx="130">
                  <c:v>1.15E-2</c:v>
                </c:pt>
                <c:pt idx="131">
                  <c:v>1.155E-2</c:v>
                </c:pt>
                <c:pt idx="132">
                  <c:v>1.2370000000000001E-2</c:v>
                </c:pt>
                <c:pt idx="133">
                  <c:v>1.3309999999999999E-2</c:v>
                </c:pt>
                <c:pt idx="134">
                  <c:v>1.345E-2</c:v>
                </c:pt>
                <c:pt idx="135">
                  <c:v>1.315E-2</c:v>
                </c:pt>
                <c:pt idx="136">
                  <c:v>1.2789999999999999E-2</c:v>
                </c:pt>
                <c:pt idx="137">
                  <c:v>1.2749999999999999E-2</c:v>
                </c:pt>
                <c:pt idx="138">
                  <c:v>1.2370000000000001E-2</c:v>
                </c:pt>
                <c:pt idx="139">
                  <c:v>1.261E-2</c:v>
                </c:pt>
                <c:pt idx="140">
                  <c:v>1.307E-2</c:v>
                </c:pt>
                <c:pt idx="141">
                  <c:v>1.2960000000000001E-2</c:v>
                </c:pt>
                <c:pt idx="142">
                  <c:v>1.3610000000000001E-2</c:v>
                </c:pt>
                <c:pt idx="143">
                  <c:v>1.2849999999999999E-2</c:v>
                </c:pt>
                <c:pt idx="144">
                  <c:v>1.064E-2</c:v>
                </c:pt>
                <c:pt idx="145">
                  <c:v>1.176E-2</c:v>
                </c:pt>
                <c:pt idx="146">
                  <c:v>9.9799999999999993E-3</c:v>
                </c:pt>
                <c:pt idx="147">
                  <c:v>1.3080000000000001E-2</c:v>
                </c:pt>
                <c:pt idx="148">
                  <c:v>1.307E-2</c:v>
                </c:pt>
                <c:pt idx="149">
                  <c:v>1.306E-2</c:v>
                </c:pt>
                <c:pt idx="150">
                  <c:v>1.303E-2</c:v>
                </c:pt>
                <c:pt idx="151">
                  <c:v>1.353E-2</c:v>
                </c:pt>
                <c:pt idx="152">
                  <c:v>1.3269999999999999E-2</c:v>
                </c:pt>
                <c:pt idx="153">
                  <c:v>1.4459999999999999E-2</c:v>
                </c:pt>
                <c:pt idx="154">
                  <c:v>1.506E-2</c:v>
                </c:pt>
                <c:pt idx="155">
                  <c:v>1.401E-2</c:v>
                </c:pt>
                <c:pt idx="156">
                  <c:v>1.4319999999999999E-2</c:v>
                </c:pt>
                <c:pt idx="157">
                  <c:v>1.325E-2</c:v>
                </c:pt>
                <c:pt idx="158">
                  <c:v>1.26E-2</c:v>
                </c:pt>
                <c:pt idx="159">
                  <c:v>1.2410000000000001E-2</c:v>
                </c:pt>
                <c:pt idx="160">
                  <c:v>1.1739999999999999E-2</c:v>
                </c:pt>
                <c:pt idx="161">
                  <c:v>1.188E-2</c:v>
                </c:pt>
                <c:pt idx="162">
                  <c:v>1.2350000000000002E-2</c:v>
                </c:pt>
                <c:pt idx="163">
                  <c:v>1.3480000000000001E-2</c:v>
                </c:pt>
                <c:pt idx="164">
                  <c:v>1.2359999999999999E-2</c:v>
                </c:pt>
                <c:pt idx="165">
                  <c:v>1.085E-2</c:v>
                </c:pt>
                <c:pt idx="166">
                  <c:v>6.7300000000000007E-3</c:v>
                </c:pt>
                <c:pt idx="167">
                  <c:v>1.018E-2</c:v>
                </c:pt>
                <c:pt idx="168">
                  <c:v>1.2760000000000001E-2</c:v>
                </c:pt>
                <c:pt idx="169">
                  <c:v>1.3480000000000001E-2</c:v>
                </c:pt>
                <c:pt idx="170">
                  <c:v>1.3469999999999999E-2</c:v>
                </c:pt>
                <c:pt idx="171">
                  <c:v>1.303E-2</c:v>
                </c:pt>
                <c:pt idx="172">
                  <c:v>1.3269999999999999E-2</c:v>
                </c:pt>
                <c:pt idx="173">
                  <c:v>1.2490000000000001E-2</c:v>
                </c:pt>
                <c:pt idx="174">
                  <c:v>1.2629999999999999E-2</c:v>
                </c:pt>
                <c:pt idx="175">
                  <c:v>1.2809999999999998E-2</c:v>
                </c:pt>
                <c:pt idx="176">
                  <c:v>1.268E-2</c:v>
                </c:pt>
                <c:pt idx="177">
                  <c:v>1.269E-2</c:v>
                </c:pt>
                <c:pt idx="178">
                  <c:v>1.274E-2</c:v>
                </c:pt>
                <c:pt idx="179">
                  <c:v>1.3220000000000001E-2</c:v>
                </c:pt>
                <c:pt idx="180">
                  <c:v>1.2410000000000001E-2</c:v>
                </c:pt>
                <c:pt idx="181">
                  <c:v>1.2800000000000001E-2</c:v>
                </c:pt>
                <c:pt idx="182">
                  <c:v>1.291E-2</c:v>
                </c:pt>
                <c:pt idx="183">
                  <c:v>1.2119999999999999E-2</c:v>
                </c:pt>
                <c:pt idx="184">
                  <c:v>1.201E-2</c:v>
                </c:pt>
                <c:pt idx="185">
                  <c:v>1.2580000000000001E-2</c:v>
                </c:pt>
                <c:pt idx="186">
                  <c:v>9.6600000000000002E-3</c:v>
                </c:pt>
                <c:pt idx="187">
                  <c:v>1.1000000000000001E-2</c:v>
                </c:pt>
                <c:pt idx="188">
                  <c:v>1.043E-2</c:v>
                </c:pt>
                <c:pt idx="189">
                  <c:v>1.319E-2</c:v>
                </c:pt>
                <c:pt idx="190">
                  <c:v>1.222E-2</c:v>
                </c:pt>
                <c:pt idx="191">
                  <c:v>1.2290000000000001E-2</c:v>
                </c:pt>
                <c:pt idx="192">
                  <c:v>1.2889999999999999E-2</c:v>
                </c:pt>
                <c:pt idx="193">
                  <c:v>1.3080000000000001E-2</c:v>
                </c:pt>
                <c:pt idx="194">
                  <c:v>1.2270000000000001E-2</c:v>
                </c:pt>
                <c:pt idx="195">
                  <c:v>1.268E-2</c:v>
                </c:pt>
                <c:pt idx="196">
                  <c:v>1.3300000000000001E-2</c:v>
                </c:pt>
                <c:pt idx="197">
                  <c:v>1.2749999999999999E-2</c:v>
                </c:pt>
                <c:pt idx="198">
                  <c:v>1.2549999999999999E-2</c:v>
                </c:pt>
                <c:pt idx="199">
                  <c:v>1.2509999999999999E-2</c:v>
                </c:pt>
                <c:pt idx="200">
                  <c:v>1.2969999999999999E-2</c:v>
                </c:pt>
                <c:pt idx="201">
                  <c:v>1.26E-2</c:v>
                </c:pt>
                <c:pt idx="202">
                  <c:v>1.206E-2</c:v>
                </c:pt>
                <c:pt idx="203">
                  <c:v>1.226E-2</c:v>
                </c:pt>
                <c:pt idx="204">
                  <c:v>1.208E-2</c:v>
                </c:pt>
                <c:pt idx="205">
                  <c:v>1.218E-2</c:v>
                </c:pt>
                <c:pt idx="206">
                  <c:v>1.225E-2</c:v>
                </c:pt>
                <c:pt idx="207">
                  <c:v>1.264E-2</c:v>
                </c:pt>
                <c:pt idx="208">
                  <c:v>1.391E-2</c:v>
                </c:pt>
                <c:pt idx="209">
                  <c:v>1.324E-2</c:v>
                </c:pt>
                <c:pt idx="210">
                  <c:v>1.234E-2</c:v>
                </c:pt>
                <c:pt idx="211">
                  <c:v>9.9699999999999997E-3</c:v>
                </c:pt>
                <c:pt idx="212">
                  <c:v>1.3309999999999999E-2</c:v>
                </c:pt>
                <c:pt idx="213">
                  <c:v>1.321E-2</c:v>
                </c:pt>
                <c:pt idx="214">
                  <c:v>1.2490000000000001E-2</c:v>
                </c:pt>
                <c:pt idx="215">
                  <c:v>1.167E-2</c:v>
                </c:pt>
                <c:pt idx="216">
                  <c:v>1.257E-2</c:v>
                </c:pt>
                <c:pt idx="217">
                  <c:v>1.2749999999999999E-2</c:v>
                </c:pt>
                <c:pt idx="218">
                  <c:v>1.2350000000000002E-2</c:v>
                </c:pt>
                <c:pt idx="219">
                  <c:v>1.1950000000000001E-2</c:v>
                </c:pt>
                <c:pt idx="220">
                  <c:v>1.2460000000000001E-2</c:v>
                </c:pt>
                <c:pt idx="221">
                  <c:v>1.085E-2</c:v>
                </c:pt>
                <c:pt idx="222">
                  <c:v>1.103E-2</c:v>
                </c:pt>
                <c:pt idx="223">
                  <c:v>1.1140000000000001E-2</c:v>
                </c:pt>
                <c:pt idx="224">
                  <c:v>1.03E-2</c:v>
                </c:pt>
                <c:pt idx="225">
                  <c:v>1.1899999999999999E-2</c:v>
                </c:pt>
                <c:pt idx="226">
                  <c:v>1.3040000000000001E-2</c:v>
                </c:pt>
                <c:pt idx="227">
                  <c:v>1.175E-2</c:v>
                </c:pt>
                <c:pt idx="228">
                  <c:v>9.4900000000000002E-3</c:v>
                </c:pt>
                <c:pt idx="229">
                  <c:v>6.6700000000000006E-3</c:v>
                </c:pt>
                <c:pt idx="230">
                  <c:v>8.9200000000000008E-3</c:v>
                </c:pt>
                <c:pt idx="231">
                  <c:v>1.2969999999999999E-2</c:v>
                </c:pt>
                <c:pt idx="232">
                  <c:v>1.3000000000000001E-2</c:v>
                </c:pt>
                <c:pt idx="233">
                  <c:v>1.269E-2</c:v>
                </c:pt>
                <c:pt idx="234">
                  <c:v>1.2769999999999998E-2</c:v>
                </c:pt>
                <c:pt idx="235">
                  <c:v>1.1390000000000001E-2</c:v>
                </c:pt>
                <c:pt idx="236">
                  <c:v>1.1690000000000001E-2</c:v>
                </c:pt>
                <c:pt idx="237">
                  <c:v>1.204E-2</c:v>
                </c:pt>
                <c:pt idx="238">
                  <c:v>1.1930000000000001E-2</c:v>
                </c:pt>
                <c:pt idx="239">
                  <c:v>1.2070000000000001E-2</c:v>
                </c:pt>
                <c:pt idx="240">
                  <c:v>1.205E-2</c:v>
                </c:pt>
                <c:pt idx="241">
                  <c:v>1.208E-2</c:v>
                </c:pt>
                <c:pt idx="242">
                  <c:v>1.15E-2</c:v>
                </c:pt>
                <c:pt idx="243">
                  <c:v>8.4399999999999996E-3</c:v>
                </c:pt>
                <c:pt idx="244">
                  <c:v>5.3500000000000006E-3</c:v>
                </c:pt>
                <c:pt idx="245">
                  <c:v>7.1699999999999993E-3</c:v>
                </c:pt>
                <c:pt idx="246">
                  <c:v>6.2900000000000005E-3</c:v>
                </c:pt>
                <c:pt idx="247">
                  <c:v>5.7599999999999995E-3</c:v>
                </c:pt>
                <c:pt idx="248">
                  <c:v>5.6999999999999993E-3</c:v>
                </c:pt>
                <c:pt idx="249">
                  <c:v>8.9099999999999995E-3</c:v>
                </c:pt>
                <c:pt idx="250">
                  <c:v>5.7199999999999994E-3</c:v>
                </c:pt>
                <c:pt idx="251">
                  <c:v>9.7199999999999995E-3</c:v>
                </c:pt>
                <c:pt idx="252">
                  <c:v>1.1650000000000001E-2</c:v>
                </c:pt>
                <c:pt idx="253">
                  <c:v>1.125E-2</c:v>
                </c:pt>
                <c:pt idx="254">
                  <c:v>9.8799999999999999E-3</c:v>
                </c:pt>
                <c:pt idx="255">
                  <c:v>9.3600000000000003E-3</c:v>
                </c:pt>
                <c:pt idx="256">
                  <c:v>8.7799999999999996E-3</c:v>
                </c:pt>
                <c:pt idx="257">
                  <c:v>8.7899999999999992E-3</c:v>
                </c:pt>
                <c:pt idx="258">
                  <c:v>8.26E-3</c:v>
                </c:pt>
                <c:pt idx="259">
                  <c:v>8.9099999999999995E-3</c:v>
                </c:pt>
                <c:pt idx="260">
                  <c:v>9.0200000000000002E-3</c:v>
                </c:pt>
                <c:pt idx="261">
                  <c:v>1.1080000000000001E-2</c:v>
                </c:pt>
                <c:pt idx="262">
                  <c:v>1.1049999999999999E-2</c:v>
                </c:pt>
                <c:pt idx="263">
                  <c:v>1.183E-2</c:v>
                </c:pt>
                <c:pt idx="264">
                  <c:v>1.081E-2</c:v>
                </c:pt>
                <c:pt idx="265">
                  <c:v>1.0069999999999999E-2</c:v>
                </c:pt>
                <c:pt idx="266">
                  <c:v>9.2800000000000001E-3</c:v>
                </c:pt>
                <c:pt idx="267">
                  <c:v>7.1599999999999997E-3</c:v>
                </c:pt>
                <c:pt idx="268">
                  <c:v>9.7599999999999996E-3</c:v>
                </c:pt>
                <c:pt idx="269">
                  <c:v>7.8900000000000012E-3</c:v>
                </c:pt>
                <c:pt idx="270">
                  <c:v>1.145E-2</c:v>
                </c:pt>
                <c:pt idx="271">
                  <c:v>8.6800000000000002E-3</c:v>
                </c:pt>
                <c:pt idx="272">
                  <c:v>1.2529999999999999E-2</c:v>
                </c:pt>
                <c:pt idx="273">
                  <c:v>1.175E-2</c:v>
                </c:pt>
                <c:pt idx="274">
                  <c:v>1.261E-2</c:v>
                </c:pt>
                <c:pt idx="275">
                  <c:v>1.2699999999999999E-2</c:v>
                </c:pt>
                <c:pt idx="276">
                  <c:v>1.2580000000000001E-2</c:v>
                </c:pt>
                <c:pt idx="277">
                  <c:v>1.2840000000000001E-2</c:v>
                </c:pt>
                <c:pt idx="278">
                  <c:v>1.2709999999999999E-2</c:v>
                </c:pt>
                <c:pt idx="279">
                  <c:v>1.2809999999999998E-2</c:v>
                </c:pt>
                <c:pt idx="280">
                  <c:v>1.2669999999999999E-2</c:v>
                </c:pt>
                <c:pt idx="281">
                  <c:v>1.278E-2</c:v>
                </c:pt>
                <c:pt idx="282">
                  <c:v>1.1650000000000001E-2</c:v>
                </c:pt>
                <c:pt idx="283">
                  <c:v>1.2789999999999999E-2</c:v>
                </c:pt>
                <c:pt idx="284">
                  <c:v>1.2869999999999999E-2</c:v>
                </c:pt>
                <c:pt idx="285">
                  <c:v>1.2589999999999999E-2</c:v>
                </c:pt>
                <c:pt idx="286">
                  <c:v>1.2869999999999999E-2</c:v>
                </c:pt>
                <c:pt idx="287">
                  <c:v>1.218E-2</c:v>
                </c:pt>
                <c:pt idx="288">
                  <c:v>1.341E-2</c:v>
                </c:pt>
                <c:pt idx="289">
                  <c:v>1.2659999999999999E-2</c:v>
                </c:pt>
                <c:pt idx="290">
                  <c:v>1.0620000000000001E-2</c:v>
                </c:pt>
                <c:pt idx="291">
                  <c:v>1.1470000000000001E-2</c:v>
                </c:pt>
                <c:pt idx="292">
                  <c:v>1.196E-2</c:v>
                </c:pt>
                <c:pt idx="293">
                  <c:v>1.184E-2</c:v>
                </c:pt>
                <c:pt idx="294">
                  <c:v>1.1240000000000002E-2</c:v>
                </c:pt>
                <c:pt idx="295">
                  <c:v>1.115E-2</c:v>
                </c:pt>
                <c:pt idx="296">
                  <c:v>1.159E-2</c:v>
                </c:pt>
                <c:pt idx="297">
                  <c:v>1.2629999999999999E-2</c:v>
                </c:pt>
                <c:pt idx="298">
                  <c:v>1.142E-2</c:v>
                </c:pt>
                <c:pt idx="299">
                  <c:v>1.264E-2</c:v>
                </c:pt>
                <c:pt idx="300">
                  <c:v>1.282E-2</c:v>
                </c:pt>
                <c:pt idx="301">
                  <c:v>9.389999999999999E-3</c:v>
                </c:pt>
                <c:pt idx="302">
                  <c:v>1.0540000000000001E-2</c:v>
                </c:pt>
                <c:pt idx="303">
                  <c:v>7.79E-3</c:v>
                </c:pt>
                <c:pt idx="304">
                  <c:v>6.2599999999999999E-3</c:v>
                </c:pt>
                <c:pt idx="305">
                  <c:v>5.3800000000000002E-3</c:v>
                </c:pt>
                <c:pt idx="306">
                  <c:v>5.4900000000000001E-3</c:v>
                </c:pt>
                <c:pt idx="307">
                  <c:v>5.0899999999999999E-3</c:v>
                </c:pt>
                <c:pt idx="308">
                  <c:v>4.5500000000000002E-3</c:v>
                </c:pt>
                <c:pt idx="309">
                  <c:v>5.11E-3</c:v>
                </c:pt>
                <c:pt idx="310">
                  <c:v>4.4299999999999999E-3</c:v>
                </c:pt>
                <c:pt idx="311">
                  <c:v>3.8500000000000001E-3</c:v>
                </c:pt>
                <c:pt idx="312">
                  <c:v>4.8999999999999998E-3</c:v>
                </c:pt>
                <c:pt idx="313">
                  <c:v>2.6800000000000001E-3</c:v>
                </c:pt>
                <c:pt idx="314">
                  <c:v>6.4600000000000005E-3</c:v>
                </c:pt>
                <c:pt idx="315">
                  <c:v>6.62E-3</c:v>
                </c:pt>
                <c:pt idx="316">
                  <c:v>7.3400000000000002E-3</c:v>
                </c:pt>
                <c:pt idx="317">
                  <c:v>6.9499999999999996E-3</c:v>
                </c:pt>
                <c:pt idx="318">
                  <c:v>7.6500000000000005E-3</c:v>
                </c:pt>
                <c:pt idx="319">
                  <c:v>5.6000000000000008E-3</c:v>
                </c:pt>
                <c:pt idx="320">
                  <c:v>2.99E-3</c:v>
                </c:pt>
                <c:pt idx="321">
                  <c:v>3.5499999999999998E-3</c:v>
                </c:pt>
                <c:pt idx="322">
                  <c:v>4.0200000000000001E-3</c:v>
                </c:pt>
                <c:pt idx="323">
                  <c:v>4.9499999999999995E-3</c:v>
                </c:pt>
                <c:pt idx="324">
                  <c:v>4.13E-3</c:v>
                </c:pt>
                <c:pt idx="325">
                  <c:v>2.5400000000000002E-3</c:v>
                </c:pt>
                <c:pt idx="326">
                  <c:v>2.63E-3</c:v>
                </c:pt>
                <c:pt idx="327">
                  <c:v>1.9400000000000001E-3</c:v>
                </c:pt>
                <c:pt idx="328">
                  <c:v>1.4299999999999998E-3</c:v>
                </c:pt>
                <c:pt idx="329">
                  <c:v>1.3600000000000001E-3</c:v>
                </c:pt>
                <c:pt idx="330">
                  <c:v>2.0100000000000001E-3</c:v>
                </c:pt>
                <c:pt idx="331">
                  <c:v>1.07E-3</c:v>
                </c:pt>
                <c:pt idx="332">
                  <c:v>1.07E-3</c:v>
                </c:pt>
                <c:pt idx="333">
                  <c:v>3.8900000000000002E-3</c:v>
                </c:pt>
                <c:pt idx="334">
                  <c:v>1.31E-3</c:v>
                </c:pt>
                <c:pt idx="335">
                  <c:v>1.1200000000000001E-3</c:v>
                </c:pt>
                <c:pt idx="336">
                  <c:v>9.2000000000000003E-4</c:v>
                </c:pt>
                <c:pt idx="337">
                  <c:v>8.9999999999999998E-4</c:v>
                </c:pt>
                <c:pt idx="338">
                  <c:v>4.4999999999999999E-4</c:v>
                </c:pt>
                <c:pt idx="339">
                  <c:v>8.1999999999999998E-4</c:v>
                </c:pt>
                <c:pt idx="340">
                  <c:v>8.699999999999999E-4</c:v>
                </c:pt>
                <c:pt idx="341">
                  <c:v>1.3500000000000001E-3</c:v>
                </c:pt>
                <c:pt idx="342">
                  <c:v>1.3600000000000001E-3</c:v>
                </c:pt>
                <c:pt idx="343">
                  <c:v>1.57E-3</c:v>
                </c:pt>
                <c:pt idx="344">
                  <c:v>7.1999999999999994E-4</c:v>
                </c:pt>
                <c:pt idx="345">
                  <c:v>4.6999999999999999E-4</c:v>
                </c:pt>
                <c:pt idx="346">
                  <c:v>5.4000000000000001E-4</c:v>
                </c:pt>
                <c:pt idx="347">
                  <c:v>4.8999999999999998E-4</c:v>
                </c:pt>
                <c:pt idx="348">
                  <c:v>5.0999999999999993E-4</c:v>
                </c:pt>
                <c:pt idx="349">
                  <c:v>4.2000000000000002E-4</c:v>
                </c:pt>
                <c:pt idx="350">
                  <c:v>4.8000000000000001E-4</c:v>
                </c:pt>
                <c:pt idx="351">
                  <c:v>7.5999999999999993E-4</c:v>
                </c:pt>
                <c:pt idx="352">
                  <c:v>9.6000000000000002E-4</c:v>
                </c:pt>
                <c:pt idx="353">
                  <c:v>7.3999999999999999E-4</c:v>
                </c:pt>
                <c:pt idx="354">
                  <c:v>6.4000000000000005E-4</c:v>
                </c:pt>
                <c:pt idx="355">
                  <c:v>5.8E-4</c:v>
                </c:pt>
                <c:pt idx="356">
                  <c:v>5.1999999999999995E-4</c:v>
                </c:pt>
                <c:pt idx="357">
                  <c:v>3.4000000000000002E-4</c:v>
                </c:pt>
                <c:pt idx="358">
                  <c:v>4.0000000000000002E-4</c:v>
                </c:pt>
                <c:pt idx="359">
                  <c:v>4.4999999999999999E-4</c:v>
                </c:pt>
                <c:pt idx="360">
                  <c:v>1.0999999999999999E-4</c:v>
                </c:pt>
                <c:pt idx="361">
                  <c:v>1.2999999999999999E-4</c:v>
                </c:pt>
                <c:pt idx="362">
                  <c:v>1.2999999999999999E-4</c:v>
                </c:pt>
                <c:pt idx="363">
                  <c:v>2.5000000000000001E-4</c:v>
                </c:pt>
                <c:pt idx="364">
                  <c:v>4.4999999999999999E-4</c:v>
                </c:pt>
                <c:pt idx="365">
                  <c:v>3.6999999999999999E-4</c:v>
                </c:pt>
                <c:pt idx="366">
                  <c:v>3.2000000000000003E-4</c:v>
                </c:pt>
                <c:pt idx="367">
                  <c:v>1.8999999999999998E-4</c:v>
                </c:pt>
                <c:pt idx="368">
                  <c:v>2.8000000000000003E-4</c:v>
                </c:pt>
                <c:pt idx="369">
                  <c:v>3.6999999999999999E-4</c:v>
                </c:pt>
                <c:pt idx="370">
                  <c:v>2.9E-4</c:v>
                </c:pt>
                <c:pt idx="371">
                  <c:v>1.7000000000000001E-4</c:v>
                </c:pt>
                <c:pt idx="372">
                  <c:v>2.5999999999999998E-4</c:v>
                </c:pt>
                <c:pt idx="373">
                  <c:v>1.4000000000000001E-4</c:v>
                </c:pt>
                <c:pt idx="374">
                  <c:v>1.4000000000000001E-4</c:v>
                </c:pt>
                <c:pt idx="375">
                  <c:v>1.2999999999999999E-4</c:v>
                </c:pt>
                <c:pt idx="376">
                  <c:v>1.4999999999999999E-4</c:v>
                </c:pt>
                <c:pt idx="377">
                  <c:v>1.0999999999999999E-4</c:v>
                </c:pt>
                <c:pt idx="378">
                  <c:v>1.6000000000000001E-4</c:v>
                </c:pt>
                <c:pt idx="379">
                  <c:v>2.5999999999999998E-4</c:v>
                </c:pt>
                <c:pt idx="380">
                  <c:v>2.0000000000000001E-4</c:v>
                </c:pt>
                <c:pt idx="381">
                  <c:v>1.7999999999999998E-4</c:v>
                </c:pt>
                <c:pt idx="382">
                  <c:v>1.4999999999999999E-4</c:v>
                </c:pt>
                <c:pt idx="383">
                  <c:v>2.1999999999999998E-4</c:v>
                </c:pt>
                <c:pt idx="384">
                  <c:v>1.4000000000000001E-4</c:v>
                </c:pt>
                <c:pt idx="385">
                  <c:v>1.6000000000000001E-4</c:v>
                </c:pt>
                <c:pt idx="386">
                  <c:v>2.1000000000000001E-4</c:v>
                </c:pt>
                <c:pt idx="387">
                  <c:v>2.3000000000000001E-4</c:v>
                </c:pt>
                <c:pt idx="388">
                  <c:v>2.1999999999999998E-4</c:v>
                </c:pt>
                <c:pt idx="389">
                  <c:v>2.5000000000000001E-4</c:v>
                </c:pt>
                <c:pt idx="390">
                  <c:v>2.3000000000000001E-4</c:v>
                </c:pt>
                <c:pt idx="391">
                  <c:v>2.1000000000000001E-4</c:v>
                </c:pt>
                <c:pt idx="392">
                  <c:v>2.1000000000000001E-4</c:v>
                </c:pt>
                <c:pt idx="393">
                  <c:v>1.8999999999999998E-4</c:v>
                </c:pt>
                <c:pt idx="394">
                  <c:v>2.7E-4</c:v>
                </c:pt>
                <c:pt idx="395">
                  <c:v>2.3000000000000001E-4</c:v>
                </c:pt>
                <c:pt idx="396">
                  <c:v>2.3000000000000001E-4</c:v>
                </c:pt>
                <c:pt idx="397">
                  <c:v>1.7000000000000001E-4</c:v>
                </c:pt>
                <c:pt idx="398">
                  <c:v>1.7000000000000001E-4</c:v>
                </c:pt>
                <c:pt idx="399">
                  <c:v>1.4000000000000001E-4</c:v>
                </c:pt>
                <c:pt idx="400">
                  <c:v>1.7000000000000001E-4</c:v>
                </c:pt>
                <c:pt idx="401">
                  <c:v>1.7999999999999998E-4</c:v>
                </c:pt>
                <c:pt idx="402">
                  <c:v>1.8999999999999998E-4</c:v>
                </c:pt>
                <c:pt idx="403">
                  <c:v>2.4000000000000001E-4</c:v>
                </c:pt>
                <c:pt idx="404">
                  <c:v>2.1999999999999998E-4</c:v>
                </c:pt>
                <c:pt idx="405">
                  <c:v>1.7999999999999998E-4</c:v>
                </c:pt>
                <c:pt idx="406">
                  <c:v>1.7999999999999998E-4</c:v>
                </c:pt>
                <c:pt idx="407">
                  <c:v>1.8999999999999998E-4</c:v>
                </c:pt>
                <c:pt idx="408">
                  <c:v>2.0000000000000001E-4</c:v>
                </c:pt>
                <c:pt idx="409">
                  <c:v>2.5999999999999998E-4</c:v>
                </c:pt>
                <c:pt idx="410">
                  <c:v>2.4000000000000001E-4</c:v>
                </c:pt>
                <c:pt idx="411">
                  <c:v>2.1999999999999998E-4</c:v>
                </c:pt>
                <c:pt idx="412">
                  <c:v>2.3000000000000001E-4</c:v>
                </c:pt>
                <c:pt idx="413">
                  <c:v>2.0000000000000001E-4</c:v>
                </c:pt>
                <c:pt idx="414">
                  <c:v>1.4999999999999999E-4</c:v>
                </c:pt>
                <c:pt idx="415">
                  <c:v>1.7000000000000001E-4</c:v>
                </c:pt>
                <c:pt idx="416">
                  <c:v>2.3000000000000001E-4</c:v>
                </c:pt>
                <c:pt idx="417">
                  <c:v>2.1000000000000001E-4</c:v>
                </c:pt>
                <c:pt idx="418">
                  <c:v>1.8999999999999998E-4</c:v>
                </c:pt>
                <c:pt idx="419">
                  <c:v>2.7E-4</c:v>
                </c:pt>
                <c:pt idx="420">
                  <c:v>2.0000000000000001E-4</c:v>
                </c:pt>
                <c:pt idx="421">
                  <c:v>1.4999999999999999E-4</c:v>
                </c:pt>
                <c:pt idx="422">
                  <c:v>1.4999999999999999E-4</c:v>
                </c:pt>
                <c:pt idx="423">
                  <c:v>1.2E-4</c:v>
                </c:pt>
                <c:pt idx="424">
                  <c:v>1.7000000000000001E-4</c:v>
                </c:pt>
                <c:pt idx="425">
                  <c:v>1.7000000000000001E-4</c:v>
                </c:pt>
                <c:pt idx="426">
                  <c:v>2.4000000000000001E-4</c:v>
                </c:pt>
                <c:pt idx="427">
                  <c:v>1.7999999999999998E-4</c:v>
                </c:pt>
                <c:pt idx="428">
                  <c:v>2.1000000000000001E-4</c:v>
                </c:pt>
                <c:pt idx="429">
                  <c:v>1.4999999999999999E-4</c:v>
                </c:pt>
                <c:pt idx="430">
                  <c:v>2.4000000000000001E-4</c:v>
                </c:pt>
                <c:pt idx="431">
                  <c:v>2.9999999999999997E-4</c:v>
                </c:pt>
                <c:pt idx="432">
                  <c:v>1.7000000000000001E-4</c:v>
                </c:pt>
                <c:pt idx="433">
                  <c:v>1.4000000000000001E-4</c:v>
                </c:pt>
                <c:pt idx="434">
                  <c:v>2.3000000000000001E-4</c:v>
                </c:pt>
                <c:pt idx="435">
                  <c:v>1.8999999999999998E-4</c:v>
                </c:pt>
                <c:pt idx="436">
                  <c:v>2.0000000000000001E-4</c:v>
                </c:pt>
                <c:pt idx="437">
                  <c:v>1.4999999999999999E-4</c:v>
                </c:pt>
                <c:pt idx="438">
                  <c:v>1.6000000000000001E-4</c:v>
                </c:pt>
                <c:pt idx="439">
                  <c:v>2.1999999999999998E-4</c:v>
                </c:pt>
                <c:pt idx="440">
                  <c:v>2.1999999999999998E-4</c:v>
                </c:pt>
                <c:pt idx="441">
                  <c:v>2.7E-4</c:v>
                </c:pt>
                <c:pt idx="442">
                  <c:v>2.9E-4</c:v>
                </c:pt>
                <c:pt idx="443">
                  <c:v>2.8000000000000003E-4</c:v>
                </c:pt>
                <c:pt idx="444">
                  <c:v>3.7999999999999997E-4</c:v>
                </c:pt>
                <c:pt idx="445">
                  <c:v>3.4000000000000002E-4</c:v>
                </c:pt>
                <c:pt idx="446">
                  <c:v>3.5000000000000005E-4</c:v>
                </c:pt>
                <c:pt idx="447">
                  <c:v>5.6999999999999998E-4</c:v>
                </c:pt>
                <c:pt idx="448">
                  <c:v>2.3000000000000001E-4</c:v>
                </c:pt>
                <c:pt idx="449">
                  <c:v>1.0999999999999999E-4</c:v>
                </c:pt>
                <c:pt idx="450">
                  <c:v>1.2999999999999999E-4</c:v>
                </c:pt>
                <c:pt idx="451">
                  <c:v>2.5000000000000001E-4</c:v>
                </c:pt>
                <c:pt idx="452">
                  <c:v>2.1999999999999998E-4</c:v>
                </c:pt>
                <c:pt idx="453">
                  <c:v>1.8999999999999998E-4</c:v>
                </c:pt>
                <c:pt idx="454">
                  <c:v>2.1000000000000001E-4</c:v>
                </c:pt>
                <c:pt idx="455">
                  <c:v>3.3E-4</c:v>
                </c:pt>
                <c:pt idx="456">
                  <c:v>2.5999999999999998E-4</c:v>
                </c:pt>
                <c:pt idx="457">
                  <c:v>2.3000000000000001E-4</c:v>
                </c:pt>
                <c:pt idx="458">
                  <c:v>1.8999999999999998E-4</c:v>
                </c:pt>
                <c:pt idx="459">
                  <c:v>2.3000000000000001E-4</c:v>
                </c:pt>
                <c:pt idx="460">
                  <c:v>2.1000000000000001E-4</c:v>
                </c:pt>
                <c:pt idx="461">
                  <c:v>1.7999999999999998E-4</c:v>
                </c:pt>
                <c:pt idx="462">
                  <c:v>1.2E-4</c:v>
                </c:pt>
                <c:pt idx="463">
                  <c:v>1.4999999999999999E-4</c:v>
                </c:pt>
                <c:pt idx="464">
                  <c:v>2.1999999999999998E-4</c:v>
                </c:pt>
                <c:pt idx="465">
                  <c:v>1.2E-4</c:v>
                </c:pt>
                <c:pt idx="466">
                  <c:v>1.2999999999999999E-4</c:v>
                </c:pt>
                <c:pt idx="467">
                  <c:v>1.4000000000000001E-4</c:v>
                </c:pt>
                <c:pt idx="468">
                  <c:v>8.9999999999999992E-5</c:v>
                </c:pt>
                <c:pt idx="469">
                  <c:v>1.4999999999999999E-4</c:v>
                </c:pt>
                <c:pt idx="470">
                  <c:v>1.4000000000000001E-4</c:v>
                </c:pt>
                <c:pt idx="471">
                  <c:v>2.1999999999999998E-4</c:v>
                </c:pt>
                <c:pt idx="472">
                  <c:v>1.2E-4</c:v>
                </c:pt>
                <c:pt idx="473">
                  <c:v>1.7000000000000001E-4</c:v>
                </c:pt>
                <c:pt idx="474">
                  <c:v>2.1999999999999998E-4</c:v>
                </c:pt>
                <c:pt idx="475">
                  <c:v>2.4000000000000001E-4</c:v>
                </c:pt>
                <c:pt idx="476">
                  <c:v>1.8999999999999998E-4</c:v>
                </c:pt>
                <c:pt idx="477">
                  <c:v>1.7000000000000001E-4</c:v>
                </c:pt>
                <c:pt idx="478">
                  <c:v>2.5999999999999998E-4</c:v>
                </c:pt>
                <c:pt idx="479">
                  <c:v>1.4999999999999999E-4</c:v>
                </c:pt>
                <c:pt idx="480">
                  <c:v>1.7999999999999998E-4</c:v>
                </c:pt>
                <c:pt idx="481">
                  <c:v>1.2E-4</c:v>
                </c:pt>
                <c:pt idx="482">
                  <c:v>1.0999999999999999E-4</c:v>
                </c:pt>
                <c:pt idx="483">
                  <c:v>1.4999999999999999E-4</c:v>
                </c:pt>
                <c:pt idx="484">
                  <c:v>1.0999999999999999E-4</c:v>
                </c:pt>
                <c:pt idx="485">
                  <c:v>1.2999999999999999E-4</c:v>
                </c:pt>
                <c:pt idx="486">
                  <c:v>-1.2E-4</c:v>
                </c:pt>
                <c:pt idx="487">
                  <c:v>1.2999999999999999E-4</c:v>
                </c:pt>
                <c:pt idx="488">
                  <c:v>1.4000000000000001E-4</c:v>
                </c:pt>
                <c:pt idx="489">
                  <c:v>7.0000000000000007E-5</c:v>
                </c:pt>
                <c:pt idx="490">
                  <c:v>8.0000000000000007E-5</c:v>
                </c:pt>
                <c:pt idx="491">
                  <c:v>1.2999999999999999E-4</c:v>
                </c:pt>
                <c:pt idx="492">
                  <c:v>1.2999999999999999E-4</c:v>
                </c:pt>
                <c:pt idx="493">
                  <c:v>-3.0000000000000001E-5</c:v>
                </c:pt>
                <c:pt idx="494">
                  <c:v>1.4000000000000001E-4</c:v>
                </c:pt>
                <c:pt idx="495">
                  <c:v>1.4999999999999999E-4</c:v>
                </c:pt>
                <c:pt idx="496">
                  <c:v>1.0999999999999999E-4</c:v>
                </c:pt>
                <c:pt idx="497">
                  <c:v>8.9999999999999992E-5</c:v>
                </c:pt>
                <c:pt idx="498">
                  <c:v>4.0000000000000003E-5</c:v>
                </c:pt>
                <c:pt idx="499">
                  <c:v>1.0999999999999999E-4</c:v>
                </c:pt>
                <c:pt idx="500">
                  <c:v>-1.4000000000000001E-4</c:v>
                </c:pt>
                <c:pt idx="501">
                  <c:v>-2.7E-4</c:v>
                </c:pt>
                <c:pt idx="502">
                  <c:v>8.0000000000000007E-5</c:v>
                </c:pt>
                <c:pt idx="503">
                  <c:v>1.4000000000000001E-4</c:v>
                </c:pt>
                <c:pt idx="504">
                  <c:v>1.6000000000000001E-4</c:v>
                </c:pt>
                <c:pt idx="505">
                  <c:v>-5.4000000000000001E-4</c:v>
                </c:pt>
                <c:pt idx="506">
                  <c:v>-1.0999999999999999E-4</c:v>
                </c:pt>
                <c:pt idx="507">
                  <c:v>-4.0000000000000002E-4</c:v>
                </c:pt>
                <c:pt idx="508">
                  <c:v>-2.1000000000000001E-4</c:v>
                </c:pt>
                <c:pt idx="509">
                  <c:v>5.0000000000000002E-5</c:v>
                </c:pt>
                <c:pt idx="510">
                  <c:v>-5.5000000000000003E-4</c:v>
                </c:pt>
                <c:pt idx="511">
                  <c:v>-1.2999999999999999E-4</c:v>
                </c:pt>
                <c:pt idx="512">
                  <c:v>-2.0000000000000001E-4</c:v>
                </c:pt>
                <c:pt idx="513">
                  <c:v>-7.0000000000000007E-5</c:v>
                </c:pt>
                <c:pt idx="514">
                  <c:v>7.0000000000000007E-5</c:v>
                </c:pt>
                <c:pt idx="515">
                  <c:v>-1.0000000000000001E-5</c:v>
                </c:pt>
                <c:pt idx="516">
                  <c:v>-3.5999999999999997E-4</c:v>
                </c:pt>
                <c:pt idx="517">
                  <c:v>8.9999999999999992E-5</c:v>
                </c:pt>
                <c:pt idx="518">
                  <c:v>1.0999999999999999E-4</c:v>
                </c:pt>
                <c:pt idx="519">
                  <c:v>8.0000000000000007E-5</c:v>
                </c:pt>
                <c:pt idx="520">
                  <c:v>1E-4</c:v>
                </c:pt>
                <c:pt idx="521">
                  <c:v>1.4000000000000001E-4</c:v>
                </c:pt>
                <c:pt idx="522">
                  <c:v>1.7999999999999998E-4</c:v>
                </c:pt>
                <c:pt idx="523">
                  <c:v>1.7999999999999998E-4</c:v>
                </c:pt>
                <c:pt idx="524">
                  <c:v>-1E-4</c:v>
                </c:pt>
                <c:pt idx="525">
                  <c:v>7.0000000000000007E-5</c:v>
                </c:pt>
                <c:pt idx="526">
                  <c:v>7.0000000000000007E-5</c:v>
                </c:pt>
                <c:pt idx="527">
                  <c:v>1.0999999999999999E-4</c:v>
                </c:pt>
                <c:pt idx="528">
                  <c:v>5.0000000000000002E-5</c:v>
                </c:pt>
                <c:pt idx="529">
                  <c:v>1.7999999999999998E-4</c:v>
                </c:pt>
                <c:pt idx="530">
                  <c:v>8.0000000000000007E-5</c:v>
                </c:pt>
                <c:pt idx="531">
                  <c:v>1.2E-4</c:v>
                </c:pt>
                <c:pt idx="532">
                  <c:v>1E-4</c:v>
                </c:pt>
                <c:pt idx="533">
                  <c:v>1E-4</c:v>
                </c:pt>
                <c:pt idx="534">
                  <c:v>1E-4</c:v>
                </c:pt>
                <c:pt idx="535">
                  <c:v>1.2999999999999999E-4</c:v>
                </c:pt>
                <c:pt idx="536">
                  <c:v>1.2E-4</c:v>
                </c:pt>
                <c:pt idx="537">
                  <c:v>1.2E-4</c:v>
                </c:pt>
                <c:pt idx="538">
                  <c:v>1.2999999999999999E-4</c:v>
                </c:pt>
                <c:pt idx="539">
                  <c:v>8.9999999999999992E-5</c:v>
                </c:pt>
                <c:pt idx="540">
                  <c:v>-8.9999999999999992E-5</c:v>
                </c:pt>
                <c:pt idx="541">
                  <c:v>1E-4</c:v>
                </c:pt>
                <c:pt idx="542">
                  <c:v>-2.0000000000000002E-5</c:v>
                </c:pt>
                <c:pt idx="543">
                  <c:v>8.9999999999999992E-5</c:v>
                </c:pt>
                <c:pt idx="544">
                  <c:v>-4.0000000000000003E-5</c:v>
                </c:pt>
                <c:pt idx="545">
                  <c:v>7.0000000000000007E-5</c:v>
                </c:pt>
                <c:pt idx="546">
                  <c:v>7.0000000000000007E-5</c:v>
                </c:pt>
                <c:pt idx="547">
                  <c:v>1E-4</c:v>
                </c:pt>
                <c:pt idx="548">
                  <c:v>8.9999999999999992E-5</c:v>
                </c:pt>
                <c:pt idx="549">
                  <c:v>1.2999999999999999E-4</c:v>
                </c:pt>
                <c:pt idx="550">
                  <c:v>1.4000000000000001E-4</c:v>
                </c:pt>
                <c:pt idx="551">
                  <c:v>1E-4</c:v>
                </c:pt>
                <c:pt idx="552">
                  <c:v>1.2999999999999999E-4</c:v>
                </c:pt>
                <c:pt idx="553">
                  <c:v>1.2E-4</c:v>
                </c:pt>
                <c:pt idx="554">
                  <c:v>1.4000000000000001E-4</c:v>
                </c:pt>
                <c:pt idx="555">
                  <c:v>1.8999999999999998E-4</c:v>
                </c:pt>
                <c:pt idx="556">
                  <c:v>1.7000000000000001E-4</c:v>
                </c:pt>
                <c:pt idx="557">
                  <c:v>1.7000000000000001E-4</c:v>
                </c:pt>
                <c:pt idx="558">
                  <c:v>1.7000000000000001E-4</c:v>
                </c:pt>
                <c:pt idx="559">
                  <c:v>1.4999999999999999E-4</c:v>
                </c:pt>
                <c:pt idx="560">
                  <c:v>1.6000000000000001E-4</c:v>
                </c:pt>
                <c:pt idx="561">
                  <c:v>1.2E-4</c:v>
                </c:pt>
                <c:pt idx="562">
                  <c:v>1.0999999999999999E-4</c:v>
                </c:pt>
                <c:pt idx="563">
                  <c:v>1.4999999999999999E-4</c:v>
                </c:pt>
                <c:pt idx="564">
                  <c:v>1E-4</c:v>
                </c:pt>
                <c:pt idx="565">
                  <c:v>1.2E-4</c:v>
                </c:pt>
                <c:pt idx="566">
                  <c:v>1.2E-4</c:v>
                </c:pt>
                <c:pt idx="567">
                  <c:v>1.2999999999999999E-4</c:v>
                </c:pt>
                <c:pt idx="568">
                  <c:v>1E-4</c:v>
                </c:pt>
                <c:pt idx="569">
                  <c:v>1.2999999999999999E-4</c:v>
                </c:pt>
                <c:pt idx="570">
                  <c:v>1.0999999999999999E-4</c:v>
                </c:pt>
                <c:pt idx="571">
                  <c:v>1.0999999999999999E-4</c:v>
                </c:pt>
                <c:pt idx="572">
                  <c:v>1E-4</c:v>
                </c:pt>
                <c:pt idx="573">
                  <c:v>1E-4</c:v>
                </c:pt>
                <c:pt idx="574">
                  <c:v>1.2999999999999999E-4</c:v>
                </c:pt>
                <c:pt idx="575">
                  <c:v>1E-4</c:v>
                </c:pt>
                <c:pt idx="576">
                  <c:v>1.2E-4</c:v>
                </c:pt>
                <c:pt idx="577">
                  <c:v>1.6000000000000001E-4</c:v>
                </c:pt>
                <c:pt idx="578">
                  <c:v>1.4999999999999999E-4</c:v>
                </c:pt>
                <c:pt idx="579">
                  <c:v>1.2E-4</c:v>
                </c:pt>
                <c:pt idx="580">
                  <c:v>1.0999999999999999E-4</c:v>
                </c:pt>
                <c:pt idx="581">
                  <c:v>1E-4</c:v>
                </c:pt>
                <c:pt idx="582">
                  <c:v>1E-4</c:v>
                </c:pt>
                <c:pt idx="583">
                  <c:v>1E-4</c:v>
                </c:pt>
                <c:pt idx="584">
                  <c:v>1.2E-4</c:v>
                </c:pt>
                <c:pt idx="585">
                  <c:v>1.7999999999999998E-4</c:v>
                </c:pt>
                <c:pt idx="586">
                  <c:v>1.8999999999999998E-4</c:v>
                </c:pt>
                <c:pt idx="587">
                  <c:v>2.0000000000000001E-4</c:v>
                </c:pt>
                <c:pt idx="588">
                  <c:v>-8.9999999999999992E-5</c:v>
                </c:pt>
                <c:pt idx="589">
                  <c:v>1E-4</c:v>
                </c:pt>
                <c:pt idx="590">
                  <c:v>8.9999999999999992E-5</c:v>
                </c:pt>
                <c:pt idx="591">
                  <c:v>6.0000000000000002E-5</c:v>
                </c:pt>
                <c:pt idx="592">
                  <c:v>1.4000000000000001E-4</c:v>
                </c:pt>
                <c:pt idx="593">
                  <c:v>1.4000000000000001E-4</c:v>
                </c:pt>
                <c:pt idx="594">
                  <c:v>1E-4</c:v>
                </c:pt>
                <c:pt idx="595">
                  <c:v>8.0000000000000007E-5</c:v>
                </c:pt>
                <c:pt idx="596">
                  <c:v>8.0000000000000007E-5</c:v>
                </c:pt>
                <c:pt idx="597">
                  <c:v>1E-4</c:v>
                </c:pt>
                <c:pt idx="598">
                  <c:v>1.0999999999999999E-4</c:v>
                </c:pt>
                <c:pt idx="599">
                  <c:v>1.2E-4</c:v>
                </c:pt>
                <c:pt idx="600">
                  <c:v>1E-4</c:v>
                </c:pt>
                <c:pt idx="601">
                  <c:v>8.0000000000000007E-5</c:v>
                </c:pt>
                <c:pt idx="602">
                  <c:v>1E-4</c:v>
                </c:pt>
                <c:pt idx="603">
                  <c:v>8.0000000000000007E-5</c:v>
                </c:pt>
                <c:pt idx="604">
                  <c:v>7.0000000000000007E-5</c:v>
                </c:pt>
                <c:pt idx="605">
                  <c:v>1.0999999999999999E-4</c:v>
                </c:pt>
                <c:pt idx="606">
                  <c:v>1.2999999999999999E-4</c:v>
                </c:pt>
                <c:pt idx="607">
                  <c:v>-1.7999999999999998E-4</c:v>
                </c:pt>
                <c:pt idx="608">
                  <c:v>-2.1999999999999998E-4</c:v>
                </c:pt>
                <c:pt idx="609">
                  <c:v>8.0000000000000007E-5</c:v>
                </c:pt>
                <c:pt idx="610">
                  <c:v>-1.7000000000000001E-4</c:v>
                </c:pt>
                <c:pt idx="611">
                  <c:v>8.0000000000000007E-5</c:v>
                </c:pt>
                <c:pt idx="612">
                  <c:v>7.0000000000000007E-5</c:v>
                </c:pt>
                <c:pt idx="613">
                  <c:v>8.9999999999999992E-5</c:v>
                </c:pt>
                <c:pt idx="614">
                  <c:v>1E-4</c:v>
                </c:pt>
                <c:pt idx="615">
                  <c:v>1.0999999999999999E-4</c:v>
                </c:pt>
                <c:pt idx="616">
                  <c:v>1.0999999999999999E-4</c:v>
                </c:pt>
                <c:pt idx="617">
                  <c:v>1E-4</c:v>
                </c:pt>
                <c:pt idx="618">
                  <c:v>1.4999999999999999E-4</c:v>
                </c:pt>
                <c:pt idx="619">
                  <c:v>1.2999999999999999E-4</c:v>
                </c:pt>
                <c:pt idx="620">
                  <c:v>1.4000000000000001E-4</c:v>
                </c:pt>
                <c:pt idx="621">
                  <c:v>1.2E-4</c:v>
                </c:pt>
                <c:pt idx="622">
                  <c:v>8.0000000000000007E-5</c:v>
                </c:pt>
                <c:pt idx="623">
                  <c:v>1.6000000000000001E-4</c:v>
                </c:pt>
                <c:pt idx="624">
                  <c:v>1.4000000000000001E-4</c:v>
                </c:pt>
                <c:pt idx="625">
                  <c:v>1E-4</c:v>
                </c:pt>
                <c:pt idx="626">
                  <c:v>3.0000000000000001E-5</c:v>
                </c:pt>
                <c:pt idx="627">
                  <c:v>1E-4</c:v>
                </c:pt>
                <c:pt idx="628">
                  <c:v>7.0000000000000007E-5</c:v>
                </c:pt>
                <c:pt idx="629">
                  <c:v>1.4999999999999999E-4</c:v>
                </c:pt>
                <c:pt idx="630">
                  <c:v>1E-4</c:v>
                </c:pt>
                <c:pt idx="631">
                  <c:v>2.0000000000000001E-4</c:v>
                </c:pt>
                <c:pt idx="632">
                  <c:v>1.2E-4</c:v>
                </c:pt>
                <c:pt idx="633">
                  <c:v>1.4000000000000001E-4</c:v>
                </c:pt>
                <c:pt idx="634">
                  <c:v>1.4999999999999999E-4</c:v>
                </c:pt>
                <c:pt idx="635">
                  <c:v>1E-4</c:v>
                </c:pt>
                <c:pt idx="636">
                  <c:v>1.2999999999999999E-4</c:v>
                </c:pt>
                <c:pt idx="637">
                  <c:v>1.4000000000000001E-4</c:v>
                </c:pt>
                <c:pt idx="638">
                  <c:v>1.0999999999999999E-4</c:v>
                </c:pt>
                <c:pt idx="639">
                  <c:v>1E-4</c:v>
                </c:pt>
                <c:pt idx="640">
                  <c:v>1.4999999999999999E-4</c:v>
                </c:pt>
                <c:pt idx="641">
                  <c:v>1.6000000000000001E-4</c:v>
                </c:pt>
                <c:pt idx="642">
                  <c:v>1.4999999999999999E-4</c:v>
                </c:pt>
                <c:pt idx="643">
                  <c:v>1E-4</c:v>
                </c:pt>
                <c:pt idx="644">
                  <c:v>1.2999999999999999E-4</c:v>
                </c:pt>
                <c:pt idx="645">
                  <c:v>1.2999999999999999E-4</c:v>
                </c:pt>
                <c:pt idx="646">
                  <c:v>1.2E-4</c:v>
                </c:pt>
                <c:pt idx="647">
                  <c:v>1.7000000000000001E-4</c:v>
                </c:pt>
                <c:pt idx="648">
                  <c:v>1.7999999999999998E-4</c:v>
                </c:pt>
                <c:pt idx="649">
                  <c:v>1.7000000000000001E-4</c:v>
                </c:pt>
                <c:pt idx="650">
                  <c:v>1.6000000000000001E-4</c:v>
                </c:pt>
                <c:pt idx="651">
                  <c:v>1.0999999999999999E-4</c:v>
                </c:pt>
                <c:pt idx="652">
                  <c:v>-1.0000000000000001E-5</c:v>
                </c:pt>
                <c:pt idx="653">
                  <c:v>4.0000000000000003E-5</c:v>
                </c:pt>
                <c:pt idx="654">
                  <c:v>0</c:v>
                </c:pt>
                <c:pt idx="655">
                  <c:v>7.0000000000000007E-5</c:v>
                </c:pt>
                <c:pt idx="656">
                  <c:v>1E-4</c:v>
                </c:pt>
                <c:pt idx="657">
                  <c:v>8.0000000000000007E-5</c:v>
                </c:pt>
                <c:pt idx="658">
                  <c:v>1.2E-4</c:v>
                </c:pt>
                <c:pt idx="659">
                  <c:v>1.0999999999999999E-4</c:v>
                </c:pt>
                <c:pt idx="660">
                  <c:v>1.0999999999999999E-4</c:v>
                </c:pt>
                <c:pt idx="661">
                  <c:v>1.4999999999999999E-4</c:v>
                </c:pt>
                <c:pt idx="662">
                  <c:v>2.0000000000000001E-4</c:v>
                </c:pt>
                <c:pt idx="663">
                  <c:v>1.4999999999999999E-4</c:v>
                </c:pt>
                <c:pt idx="664">
                  <c:v>1.4999999999999999E-4</c:v>
                </c:pt>
                <c:pt idx="665">
                  <c:v>1.2E-4</c:v>
                </c:pt>
                <c:pt idx="666">
                  <c:v>1.2999999999999999E-4</c:v>
                </c:pt>
                <c:pt idx="667">
                  <c:v>1.4999999999999999E-4</c:v>
                </c:pt>
                <c:pt idx="668">
                  <c:v>1.4000000000000001E-4</c:v>
                </c:pt>
                <c:pt idx="669">
                  <c:v>1.7000000000000001E-4</c:v>
                </c:pt>
                <c:pt idx="670">
                  <c:v>1.7000000000000001E-4</c:v>
                </c:pt>
                <c:pt idx="671">
                  <c:v>1.4000000000000001E-4</c:v>
                </c:pt>
                <c:pt idx="672">
                  <c:v>1.6000000000000001E-4</c:v>
                </c:pt>
                <c:pt idx="673">
                  <c:v>1.7999999999999998E-4</c:v>
                </c:pt>
                <c:pt idx="674">
                  <c:v>1.4000000000000001E-4</c:v>
                </c:pt>
                <c:pt idx="675">
                  <c:v>1.2E-4</c:v>
                </c:pt>
                <c:pt idx="676">
                  <c:v>8.0000000000000007E-5</c:v>
                </c:pt>
                <c:pt idx="677">
                  <c:v>7.0000000000000007E-5</c:v>
                </c:pt>
                <c:pt idx="678">
                  <c:v>8.0000000000000007E-5</c:v>
                </c:pt>
                <c:pt idx="679">
                  <c:v>1E-4</c:v>
                </c:pt>
                <c:pt idx="680">
                  <c:v>1E-4</c:v>
                </c:pt>
                <c:pt idx="681">
                  <c:v>1.0999999999999999E-4</c:v>
                </c:pt>
                <c:pt idx="682">
                  <c:v>8.9999999999999992E-5</c:v>
                </c:pt>
                <c:pt idx="683">
                  <c:v>1.0999999999999999E-4</c:v>
                </c:pt>
                <c:pt idx="684">
                  <c:v>1.7000000000000001E-4</c:v>
                </c:pt>
                <c:pt idx="685">
                  <c:v>1.6000000000000001E-4</c:v>
                </c:pt>
                <c:pt idx="686">
                  <c:v>1.4999999999999999E-4</c:v>
                </c:pt>
                <c:pt idx="687">
                  <c:v>1.7999999999999998E-4</c:v>
                </c:pt>
                <c:pt idx="688">
                  <c:v>1.6000000000000001E-4</c:v>
                </c:pt>
                <c:pt idx="689">
                  <c:v>1.4000000000000001E-4</c:v>
                </c:pt>
                <c:pt idx="690">
                  <c:v>1.4999999999999999E-4</c:v>
                </c:pt>
                <c:pt idx="691">
                  <c:v>3.0000000000000001E-5</c:v>
                </c:pt>
                <c:pt idx="692">
                  <c:v>1.4000000000000001E-4</c:v>
                </c:pt>
                <c:pt idx="693">
                  <c:v>1.7000000000000001E-4</c:v>
                </c:pt>
                <c:pt idx="694">
                  <c:v>1.7999999999999998E-4</c:v>
                </c:pt>
                <c:pt idx="695">
                  <c:v>2.5000000000000001E-4</c:v>
                </c:pt>
                <c:pt idx="696">
                  <c:v>1.8999999999999998E-4</c:v>
                </c:pt>
                <c:pt idx="697">
                  <c:v>1.4999999999999999E-4</c:v>
                </c:pt>
                <c:pt idx="698">
                  <c:v>1.0999999999999999E-4</c:v>
                </c:pt>
                <c:pt idx="699">
                  <c:v>8.9999999999999992E-5</c:v>
                </c:pt>
                <c:pt idx="700">
                  <c:v>5.0999999999999993E-4</c:v>
                </c:pt>
                <c:pt idx="701">
                  <c:v>8.8999999999999995E-4</c:v>
                </c:pt>
                <c:pt idx="702">
                  <c:v>5.8E-4</c:v>
                </c:pt>
                <c:pt idx="703">
                  <c:v>1.0299999999999999E-3</c:v>
                </c:pt>
                <c:pt idx="704">
                  <c:v>6.4000000000000005E-4</c:v>
                </c:pt>
                <c:pt idx="705">
                  <c:v>7.2999999999999996E-4</c:v>
                </c:pt>
                <c:pt idx="706">
                  <c:v>1.72E-3</c:v>
                </c:pt>
                <c:pt idx="707">
                  <c:v>1.7699999999999999E-3</c:v>
                </c:pt>
                <c:pt idx="708">
                  <c:v>1.47E-3</c:v>
                </c:pt>
                <c:pt idx="709">
                  <c:v>1.4000000000000002E-3</c:v>
                </c:pt>
                <c:pt idx="710">
                  <c:v>1.4000000000000002E-3</c:v>
                </c:pt>
                <c:pt idx="711">
                  <c:v>9.8999999999999999E-4</c:v>
                </c:pt>
                <c:pt idx="712">
                  <c:v>8.7999999999999992E-4</c:v>
                </c:pt>
                <c:pt idx="713">
                  <c:v>8.1999999999999998E-4</c:v>
                </c:pt>
                <c:pt idx="714">
                  <c:v>8.699999999999999E-4</c:v>
                </c:pt>
                <c:pt idx="715">
                  <c:v>1.06E-3</c:v>
                </c:pt>
                <c:pt idx="716">
                  <c:v>2.5000000000000001E-4</c:v>
                </c:pt>
                <c:pt idx="717">
                  <c:v>1.1799999999999998E-3</c:v>
                </c:pt>
                <c:pt idx="718">
                  <c:v>1.2800000000000001E-3</c:v>
                </c:pt>
                <c:pt idx="719">
                  <c:v>7.8900000000000012E-3</c:v>
                </c:pt>
                <c:pt idx="720">
                  <c:v>8.0000000000000002E-3</c:v>
                </c:pt>
                <c:pt idx="721">
                  <c:v>8.6300000000000005E-3</c:v>
                </c:pt>
                <c:pt idx="722">
                  <c:v>7.6E-3</c:v>
                </c:pt>
                <c:pt idx="723">
                  <c:v>7.1999999999999998E-3</c:v>
                </c:pt>
                <c:pt idx="724">
                  <c:v>7.6500000000000005E-3</c:v>
                </c:pt>
                <c:pt idx="725">
                  <c:v>8.26E-3</c:v>
                </c:pt>
                <c:pt idx="726">
                  <c:v>8.1100000000000009E-3</c:v>
                </c:pt>
                <c:pt idx="727">
                  <c:v>7.62E-3</c:v>
                </c:pt>
                <c:pt idx="728">
                  <c:v>8.0400000000000003E-3</c:v>
                </c:pt>
                <c:pt idx="729">
                  <c:v>7.92E-3</c:v>
                </c:pt>
                <c:pt idx="730">
                  <c:v>8.3599999999999994E-3</c:v>
                </c:pt>
                <c:pt idx="731">
                  <c:v>8.5199999999999998E-3</c:v>
                </c:pt>
                <c:pt idx="732">
                  <c:v>7.8100000000000001E-3</c:v>
                </c:pt>
                <c:pt idx="733">
                  <c:v>8.1499999999999993E-3</c:v>
                </c:pt>
                <c:pt idx="734">
                  <c:v>7.7299999999999999E-3</c:v>
                </c:pt>
                <c:pt idx="735">
                  <c:v>6.9299999999999995E-3</c:v>
                </c:pt>
                <c:pt idx="736">
                  <c:v>9.2700000000000005E-3</c:v>
                </c:pt>
                <c:pt idx="737">
                  <c:v>1.2540000000000001E-2</c:v>
                </c:pt>
                <c:pt idx="738">
                  <c:v>1.133E-2</c:v>
                </c:pt>
                <c:pt idx="739">
                  <c:v>9.8499999999999994E-3</c:v>
                </c:pt>
                <c:pt idx="740">
                  <c:v>7.8700000000000003E-3</c:v>
                </c:pt>
                <c:pt idx="741">
                  <c:v>7.6100000000000004E-3</c:v>
                </c:pt>
                <c:pt idx="742">
                  <c:v>7.3499999999999998E-3</c:v>
                </c:pt>
                <c:pt idx="743">
                  <c:v>1.2199999999999999E-2</c:v>
                </c:pt>
                <c:pt idx="744">
                  <c:v>1.3009999999999999E-2</c:v>
                </c:pt>
                <c:pt idx="745">
                  <c:v>1.1810000000000001E-2</c:v>
                </c:pt>
                <c:pt idx="746">
                  <c:v>1.2500000000000001E-2</c:v>
                </c:pt>
                <c:pt idx="747">
                  <c:v>1.2549999999999999E-2</c:v>
                </c:pt>
                <c:pt idx="748">
                  <c:v>1.2589999999999999E-2</c:v>
                </c:pt>
                <c:pt idx="749">
                  <c:v>1.184E-2</c:v>
                </c:pt>
                <c:pt idx="750">
                  <c:v>1.188E-2</c:v>
                </c:pt>
                <c:pt idx="751">
                  <c:v>1.221E-2</c:v>
                </c:pt>
                <c:pt idx="752">
                  <c:v>1.238E-2</c:v>
                </c:pt>
                <c:pt idx="753">
                  <c:v>1.2450000000000001E-2</c:v>
                </c:pt>
                <c:pt idx="754">
                  <c:v>1.192E-2</c:v>
                </c:pt>
                <c:pt idx="755">
                  <c:v>1.0500000000000001E-2</c:v>
                </c:pt>
                <c:pt idx="756">
                  <c:v>1.1990000000000001E-2</c:v>
                </c:pt>
                <c:pt idx="757">
                  <c:v>1.1990000000000001E-2</c:v>
                </c:pt>
                <c:pt idx="758">
                  <c:v>1.1310000000000001E-2</c:v>
                </c:pt>
                <c:pt idx="759">
                  <c:v>5.5600000000000007E-3</c:v>
                </c:pt>
                <c:pt idx="760">
                  <c:v>1.225E-2</c:v>
                </c:pt>
                <c:pt idx="761">
                  <c:v>1.0009999999999998E-2</c:v>
                </c:pt>
                <c:pt idx="762">
                  <c:v>1.6129999999999999E-2</c:v>
                </c:pt>
                <c:pt idx="763">
                  <c:v>1.8169999999999999E-2</c:v>
                </c:pt>
                <c:pt idx="764">
                  <c:v>1.7639999999999999E-2</c:v>
                </c:pt>
                <c:pt idx="765">
                  <c:v>1.6500000000000001E-2</c:v>
                </c:pt>
                <c:pt idx="766">
                  <c:v>1.5469999999999999E-2</c:v>
                </c:pt>
                <c:pt idx="767">
                  <c:v>1.583E-2</c:v>
                </c:pt>
                <c:pt idx="768">
                  <c:v>1.5520000000000001E-2</c:v>
                </c:pt>
                <c:pt idx="769">
                  <c:v>1.3939999999999999E-2</c:v>
                </c:pt>
                <c:pt idx="770">
                  <c:v>1.6629999999999999E-2</c:v>
                </c:pt>
                <c:pt idx="771">
                  <c:v>1.6979999999999999E-2</c:v>
                </c:pt>
                <c:pt idx="772">
                  <c:v>1.5700000000000002E-2</c:v>
                </c:pt>
                <c:pt idx="773">
                  <c:v>1.6390000000000002E-2</c:v>
                </c:pt>
                <c:pt idx="774">
                  <c:v>1.584E-2</c:v>
                </c:pt>
                <c:pt idx="775">
                  <c:v>1.729E-2</c:v>
                </c:pt>
                <c:pt idx="776">
                  <c:v>1.8779999999999998E-2</c:v>
                </c:pt>
                <c:pt idx="777">
                  <c:v>1.8500000000000003E-2</c:v>
                </c:pt>
                <c:pt idx="778">
                  <c:v>1.5149999999999999E-2</c:v>
                </c:pt>
                <c:pt idx="779">
                  <c:v>1.405E-2</c:v>
                </c:pt>
                <c:pt idx="780">
                  <c:v>1.4499999999999999E-2</c:v>
                </c:pt>
                <c:pt idx="781">
                  <c:v>1.5800000000000002E-2</c:v>
                </c:pt>
                <c:pt idx="782">
                  <c:v>1.5609999999999999E-2</c:v>
                </c:pt>
                <c:pt idx="783">
                  <c:v>1.7909999999999999E-2</c:v>
                </c:pt>
                <c:pt idx="784">
                  <c:v>1.602E-2</c:v>
                </c:pt>
                <c:pt idx="785">
                  <c:v>1.52E-2</c:v>
                </c:pt>
                <c:pt idx="786">
                  <c:v>1.8089999999999998E-2</c:v>
                </c:pt>
                <c:pt idx="787">
                  <c:v>2.019E-2</c:v>
                </c:pt>
                <c:pt idx="788">
                  <c:v>2.0489999999999998E-2</c:v>
                </c:pt>
                <c:pt idx="789">
                  <c:v>1.813E-2</c:v>
                </c:pt>
                <c:pt idx="790">
                  <c:v>1.9099999999999999E-2</c:v>
                </c:pt>
                <c:pt idx="791">
                  <c:v>2.0840000000000001E-2</c:v>
                </c:pt>
                <c:pt idx="792">
                  <c:v>2.214E-2</c:v>
                </c:pt>
                <c:pt idx="793">
                  <c:v>1.942E-2</c:v>
                </c:pt>
                <c:pt idx="794">
                  <c:v>2.0219999999999998E-2</c:v>
                </c:pt>
                <c:pt idx="795">
                  <c:v>2.1389999999999999E-2</c:v>
                </c:pt>
                <c:pt idx="796">
                  <c:v>1.8589999999999999E-2</c:v>
                </c:pt>
                <c:pt idx="797">
                  <c:v>2.0449999999999999E-2</c:v>
                </c:pt>
                <c:pt idx="798">
                  <c:v>1.9530000000000002E-2</c:v>
                </c:pt>
                <c:pt idx="799">
                  <c:v>1.5679999999999999E-2</c:v>
                </c:pt>
                <c:pt idx="800">
                  <c:v>2.2029999999999998E-2</c:v>
                </c:pt>
                <c:pt idx="801">
                  <c:v>2.4649999999999998E-2</c:v>
                </c:pt>
                <c:pt idx="802">
                  <c:v>2.2940000000000002E-2</c:v>
                </c:pt>
                <c:pt idx="803">
                  <c:v>2.3050000000000001E-2</c:v>
                </c:pt>
                <c:pt idx="804">
                  <c:v>2.299E-2</c:v>
                </c:pt>
                <c:pt idx="805">
                  <c:v>2.0969999999999999E-2</c:v>
                </c:pt>
                <c:pt idx="806">
                  <c:v>2.775E-2</c:v>
                </c:pt>
                <c:pt idx="807">
                  <c:v>2.9319999999999999E-2</c:v>
                </c:pt>
                <c:pt idx="808">
                  <c:v>2.835E-2</c:v>
                </c:pt>
                <c:pt idx="809">
                  <c:v>2.8580000000000001E-2</c:v>
                </c:pt>
                <c:pt idx="810">
                  <c:v>2.894E-2</c:v>
                </c:pt>
                <c:pt idx="811">
                  <c:v>2.9350000000000001E-2</c:v>
                </c:pt>
                <c:pt idx="812">
                  <c:v>2.86E-2</c:v>
                </c:pt>
                <c:pt idx="813">
                  <c:v>2.852E-2</c:v>
                </c:pt>
                <c:pt idx="814">
                  <c:v>2.7229999999999997E-2</c:v>
                </c:pt>
                <c:pt idx="815">
                  <c:v>2.828E-2</c:v>
                </c:pt>
                <c:pt idx="816">
                  <c:v>2.887E-2</c:v>
                </c:pt>
                <c:pt idx="817">
                  <c:v>2.444E-2</c:v>
                </c:pt>
                <c:pt idx="818">
                  <c:v>2.4109999999999999E-2</c:v>
                </c:pt>
                <c:pt idx="819">
                  <c:v>2.6089999999999999E-2</c:v>
                </c:pt>
                <c:pt idx="820">
                  <c:v>2.3220000000000001E-2</c:v>
                </c:pt>
                <c:pt idx="821">
                  <c:v>2.6169999999999999E-2</c:v>
                </c:pt>
                <c:pt idx="822">
                  <c:v>2.2930000000000002E-2</c:v>
                </c:pt>
                <c:pt idx="823">
                  <c:v>2.954E-2</c:v>
                </c:pt>
                <c:pt idx="824">
                  <c:v>3.1570000000000001E-2</c:v>
                </c:pt>
                <c:pt idx="825">
                  <c:v>3.2850000000000004E-2</c:v>
                </c:pt>
                <c:pt idx="826">
                  <c:v>3.3639999999999996E-2</c:v>
                </c:pt>
                <c:pt idx="827">
                  <c:v>4.24E-2</c:v>
                </c:pt>
                <c:pt idx="828">
                  <c:v>4.1299999999999996E-2</c:v>
                </c:pt>
                <c:pt idx="829">
                  <c:v>4.0849999999999997E-2</c:v>
                </c:pt>
                <c:pt idx="830">
                  <c:v>4.0069999999999995E-2</c:v>
                </c:pt>
                <c:pt idx="831">
                  <c:v>4.0149999999999998E-2</c:v>
                </c:pt>
                <c:pt idx="832">
                  <c:v>4.0330000000000005E-2</c:v>
                </c:pt>
                <c:pt idx="833">
                  <c:v>3.8650000000000004E-2</c:v>
                </c:pt>
                <c:pt idx="834">
                  <c:v>3.9559999999999998E-2</c:v>
                </c:pt>
                <c:pt idx="835">
                  <c:v>3.9980000000000002E-2</c:v>
                </c:pt>
                <c:pt idx="836">
                  <c:v>3.9209999999999995E-2</c:v>
                </c:pt>
                <c:pt idx="837">
                  <c:v>3.9350000000000003E-2</c:v>
                </c:pt>
                <c:pt idx="838">
                  <c:v>3.9230000000000001E-2</c:v>
                </c:pt>
                <c:pt idx="839">
                  <c:v>3.9030000000000002E-2</c:v>
                </c:pt>
                <c:pt idx="840">
                  <c:v>4.0719999999999999E-2</c:v>
                </c:pt>
                <c:pt idx="841">
                  <c:v>3.9820000000000001E-2</c:v>
                </c:pt>
                <c:pt idx="842">
                  <c:v>3.508E-2</c:v>
                </c:pt>
                <c:pt idx="843">
                  <c:v>3.9699999999999999E-2</c:v>
                </c:pt>
                <c:pt idx="844">
                  <c:v>4.3049999999999998E-2</c:v>
                </c:pt>
                <c:pt idx="845">
                  <c:v>4.1740000000000006E-2</c:v>
                </c:pt>
                <c:pt idx="846">
                  <c:v>4.7419999999999997E-2</c:v>
                </c:pt>
                <c:pt idx="847">
                  <c:v>4.6340000000000006E-2</c:v>
                </c:pt>
                <c:pt idx="848">
                  <c:v>4.675E-2</c:v>
                </c:pt>
                <c:pt idx="849">
                  <c:v>4.752E-2</c:v>
                </c:pt>
                <c:pt idx="850">
                  <c:v>4.6920000000000003E-2</c:v>
                </c:pt>
                <c:pt idx="851">
                  <c:v>4.7750000000000001E-2</c:v>
                </c:pt>
                <c:pt idx="852">
                  <c:v>4.6760000000000003E-2</c:v>
                </c:pt>
                <c:pt idx="853">
                  <c:v>4.6210000000000001E-2</c:v>
                </c:pt>
                <c:pt idx="854">
                  <c:v>4.6109999999999998E-2</c:v>
                </c:pt>
                <c:pt idx="855">
                  <c:v>4.6660000000000007E-2</c:v>
                </c:pt>
                <c:pt idx="856">
                  <c:v>4.5940000000000002E-2</c:v>
                </c:pt>
                <c:pt idx="857">
                  <c:v>4.6059999999999997E-2</c:v>
                </c:pt>
                <c:pt idx="858">
                  <c:v>4.8320000000000002E-2</c:v>
                </c:pt>
                <c:pt idx="859">
                  <c:v>4.5899999999999996E-2</c:v>
                </c:pt>
                <c:pt idx="860">
                  <c:v>4.7220000000000005E-2</c:v>
                </c:pt>
                <c:pt idx="861">
                  <c:v>4.7359999999999999E-2</c:v>
                </c:pt>
                <c:pt idx="862">
                  <c:v>4.598E-2</c:v>
                </c:pt>
                <c:pt idx="863">
                  <c:v>4.7400000000000005E-2</c:v>
                </c:pt>
                <c:pt idx="864">
                  <c:v>4.7840000000000001E-2</c:v>
                </c:pt>
                <c:pt idx="865">
                  <c:v>4.7359999999999999E-2</c:v>
                </c:pt>
                <c:pt idx="866">
                  <c:v>5.0220000000000001E-2</c:v>
                </c:pt>
                <c:pt idx="867">
                  <c:v>4.8579999999999998E-2</c:v>
                </c:pt>
                <c:pt idx="868">
                  <c:v>4.8940000000000004E-2</c:v>
                </c:pt>
                <c:pt idx="869">
                  <c:v>4.8920000000000005E-2</c:v>
                </c:pt>
                <c:pt idx="870">
                  <c:v>5.4480000000000001E-2</c:v>
                </c:pt>
                <c:pt idx="871">
                  <c:v>5.4949999999999999E-2</c:v>
                </c:pt>
                <c:pt idx="872">
                  <c:v>5.4930000000000007E-2</c:v>
                </c:pt>
                <c:pt idx="873">
                  <c:v>5.4379999999999998E-2</c:v>
                </c:pt>
                <c:pt idx="874">
                  <c:v>5.5259999999999997E-2</c:v>
                </c:pt>
                <c:pt idx="875">
                  <c:v>5.3319999999999999E-2</c:v>
                </c:pt>
                <c:pt idx="876">
                  <c:v>5.0330000000000007E-2</c:v>
                </c:pt>
                <c:pt idx="877">
                  <c:v>5.1340000000000004E-2</c:v>
                </c:pt>
                <c:pt idx="878">
                  <c:v>5.3249999999999999E-2</c:v>
                </c:pt>
                <c:pt idx="879">
                  <c:v>5.2629999999999996E-2</c:v>
                </c:pt>
                <c:pt idx="880">
                  <c:v>5.1239999999999994E-2</c:v>
                </c:pt>
                <c:pt idx="881">
                  <c:v>4.7840000000000001E-2</c:v>
                </c:pt>
                <c:pt idx="882">
                  <c:v>5.3460000000000001E-2</c:v>
                </c:pt>
                <c:pt idx="883">
                  <c:v>5.4530000000000002E-2</c:v>
                </c:pt>
                <c:pt idx="884">
                  <c:v>5.2260000000000001E-2</c:v>
                </c:pt>
                <c:pt idx="885">
                  <c:v>5.8579999999999993E-2</c:v>
                </c:pt>
                <c:pt idx="886">
                  <c:v>5.8189999999999999E-2</c:v>
                </c:pt>
                <c:pt idx="887">
                  <c:v>5.7679999999999995E-2</c:v>
                </c:pt>
                <c:pt idx="888">
                  <c:v>5.833E-2</c:v>
                </c:pt>
                <c:pt idx="889">
                  <c:v>5.9770000000000004E-2</c:v>
                </c:pt>
                <c:pt idx="890">
                  <c:v>6.1470000000000004E-2</c:v>
                </c:pt>
                <c:pt idx="891">
                  <c:v>6.0380000000000003E-2</c:v>
                </c:pt>
                <c:pt idx="892">
                  <c:v>6.0430000000000005E-2</c:v>
                </c:pt>
                <c:pt idx="893">
                  <c:v>6.0279999999999993E-2</c:v>
                </c:pt>
                <c:pt idx="894">
                  <c:v>6.0999999999999999E-2</c:v>
                </c:pt>
                <c:pt idx="895">
                  <c:v>6.1030000000000001E-2</c:v>
                </c:pt>
                <c:pt idx="896">
                  <c:v>5.9180000000000003E-2</c:v>
                </c:pt>
                <c:pt idx="897">
                  <c:v>6.0179999999999997E-2</c:v>
                </c:pt>
                <c:pt idx="898">
                  <c:v>6.0499999999999998E-2</c:v>
                </c:pt>
                <c:pt idx="899">
                  <c:v>6.0720000000000003E-2</c:v>
                </c:pt>
                <c:pt idx="900">
                  <c:v>6.0949999999999997E-2</c:v>
                </c:pt>
                <c:pt idx="901">
                  <c:v>6.3500000000000001E-2</c:v>
                </c:pt>
                <c:pt idx="902">
                  <c:v>6.0670000000000002E-2</c:v>
                </c:pt>
                <c:pt idx="903">
                  <c:v>6.0730000000000006E-2</c:v>
                </c:pt>
                <c:pt idx="904">
                  <c:v>6.0540000000000004E-2</c:v>
                </c:pt>
                <c:pt idx="905">
                  <c:v>5.7709999999999997E-2</c:v>
                </c:pt>
                <c:pt idx="906">
                  <c:v>6.3170000000000004E-2</c:v>
                </c:pt>
                <c:pt idx="907">
                  <c:v>6.3250000000000001E-2</c:v>
                </c:pt>
                <c:pt idx="908">
                  <c:v>6.3750000000000001E-2</c:v>
                </c:pt>
                <c:pt idx="909">
                  <c:v>6.3550000000000009E-2</c:v>
                </c:pt>
                <c:pt idx="910">
                  <c:v>6.0659999999999999E-2</c:v>
                </c:pt>
                <c:pt idx="911">
                  <c:v>6.0880000000000004E-2</c:v>
                </c:pt>
                <c:pt idx="912">
                  <c:v>6.0270000000000004E-2</c:v>
                </c:pt>
                <c:pt idx="913">
                  <c:v>6.0899999999999996E-2</c:v>
                </c:pt>
                <c:pt idx="914">
                  <c:v>6.1260000000000002E-2</c:v>
                </c:pt>
                <c:pt idx="915">
                  <c:v>6.1799999999999994E-2</c:v>
                </c:pt>
                <c:pt idx="916">
                  <c:v>6.2240000000000004E-2</c:v>
                </c:pt>
                <c:pt idx="917">
                  <c:v>6.404E-2</c:v>
                </c:pt>
                <c:pt idx="918">
                  <c:v>6.3070000000000001E-2</c:v>
                </c:pt>
                <c:pt idx="919">
                  <c:v>6.2789999999999999E-2</c:v>
                </c:pt>
                <c:pt idx="920">
                  <c:v>6.1429999999999998E-2</c:v>
                </c:pt>
                <c:pt idx="921">
                  <c:v>6.1020000000000005E-2</c:v>
                </c:pt>
                <c:pt idx="922">
                  <c:v>6.0949999999999997E-2</c:v>
                </c:pt>
                <c:pt idx="923">
                  <c:v>6.0560000000000003E-2</c:v>
                </c:pt>
                <c:pt idx="924">
                  <c:v>6.0479999999999999E-2</c:v>
                </c:pt>
                <c:pt idx="925">
                  <c:v>6.0049999999999999E-2</c:v>
                </c:pt>
                <c:pt idx="926">
                  <c:v>6.3630000000000006E-2</c:v>
                </c:pt>
                <c:pt idx="927">
                  <c:v>5.7239999999999999E-2</c:v>
                </c:pt>
                <c:pt idx="928">
                  <c:v>6.3579999999999998E-2</c:v>
                </c:pt>
                <c:pt idx="929">
                  <c:v>6.0819999999999999E-2</c:v>
                </c:pt>
                <c:pt idx="930">
                  <c:v>6.2689999999999996E-2</c:v>
                </c:pt>
                <c:pt idx="931">
                  <c:v>6.3280000000000003E-2</c:v>
                </c:pt>
                <c:pt idx="932">
                  <c:v>6.2549999999999994E-2</c:v>
                </c:pt>
                <c:pt idx="933">
                  <c:v>6.4000000000000001E-2</c:v>
                </c:pt>
                <c:pt idx="934">
                  <c:v>6.3739999999999991E-2</c:v>
                </c:pt>
                <c:pt idx="935">
                  <c:v>6.251000000000001E-2</c:v>
                </c:pt>
                <c:pt idx="936">
                  <c:v>6.1929999999999999E-2</c:v>
                </c:pt>
                <c:pt idx="937">
                  <c:v>6.0119999999999993E-2</c:v>
                </c:pt>
                <c:pt idx="938">
                  <c:v>6.1940000000000002E-2</c:v>
                </c:pt>
                <c:pt idx="939">
                  <c:v>6.3509999999999997E-2</c:v>
                </c:pt>
                <c:pt idx="940">
                  <c:v>6.5490000000000007E-2</c:v>
                </c:pt>
                <c:pt idx="941">
                  <c:v>6.4770000000000008E-2</c:v>
                </c:pt>
                <c:pt idx="942">
                  <c:v>6.4170000000000005E-2</c:v>
                </c:pt>
                <c:pt idx="943">
                  <c:v>6.4379999999999993E-2</c:v>
                </c:pt>
                <c:pt idx="944">
                  <c:v>6.1189999999999994E-2</c:v>
                </c:pt>
                <c:pt idx="945">
                  <c:v>5.9589999999999997E-2</c:v>
                </c:pt>
                <c:pt idx="946">
                  <c:v>6.2600000000000003E-2</c:v>
                </c:pt>
                <c:pt idx="947">
                  <c:v>6.0400000000000002E-2</c:v>
                </c:pt>
                <c:pt idx="948">
                  <c:v>5.8860000000000003E-2</c:v>
                </c:pt>
                <c:pt idx="949">
                  <c:v>5.6050000000000003E-2</c:v>
                </c:pt>
                <c:pt idx="950">
                  <c:v>6.1780000000000002E-2</c:v>
                </c:pt>
                <c:pt idx="951">
                  <c:v>6.5589999999999996E-2</c:v>
                </c:pt>
                <c:pt idx="952">
                  <c:v>6.4930000000000002E-2</c:v>
                </c:pt>
                <c:pt idx="953">
                  <c:v>6.4809999999999993E-2</c:v>
                </c:pt>
                <c:pt idx="954">
                  <c:v>6.1820000000000007E-2</c:v>
                </c:pt>
                <c:pt idx="955">
                  <c:v>6.2489999999999997E-2</c:v>
                </c:pt>
                <c:pt idx="956">
                  <c:v>6.3689999999999997E-2</c:v>
                </c:pt>
                <c:pt idx="957">
                  <c:v>6.3719999999999999E-2</c:v>
                </c:pt>
                <c:pt idx="958">
                  <c:v>6.3659999999999994E-2</c:v>
                </c:pt>
                <c:pt idx="959">
                  <c:v>6.336E-2</c:v>
                </c:pt>
                <c:pt idx="960">
                  <c:v>6.4570000000000002E-2</c:v>
                </c:pt>
                <c:pt idx="961">
                  <c:v>6.3240000000000005E-2</c:v>
                </c:pt>
                <c:pt idx="962">
                  <c:v>6.2370000000000002E-2</c:v>
                </c:pt>
                <c:pt idx="963">
                  <c:v>6.2009999999999996E-2</c:v>
                </c:pt>
                <c:pt idx="964">
                  <c:v>6.2060000000000004E-2</c:v>
                </c:pt>
                <c:pt idx="965">
                  <c:v>6.1609999999999998E-2</c:v>
                </c:pt>
                <c:pt idx="966">
                  <c:v>6.062E-2</c:v>
                </c:pt>
                <c:pt idx="967">
                  <c:v>6.0850000000000001E-2</c:v>
                </c:pt>
                <c:pt idx="968">
                  <c:v>6.1940000000000002E-2</c:v>
                </c:pt>
                <c:pt idx="969">
                  <c:v>6.1079999999999995E-2</c:v>
                </c:pt>
                <c:pt idx="970">
                  <c:v>5.8230000000000004E-2</c:v>
                </c:pt>
                <c:pt idx="971">
                  <c:v>6.3899999999999998E-2</c:v>
                </c:pt>
                <c:pt idx="972">
                  <c:v>6.4600000000000005E-2</c:v>
                </c:pt>
                <c:pt idx="973">
                  <c:v>6.4549999999999996E-2</c:v>
                </c:pt>
                <c:pt idx="974">
                  <c:v>6.5380000000000008E-2</c:v>
                </c:pt>
                <c:pt idx="975">
                  <c:v>6.5369999999999998E-2</c:v>
                </c:pt>
                <c:pt idx="976">
                  <c:v>6.4950000000000008E-2</c:v>
                </c:pt>
                <c:pt idx="977">
                  <c:v>6.4850000000000005E-2</c:v>
                </c:pt>
                <c:pt idx="978">
                  <c:v>6.2539999999999998E-2</c:v>
                </c:pt>
                <c:pt idx="979">
                  <c:v>6.3030000000000003E-2</c:v>
                </c:pt>
                <c:pt idx="980">
                  <c:v>6.2289999999999998E-2</c:v>
                </c:pt>
                <c:pt idx="981">
                  <c:v>6.157E-2</c:v>
                </c:pt>
                <c:pt idx="982">
                  <c:v>6.1120000000000001E-2</c:v>
                </c:pt>
                <c:pt idx="983">
                  <c:v>6.0590000000000005E-2</c:v>
                </c:pt>
                <c:pt idx="984">
                  <c:v>6.1260000000000002E-2</c:v>
                </c:pt>
                <c:pt idx="985">
                  <c:v>6.1379999999999997E-2</c:v>
                </c:pt>
                <c:pt idx="986">
                  <c:v>6.0690000000000001E-2</c:v>
                </c:pt>
                <c:pt idx="987">
                  <c:v>6.0479999999999999E-2</c:v>
                </c:pt>
                <c:pt idx="988">
                  <c:v>5.9770000000000004E-2</c:v>
                </c:pt>
                <c:pt idx="989">
                  <c:v>5.8579999999999993E-2</c:v>
                </c:pt>
                <c:pt idx="990">
                  <c:v>5.8630000000000002E-2</c:v>
                </c:pt>
                <c:pt idx="991">
                  <c:v>6.1159999999999999E-2</c:v>
                </c:pt>
                <c:pt idx="992">
                  <c:v>6.3230000000000008E-2</c:v>
                </c:pt>
                <c:pt idx="993">
                  <c:v>6.1120000000000001E-2</c:v>
                </c:pt>
                <c:pt idx="994">
                  <c:v>6.1420000000000002E-2</c:v>
                </c:pt>
                <c:pt idx="995">
                  <c:v>6.2230000000000001E-2</c:v>
                </c:pt>
                <c:pt idx="996">
                  <c:v>6.0339999999999998E-2</c:v>
                </c:pt>
                <c:pt idx="997">
                  <c:v>5.8979999999999998E-2</c:v>
                </c:pt>
                <c:pt idx="998">
                  <c:v>5.9800000000000006E-2</c:v>
                </c:pt>
                <c:pt idx="999">
                  <c:v>5.9610000000000003E-2</c:v>
                </c:pt>
                <c:pt idx="1000">
                  <c:v>6.0679999999999998E-2</c:v>
                </c:pt>
                <c:pt idx="1001">
                  <c:v>6.1040000000000004E-2</c:v>
                </c:pt>
                <c:pt idx="1002">
                  <c:v>6.0679999999999998E-2</c:v>
                </c:pt>
                <c:pt idx="1003">
                  <c:v>5.9589999999999997E-2</c:v>
                </c:pt>
                <c:pt idx="1004">
                  <c:v>5.9549999999999999E-2</c:v>
                </c:pt>
                <c:pt idx="1005">
                  <c:v>6.0380000000000003E-2</c:v>
                </c:pt>
                <c:pt idx="1006">
                  <c:v>5.8890000000000005E-2</c:v>
                </c:pt>
                <c:pt idx="1007">
                  <c:v>5.9050000000000005E-2</c:v>
                </c:pt>
                <c:pt idx="1008">
                  <c:v>5.9770000000000004E-2</c:v>
                </c:pt>
                <c:pt idx="1009">
                  <c:v>5.978E-2</c:v>
                </c:pt>
                <c:pt idx="1010">
                  <c:v>5.6079999999999998E-2</c:v>
                </c:pt>
                <c:pt idx="1011">
                  <c:v>4.8550000000000003E-2</c:v>
                </c:pt>
                <c:pt idx="1012">
                  <c:v>5.7270000000000001E-2</c:v>
                </c:pt>
                <c:pt idx="1013">
                  <c:v>5.7849999999999999E-2</c:v>
                </c:pt>
                <c:pt idx="1014">
                  <c:v>5.9580000000000001E-2</c:v>
                </c:pt>
                <c:pt idx="1015">
                  <c:v>6.1940000000000002E-2</c:v>
                </c:pt>
                <c:pt idx="1016">
                  <c:v>5.8470000000000001E-2</c:v>
                </c:pt>
                <c:pt idx="1017">
                  <c:v>5.7599999999999998E-2</c:v>
                </c:pt>
                <c:pt idx="1018">
                  <c:v>5.926E-2</c:v>
                </c:pt>
                <c:pt idx="1019">
                  <c:v>5.9180000000000003E-2</c:v>
                </c:pt>
                <c:pt idx="1020">
                  <c:v>5.7990000000000007E-2</c:v>
                </c:pt>
                <c:pt idx="1021">
                  <c:v>6.0639999999999999E-2</c:v>
                </c:pt>
                <c:pt idx="1022">
                  <c:v>6.0659999999999999E-2</c:v>
                </c:pt>
                <c:pt idx="1023">
                  <c:v>5.867E-2</c:v>
                </c:pt>
                <c:pt idx="1024">
                  <c:v>5.8840000000000003E-2</c:v>
                </c:pt>
                <c:pt idx="1025">
                  <c:v>5.8520000000000003E-2</c:v>
                </c:pt>
                <c:pt idx="1026">
                  <c:v>6.0289999999999996E-2</c:v>
                </c:pt>
                <c:pt idx="1027">
                  <c:v>5.7709999999999997E-2</c:v>
                </c:pt>
                <c:pt idx="1028">
                  <c:v>5.8819999999999997E-2</c:v>
                </c:pt>
                <c:pt idx="1029">
                  <c:v>6.0970000000000003E-2</c:v>
                </c:pt>
                <c:pt idx="1030">
                  <c:v>6.0080000000000001E-2</c:v>
                </c:pt>
                <c:pt idx="1031">
                  <c:v>5.9160000000000004E-2</c:v>
                </c:pt>
                <c:pt idx="1032">
                  <c:v>5.6459999999999996E-2</c:v>
                </c:pt>
                <c:pt idx="1033">
                  <c:v>5.851E-2</c:v>
                </c:pt>
                <c:pt idx="1034">
                  <c:v>5.7709999999999997E-2</c:v>
                </c:pt>
                <c:pt idx="1035">
                  <c:v>5.9660000000000005E-2</c:v>
                </c:pt>
                <c:pt idx="1036">
                  <c:v>6.234E-2</c:v>
                </c:pt>
                <c:pt idx="1037">
                  <c:v>5.8720000000000001E-2</c:v>
                </c:pt>
                <c:pt idx="1038">
                  <c:v>5.9549999999999999E-2</c:v>
                </c:pt>
                <c:pt idx="1039">
                  <c:v>6.1069999999999999E-2</c:v>
                </c:pt>
                <c:pt idx="1040">
                  <c:v>6.1829999999999996E-2</c:v>
                </c:pt>
                <c:pt idx="1041">
                  <c:v>5.9560000000000002E-2</c:v>
                </c:pt>
                <c:pt idx="1042">
                  <c:v>6.0659999999999999E-2</c:v>
                </c:pt>
                <c:pt idx="1043">
                  <c:v>5.9279999999999999E-2</c:v>
                </c:pt>
                <c:pt idx="1044">
                  <c:v>6.0769999999999998E-2</c:v>
                </c:pt>
                <c:pt idx="1045">
                  <c:v>6.1109999999999998E-2</c:v>
                </c:pt>
                <c:pt idx="1046">
                  <c:v>6.2080000000000003E-2</c:v>
                </c:pt>
                <c:pt idx="1047">
                  <c:v>6.0929999999999998E-2</c:v>
                </c:pt>
                <c:pt idx="1048">
                  <c:v>6.1100000000000002E-2</c:v>
                </c:pt>
                <c:pt idx="1049">
                  <c:v>5.772E-2</c:v>
                </c:pt>
                <c:pt idx="1050">
                  <c:v>5.7389999999999997E-2</c:v>
                </c:pt>
                <c:pt idx="1051">
                  <c:v>5.96E-2</c:v>
                </c:pt>
                <c:pt idx="1052">
                  <c:v>5.663E-2</c:v>
                </c:pt>
                <c:pt idx="1053">
                  <c:v>5.8349999999999999E-2</c:v>
                </c:pt>
                <c:pt idx="1054">
                  <c:v>5.6689999999999997E-2</c:v>
                </c:pt>
                <c:pt idx="1055">
                  <c:v>5.849E-2</c:v>
                </c:pt>
                <c:pt idx="1056">
                  <c:v>5.6390000000000003E-2</c:v>
                </c:pt>
                <c:pt idx="1057">
                  <c:v>5.6050000000000003E-2</c:v>
                </c:pt>
                <c:pt idx="1058">
                  <c:v>5.9189999999999993E-2</c:v>
                </c:pt>
                <c:pt idx="1059">
                  <c:v>5.9160000000000004E-2</c:v>
                </c:pt>
                <c:pt idx="1060">
                  <c:v>5.9029999999999999E-2</c:v>
                </c:pt>
                <c:pt idx="1061">
                  <c:v>5.6909999999999995E-2</c:v>
                </c:pt>
                <c:pt idx="1062">
                  <c:v>5.9150000000000001E-2</c:v>
                </c:pt>
                <c:pt idx="1063">
                  <c:v>5.824E-2</c:v>
                </c:pt>
                <c:pt idx="1064">
                  <c:v>6.1189999999999994E-2</c:v>
                </c:pt>
                <c:pt idx="1065">
                  <c:v>6.0090000000000005E-2</c:v>
                </c:pt>
                <c:pt idx="1066">
                  <c:v>5.8299999999999998E-2</c:v>
                </c:pt>
                <c:pt idx="1067">
                  <c:v>6.0410000000000005E-2</c:v>
                </c:pt>
                <c:pt idx="1068">
                  <c:v>6.1020000000000005E-2</c:v>
                </c:pt>
                <c:pt idx="1069">
                  <c:v>5.9059999999999994E-2</c:v>
                </c:pt>
                <c:pt idx="1070">
                  <c:v>5.7510000000000006E-2</c:v>
                </c:pt>
                <c:pt idx="1071">
                  <c:v>5.8869999999999999E-2</c:v>
                </c:pt>
                <c:pt idx="1072">
                  <c:v>6.0330000000000002E-2</c:v>
                </c:pt>
                <c:pt idx="1073">
                  <c:v>6.021E-2</c:v>
                </c:pt>
                <c:pt idx="1074">
                  <c:v>5.8720000000000001E-2</c:v>
                </c:pt>
                <c:pt idx="1075">
                  <c:v>5.3150000000000003E-2</c:v>
                </c:pt>
                <c:pt idx="1076">
                  <c:v>5.9900000000000002E-2</c:v>
                </c:pt>
                <c:pt idx="1077">
                  <c:v>5.7370000000000004E-2</c:v>
                </c:pt>
                <c:pt idx="1078">
                  <c:v>5.7630000000000001E-2</c:v>
                </c:pt>
                <c:pt idx="1079">
                  <c:v>5.8019999999999995E-2</c:v>
                </c:pt>
                <c:pt idx="1080">
                  <c:v>5.5549999999999995E-2</c:v>
                </c:pt>
                <c:pt idx="1081">
                  <c:v>6.0220000000000003E-2</c:v>
                </c:pt>
                <c:pt idx="1082">
                  <c:v>6.0490000000000002E-2</c:v>
                </c:pt>
                <c:pt idx="1083">
                  <c:v>6.0449999999999997E-2</c:v>
                </c:pt>
                <c:pt idx="1084">
                  <c:v>5.978E-2</c:v>
                </c:pt>
                <c:pt idx="1085">
                  <c:v>5.9640000000000006E-2</c:v>
                </c:pt>
                <c:pt idx="1086">
                  <c:v>6.2230000000000001E-2</c:v>
                </c:pt>
                <c:pt idx="1087">
                  <c:v>6.114E-2</c:v>
                </c:pt>
                <c:pt idx="1088">
                  <c:v>5.9820000000000005E-2</c:v>
                </c:pt>
                <c:pt idx="1089">
                  <c:v>6.216E-2</c:v>
                </c:pt>
                <c:pt idx="1090">
                  <c:v>6.0279999999999993E-2</c:v>
                </c:pt>
                <c:pt idx="1091">
                  <c:v>5.5830000000000005E-2</c:v>
                </c:pt>
                <c:pt idx="1092">
                  <c:v>6.2480000000000001E-2</c:v>
                </c:pt>
                <c:pt idx="1093">
                  <c:v>6.0330000000000002E-2</c:v>
                </c:pt>
                <c:pt idx="1094">
                  <c:v>5.1479999999999998E-2</c:v>
                </c:pt>
                <c:pt idx="1095">
                  <c:v>6.0510000000000001E-2</c:v>
                </c:pt>
                <c:pt idx="1096">
                  <c:v>5.6570000000000002E-2</c:v>
                </c:pt>
                <c:pt idx="1097">
                  <c:v>5.885E-2</c:v>
                </c:pt>
                <c:pt idx="1098">
                  <c:v>5.9409999999999998E-2</c:v>
                </c:pt>
                <c:pt idx="1099">
                  <c:v>5.9160000000000004E-2</c:v>
                </c:pt>
                <c:pt idx="1100">
                  <c:v>6.0439999999999994E-2</c:v>
                </c:pt>
                <c:pt idx="1101">
                  <c:v>6.1959999999999994E-2</c:v>
                </c:pt>
                <c:pt idx="1102">
                  <c:v>6.2380000000000005E-2</c:v>
                </c:pt>
                <c:pt idx="1103">
                  <c:v>6.055E-2</c:v>
                </c:pt>
                <c:pt idx="1104">
                  <c:v>6.0139999999999999E-2</c:v>
                </c:pt>
                <c:pt idx="1105">
                  <c:v>6.1269999999999998E-2</c:v>
                </c:pt>
                <c:pt idx="1106">
                  <c:v>5.8659999999999997E-2</c:v>
                </c:pt>
                <c:pt idx="1107">
                  <c:v>6.132E-2</c:v>
                </c:pt>
                <c:pt idx="1108">
                  <c:v>6.1710000000000001E-2</c:v>
                </c:pt>
                <c:pt idx="1109">
                  <c:v>6.1349999999999995E-2</c:v>
                </c:pt>
                <c:pt idx="1110">
                  <c:v>6.0979999999999999E-2</c:v>
                </c:pt>
                <c:pt idx="1111">
                  <c:v>5.833E-2</c:v>
                </c:pt>
                <c:pt idx="1112">
                  <c:v>5.6399999999999999E-2</c:v>
                </c:pt>
                <c:pt idx="1113">
                  <c:v>5.7830000000000006E-2</c:v>
                </c:pt>
                <c:pt idx="1114">
                  <c:v>5.7849999999999999E-2</c:v>
                </c:pt>
                <c:pt idx="1115">
                  <c:v>5.4710000000000002E-2</c:v>
                </c:pt>
                <c:pt idx="1116">
                  <c:v>5.7800000000000004E-2</c:v>
                </c:pt>
                <c:pt idx="1117">
                  <c:v>5.8810000000000001E-2</c:v>
                </c:pt>
                <c:pt idx="1118">
                  <c:v>5.8159999999999996E-2</c:v>
                </c:pt>
                <c:pt idx="1119">
                  <c:v>5.9969999999999996E-2</c:v>
                </c:pt>
                <c:pt idx="1120">
                  <c:v>6.1020000000000005E-2</c:v>
                </c:pt>
                <c:pt idx="1121">
                  <c:v>6.343E-2</c:v>
                </c:pt>
                <c:pt idx="1122">
                  <c:v>6.1969999999999997E-2</c:v>
                </c:pt>
                <c:pt idx="1123">
                  <c:v>6.1359999999999998E-2</c:v>
                </c:pt>
                <c:pt idx="1124">
                  <c:v>6.0609999999999997E-2</c:v>
                </c:pt>
                <c:pt idx="1125">
                  <c:v>6.232E-2</c:v>
                </c:pt>
                <c:pt idx="1126">
                  <c:v>5.9029999999999999E-2</c:v>
                </c:pt>
                <c:pt idx="1127">
                  <c:v>6.0789999999999997E-2</c:v>
                </c:pt>
                <c:pt idx="1128">
                  <c:v>6.0749999999999998E-2</c:v>
                </c:pt>
                <c:pt idx="1129">
                  <c:v>6.0609999999999997E-2</c:v>
                </c:pt>
                <c:pt idx="1130">
                  <c:v>6.1210000000000007E-2</c:v>
                </c:pt>
                <c:pt idx="1131">
                  <c:v>5.7849999999999999E-2</c:v>
                </c:pt>
                <c:pt idx="1132">
                  <c:v>5.8659999999999997E-2</c:v>
                </c:pt>
                <c:pt idx="1133">
                  <c:v>5.8769999999999996E-2</c:v>
                </c:pt>
                <c:pt idx="1134">
                  <c:v>5.9580000000000001E-2</c:v>
                </c:pt>
                <c:pt idx="1135">
                  <c:v>6.0469999999999996E-2</c:v>
                </c:pt>
                <c:pt idx="1136">
                  <c:v>5.4440000000000002E-2</c:v>
                </c:pt>
                <c:pt idx="1137">
                  <c:v>5.96E-2</c:v>
                </c:pt>
                <c:pt idx="1138">
                  <c:v>6.2579999999999997E-2</c:v>
                </c:pt>
                <c:pt idx="1139">
                  <c:v>6.0519999999999997E-2</c:v>
                </c:pt>
                <c:pt idx="1140">
                  <c:v>6.0299999999999999E-2</c:v>
                </c:pt>
                <c:pt idx="1141">
                  <c:v>6.1810000000000004E-2</c:v>
                </c:pt>
                <c:pt idx="1142">
                  <c:v>6.293E-2</c:v>
                </c:pt>
                <c:pt idx="1143">
                  <c:v>6.4549999999999996E-2</c:v>
                </c:pt>
                <c:pt idx="1144">
                  <c:v>6.4979999999999996E-2</c:v>
                </c:pt>
                <c:pt idx="1145">
                  <c:v>6.6549999999999998E-2</c:v>
                </c:pt>
                <c:pt idx="1146">
                  <c:v>6.4930000000000002E-2</c:v>
                </c:pt>
                <c:pt idx="1147">
                  <c:v>6.4349999999999991E-2</c:v>
                </c:pt>
                <c:pt idx="1148">
                  <c:v>6.4839999999999995E-2</c:v>
                </c:pt>
                <c:pt idx="1149">
                  <c:v>6.5250000000000002E-2</c:v>
                </c:pt>
                <c:pt idx="1150">
                  <c:v>6.4229999999999995E-2</c:v>
                </c:pt>
                <c:pt idx="1151">
                  <c:v>6.3479999999999995E-2</c:v>
                </c:pt>
                <c:pt idx="1152">
                  <c:v>6.2619999999999995E-2</c:v>
                </c:pt>
                <c:pt idx="1153">
                  <c:v>6.4049999999999996E-2</c:v>
                </c:pt>
                <c:pt idx="1154">
                  <c:v>6.4439999999999997E-2</c:v>
                </c:pt>
                <c:pt idx="1155">
                  <c:v>6.3869999999999996E-2</c:v>
                </c:pt>
                <c:pt idx="1156">
                  <c:v>6.2359999999999999E-2</c:v>
                </c:pt>
                <c:pt idx="1157">
                  <c:v>5.4420000000000003E-2</c:v>
                </c:pt>
                <c:pt idx="1158">
                  <c:v>6.3439999999999996E-2</c:v>
                </c:pt>
                <c:pt idx="1159">
                  <c:v>6.0690000000000001E-2</c:v>
                </c:pt>
                <c:pt idx="1160">
                  <c:v>6.2899999999999998E-2</c:v>
                </c:pt>
                <c:pt idx="1161">
                  <c:v>6.4180000000000001E-2</c:v>
                </c:pt>
                <c:pt idx="1162">
                  <c:v>6.0810000000000003E-2</c:v>
                </c:pt>
                <c:pt idx="1163">
                  <c:v>5.9859999999999997E-2</c:v>
                </c:pt>
                <c:pt idx="1164">
                  <c:v>5.7419999999999999E-2</c:v>
                </c:pt>
                <c:pt idx="1165">
                  <c:v>6.0359999999999997E-2</c:v>
                </c:pt>
                <c:pt idx="1166">
                  <c:v>6.3670000000000004E-2</c:v>
                </c:pt>
                <c:pt idx="1167">
                  <c:v>6.368E-2</c:v>
                </c:pt>
                <c:pt idx="1168">
                  <c:v>6.4579999999999999E-2</c:v>
                </c:pt>
                <c:pt idx="1169">
                  <c:v>6.114E-2</c:v>
                </c:pt>
                <c:pt idx="1170">
                  <c:v>6.3649999999999998E-2</c:v>
                </c:pt>
                <c:pt idx="1171">
                  <c:v>6.5009999999999998E-2</c:v>
                </c:pt>
                <c:pt idx="1172">
                  <c:v>6.5850000000000006E-2</c:v>
                </c:pt>
                <c:pt idx="1173">
                  <c:v>6.4079999999999998E-2</c:v>
                </c:pt>
                <c:pt idx="1174">
                  <c:v>6.1650000000000003E-2</c:v>
                </c:pt>
                <c:pt idx="1175">
                  <c:v>6.0949999999999997E-2</c:v>
                </c:pt>
                <c:pt idx="1176">
                  <c:v>6.3219999999999998E-2</c:v>
                </c:pt>
                <c:pt idx="1177">
                  <c:v>6.2129999999999998E-2</c:v>
                </c:pt>
                <c:pt idx="1178">
                  <c:v>6.3369999999999996E-2</c:v>
                </c:pt>
                <c:pt idx="1179">
                  <c:v>5.2610000000000004E-2</c:v>
                </c:pt>
                <c:pt idx="1180">
                  <c:v>6.3530000000000003E-2</c:v>
                </c:pt>
                <c:pt idx="1181">
                  <c:v>6.3350000000000004E-2</c:v>
                </c:pt>
                <c:pt idx="1182">
                  <c:v>6.0979999999999999E-2</c:v>
                </c:pt>
                <c:pt idx="1183">
                  <c:v>5.9320000000000005E-2</c:v>
                </c:pt>
                <c:pt idx="1184">
                  <c:v>5.4730000000000001E-2</c:v>
                </c:pt>
                <c:pt idx="1185">
                  <c:v>5.3399999999999996E-2</c:v>
                </c:pt>
                <c:pt idx="1186">
                  <c:v>5.6130000000000006E-2</c:v>
                </c:pt>
                <c:pt idx="1187">
                  <c:v>5.3620000000000001E-2</c:v>
                </c:pt>
                <c:pt idx="1188">
                  <c:v>5.2549999999999999E-2</c:v>
                </c:pt>
                <c:pt idx="1189">
                  <c:v>5.16E-2</c:v>
                </c:pt>
                <c:pt idx="1190">
                  <c:v>5.253E-2</c:v>
                </c:pt>
                <c:pt idx="1191">
                  <c:v>5.4320000000000007E-2</c:v>
                </c:pt>
                <c:pt idx="1192">
                  <c:v>5.5490000000000005E-2</c:v>
                </c:pt>
                <c:pt idx="1193">
                  <c:v>5.5410000000000001E-2</c:v>
                </c:pt>
                <c:pt idx="1194">
                  <c:v>5.509E-2</c:v>
                </c:pt>
                <c:pt idx="1195">
                  <c:v>5.466E-2</c:v>
                </c:pt>
                <c:pt idx="1196">
                  <c:v>5.3739999999999996E-2</c:v>
                </c:pt>
                <c:pt idx="1197">
                  <c:v>5.3990000000000003E-2</c:v>
                </c:pt>
                <c:pt idx="1198">
                  <c:v>5.3490000000000003E-2</c:v>
                </c:pt>
                <c:pt idx="1199">
                  <c:v>5.2819999999999999E-2</c:v>
                </c:pt>
                <c:pt idx="1200">
                  <c:v>4.0899999999999999E-2</c:v>
                </c:pt>
                <c:pt idx="1201">
                  <c:v>5.3670000000000002E-2</c:v>
                </c:pt>
                <c:pt idx="1202">
                  <c:v>5.2569999999999999E-2</c:v>
                </c:pt>
                <c:pt idx="1203">
                  <c:v>5.1180000000000003E-2</c:v>
                </c:pt>
                <c:pt idx="1204">
                  <c:v>4.8189999999999997E-2</c:v>
                </c:pt>
                <c:pt idx="1205">
                  <c:v>5.0339999999999996E-2</c:v>
                </c:pt>
                <c:pt idx="1206">
                  <c:v>4.904E-2</c:v>
                </c:pt>
                <c:pt idx="1207">
                  <c:v>5.4730000000000001E-2</c:v>
                </c:pt>
                <c:pt idx="1208">
                  <c:v>5.5149999999999998E-2</c:v>
                </c:pt>
                <c:pt idx="1209">
                  <c:v>5.4699999999999999E-2</c:v>
                </c:pt>
                <c:pt idx="1210">
                  <c:v>5.3869999999999994E-2</c:v>
                </c:pt>
                <c:pt idx="1211">
                  <c:v>5.305E-2</c:v>
                </c:pt>
                <c:pt idx="1212">
                  <c:v>5.0389999999999997E-2</c:v>
                </c:pt>
                <c:pt idx="1213">
                  <c:v>4.5909999999999999E-2</c:v>
                </c:pt>
                <c:pt idx="1214">
                  <c:v>4.6420000000000003E-2</c:v>
                </c:pt>
                <c:pt idx="1215">
                  <c:v>4.8509999999999998E-2</c:v>
                </c:pt>
                <c:pt idx="1216">
                  <c:v>4.8550000000000003E-2</c:v>
                </c:pt>
                <c:pt idx="1217">
                  <c:v>4.9840000000000002E-2</c:v>
                </c:pt>
                <c:pt idx="1218">
                  <c:v>5.2499999999999998E-2</c:v>
                </c:pt>
                <c:pt idx="1219">
                  <c:v>5.0959999999999998E-2</c:v>
                </c:pt>
                <c:pt idx="1220">
                  <c:v>4.836E-2</c:v>
                </c:pt>
                <c:pt idx="1221">
                  <c:v>5.2329999999999995E-2</c:v>
                </c:pt>
                <c:pt idx="1222">
                  <c:v>3.9980000000000002E-2</c:v>
                </c:pt>
                <c:pt idx="1223">
                  <c:v>4.5030000000000001E-2</c:v>
                </c:pt>
                <c:pt idx="1224">
                  <c:v>4.99E-2</c:v>
                </c:pt>
                <c:pt idx="1225">
                  <c:v>5.0270000000000002E-2</c:v>
                </c:pt>
                <c:pt idx="1226">
                  <c:v>4.8520000000000001E-2</c:v>
                </c:pt>
                <c:pt idx="1227">
                  <c:v>4.7480000000000001E-2</c:v>
                </c:pt>
                <c:pt idx="1228">
                  <c:v>5.0019999999999995E-2</c:v>
                </c:pt>
                <c:pt idx="1229">
                  <c:v>4.9630000000000001E-2</c:v>
                </c:pt>
                <c:pt idx="1230">
                  <c:v>4.8649999999999999E-2</c:v>
                </c:pt>
                <c:pt idx="1231">
                  <c:v>4.8789999999999993E-2</c:v>
                </c:pt>
                <c:pt idx="1232">
                  <c:v>4.8369999999999996E-2</c:v>
                </c:pt>
                <c:pt idx="1233">
                  <c:v>5.2000000000000005E-2</c:v>
                </c:pt>
                <c:pt idx="1234">
                  <c:v>4.9820000000000003E-2</c:v>
                </c:pt>
                <c:pt idx="1235">
                  <c:v>5.117E-2</c:v>
                </c:pt>
                <c:pt idx="1236">
                  <c:v>4.9599999999999998E-2</c:v>
                </c:pt>
                <c:pt idx="1237">
                  <c:v>5.1050000000000005E-2</c:v>
                </c:pt>
                <c:pt idx="1238">
                  <c:v>5.1070000000000004E-2</c:v>
                </c:pt>
                <c:pt idx="1239">
                  <c:v>4.8019999999999993E-2</c:v>
                </c:pt>
                <c:pt idx="1240">
                  <c:v>4.9180000000000001E-2</c:v>
                </c:pt>
                <c:pt idx="1241">
                  <c:v>5.1529999999999992E-2</c:v>
                </c:pt>
                <c:pt idx="1242">
                  <c:v>4.5810000000000003E-2</c:v>
                </c:pt>
                <c:pt idx="1243">
                  <c:v>4.0670000000000005E-2</c:v>
                </c:pt>
                <c:pt idx="1244">
                  <c:v>5.0570000000000004E-2</c:v>
                </c:pt>
                <c:pt idx="1245">
                  <c:v>4.8430000000000001E-2</c:v>
                </c:pt>
                <c:pt idx="1246">
                  <c:v>4.795E-2</c:v>
                </c:pt>
                <c:pt idx="1247">
                  <c:v>4.854E-2</c:v>
                </c:pt>
                <c:pt idx="1248">
                  <c:v>5.0130000000000001E-2</c:v>
                </c:pt>
                <c:pt idx="1249">
                  <c:v>4.7809999999999998E-2</c:v>
                </c:pt>
                <c:pt idx="1250">
                  <c:v>4.6440000000000002E-2</c:v>
                </c:pt>
                <c:pt idx="1251">
                  <c:v>5.0959999999999998E-2</c:v>
                </c:pt>
                <c:pt idx="1252">
                  <c:v>5.2999999999999999E-2</c:v>
                </c:pt>
                <c:pt idx="1253">
                  <c:v>5.0679999999999996E-2</c:v>
                </c:pt>
                <c:pt idx="1254">
                  <c:v>5.144E-2</c:v>
                </c:pt>
                <c:pt idx="1255">
                  <c:v>5.0999999999999997E-2</c:v>
                </c:pt>
                <c:pt idx="1256">
                  <c:v>4.8250000000000001E-2</c:v>
                </c:pt>
                <c:pt idx="1257">
                  <c:v>5.0309999999999994E-2</c:v>
                </c:pt>
                <c:pt idx="1258">
                  <c:v>5.0659999999999997E-2</c:v>
                </c:pt>
                <c:pt idx="1259">
                  <c:v>5.006E-2</c:v>
                </c:pt>
                <c:pt idx="1260">
                  <c:v>4.9749999999999996E-2</c:v>
                </c:pt>
                <c:pt idx="1261">
                  <c:v>4.4059999999999995E-2</c:v>
                </c:pt>
                <c:pt idx="1262">
                  <c:v>2.043E-2</c:v>
                </c:pt>
              </c:numCache>
            </c:numRef>
          </c:val>
          <c:smooth val="0"/>
          <c:extLst>
            <c:ext xmlns:c16="http://schemas.microsoft.com/office/drawing/2014/chart" uri="{C3380CC4-5D6E-409C-BE32-E72D297353CC}">
              <c16:uniqueId val="{00000000-F056-4862-941F-10D76BF0EDD8}"/>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418057007"/>
        <c:axId val="418057423"/>
      </c:lineChart>
      <c:dateAx>
        <c:axId val="418057007"/>
        <c:scaling>
          <c:orientation val="minMax"/>
        </c:scaling>
        <c:delete val="0"/>
        <c:axPos val="b"/>
        <c:numFmt formatCode="m/d/yyyy" sourceLinked="1"/>
        <c:majorTickMark val="none"/>
        <c:minorTickMark val="none"/>
        <c:tickLblPos val="nextTo"/>
        <c:spPr>
          <a:noFill/>
          <a:ln w="9525" cap="flat" cmpd="sng" algn="ctr">
            <a:solidFill>
              <a:schemeClr val="dk1">
                <a:lumMod val="15000"/>
                <a:lumOff val="85000"/>
              </a:schemeClr>
            </a:solidFill>
            <a:round/>
          </a:ln>
          <a:effectLst/>
        </c:spPr>
        <c:txPr>
          <a:bodyPr rot="30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pl-PL"/>
          </a:p>
        </c:txPr>
        <c:crossAx val="418057423"/>
        <c:crosses val="autoZero"/>
        <c:auto val="1"/>
        <c:lblOffset val="100"/>
        <c:baseTimeUnit val="days"/>
      </c:dateAx>
      <c:valAx>
        <c:axId val="418057423"/>
        <c:scaling>
          <c:orientation val="minMax"/>
        </c:scaling>
        <c:delete val="0"/>
        <c:axPos val="l"/>
        <c:majorGridlines>
          <c:spPr>
            <a:ln>
              <a:solidFill>
                <a:schemeClr val="dk1">
                  <a:lumMod val="15000"/>
                  <a:lumOff val="85000"/>
                </a:schemeClr>
              </a:solidFill>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pl-PL"/>
          </a:p>
        </c:txPr>
        <c:crossAx val="418057007"/>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20" baseline="0">
                <a:solidFill>
                  <a:schemeClr val="dk1">
                    <a:lumMod val="50000"/>
                    <a:lumOff val="50000"/>
                  </a:schemeClr>
                </a:solidFill>
                <a:latin typeface="+mn-lt"/>
                <a:ea typeface="+mn-ea"/>
                <a:cs typeface="+mn-cs"/>
              </a:defRPr>
            </a:pPr>
            <a:r>
              <a:rPr lang="pl-PL" sz="1600"/>
              <a:t>Dane historyczne WIRON_CI, źródło:</a:t>
            </a:r>
            <a:r>
              <a:rPr lang="pl-PL" sz="1600" baseline="0"/>
              <a:t> GPWB</a:t>
            </a:r>
            <a:endParaRPr lang="en-US" sz="1600"/>
          </a:p>
        </c:rich>
      </c:tx>
      <c:layout>
        <c:manualLayout>
          <c:xMode val="edge"/>
          <c:yMode val="edge"/>
          <c:x val="0.35624112243620809"/>
          <c:y val="2.4638987757759481E-2"/>
        </c:manualLayout>
      </c:layout>
      <c:overlay val="0"/>
      <c:spPr>
        <a:noFill/>
        <a:ln>
          <a:noFill/>
        </a:ln>
        <a:effectLst/>
      </c:spPr>
      <c:txPr>
        <a:bodyPr rot="0" spcFirstLastPara="1" vertOverflow="ellipsis" vert="horz" wrap="square" anchor="ctr" anchorCtr="1"/>
        <a:lstStyle/>
        <a:p>
          <a:pPr>
            <a:defRPr sz="1600" b="0" i="0" u="none" strike="noStrike" kern="1200" cap="none" spc="20" baseline="0">
              <a:solidFill>
                <a:schemeClr val="dk1">
                  <a:lumMod val="50000"/>
                  <a:lumOff val="50000"/>
                </a:schemeClr>
              </a:solidFill>
              <a:latin typeface="+mn-lt"/>
              <a:ea typeface="+mn-ea"/>
              <a:cs typeface="+mn-cs"/>
            </a:defRPr>
          </a:pPr>
          <a:endParaRPr lang="pl-PL"/>
        </a:p>
      </c:txPr>
    </c:title>
    <c:autoTitleDeleted val="0"/>
    <c:plotArea>
      <c:layout/>
      <c:lineChart>
        <c:grouping val="standard"/>
        <c:varyColors val="0"/>
        <c:ser>
          <c:idx val="0"/>
          <c:order val="0"/>
          <c:spPr>
            <a:ln w="22225" cap="rnd" cmpd="sng" algn="ctr">
              <a:solidFill>
                <a:schemeClr val="accent1"/>
              </a:solidFill>
              <a:round/>
            </a:ln>
            <a:effectLst/>
          </c:spPr>
          <c:marker>
            <c:symbol val="none"/>
          </c:marker>
          <c:cat>
            <c:numRef>
              <c:f>DaneRynkowe2!$B$3:$B$1265</c:f>
              <c:numCache>
                <c:formatCode>m/d/yyyy</c:formatCode>
                <c:ptCount val="1263"/>
                <c:pt idx="0">
                  <c:v>43467</c:v>
                </c:pt>
                <c:pt idx="1">
                  <c:v>43468</c:v>
                </c:pt>
                <c:pt idx="2">
                  <c:v>43469</c:v>
                </c:pt>
                <c:pt idx="3">
                  <c:v>43472</c:v>
                </c:pt>
                <c:pt idx="4">
                  <c:v>43473</c:v>
                </c:pt>
                <c:pt idx="5">
                  <c:v>43474</c:v>
                </c:pt>
                <c:pt idx="6">
                  <c:v>43475</c:v>
                </c:pt>
                <c:pt idx="7">
                  <c:v>43476</c:v>
                </c:pt>
                <c:pt idx="8">
                  <c:v>43479</c:v>
                </c:pt>
                <c:pt idx="9">
                  <c:v>43480</c:v>
                </c:pt>
                <c:pt idx="10">
                  <c:v>43481</c:v>
                </c:pt>
                <c:pt idx="11">
                  <c:v>43482</c:v>
                </c:pt>
                <c:pt idx="12">
                  <c:v>43483</c:v>
                </c:pt>
                <c:pt idx="13">
                  <c:v>43486</c:v>
                </c:pt>
                <c:pt idx="14">
                  <c:v>43487</c:v>
                </c:pt>
                <c:pt idx="15">
                  <c:v>43488</c:v>
                </c:pt>
                <c:pt idx="16">
                  <c:v>43489</c:v>
                </c:pt>
                <c:pt idx="17">
                  <c:v>43490</c:v>
                </c:pt>
                <c:pt idx="18">
                  <c:v>43493</c:v>
                </c:pt>
                <c:pt idx="19">
                  <c:v>43494</c:v>
                </c:pt>
                <c:pt idx="20">
                  <c:v>43495</c:v>
                </c:pt>
                <c:pt idx="21">
                  <c:v>43496</c:v>
                </c:pt>
                <c:pt idx="22">
                  <c:v>43497</c:v>
                </c:pt>
                <c:pt idx="23">
                  <c:v>43500</c:v>
                </c:pt>
                <c:pt idx="24">
                  <c:v>43501</c:v>
                </c:pt>
                <c:pt idx="25">
                  <c:v>43502</c:v>
                </c:pt>
                <c:pt idx="26">
                  <c:v>43503</c:v>
                </c:pt>
                <c:pt idx="27">
                  <c:v>43504</c:v>
                </c:pt>
                <c:pt idx="28">
                  <c:v>43507</c:v>
                </c:pt>
                <c:pt idx="29">
                  <c:v>43508</c:v>
                </c:pt>
                <c:pt idx="30">
                  <c:v>43509</c:v>
                </c:pt>
                <c:pt idx="31">
                  <c:v>43510</c:v>
                </c:pt>
                <c:pt idx="32">
                  <c:v>43511</c:v>
                </c:pt>
                <c:pt idx="33">
                  <c:v>43514</c:v>
                </c:pt>
                <c:pt idx="34">
                  <c:v>43515</c:v>
                </c:pt>
                <c:pt idx="35">
                  <c:v>43516</c:v>
                </c:pt>
                <c:pt idx="36">
                  <c:v>43517</c:v>
                </c:pt>
                <c:pt idx="37">
                  <c:v>43518</c:v>
                </c:pt>
                <c:pt idx="38">
                  <c:v>43521</c:v>
                </c:pt>
                <c:pt idx="39">
                  <c:v>43522</c:v>
                </c:pt>
                <c:pt idx="40">
                  <c:v>43523</c:v>
                </c:pt>
                <c:pt idx="41">
                  <c:v>43524</c:v>
                </c:pt>
                <c:pt idx="42">
                  <c:v>43525</c:v>
                </c:pt>
                <c:pt idx="43">
                  <c:v>43528</c:v>
                </c:pt>
                <c:pt idx="44">
                  <c:v>43529</c:v>
                </c:pt>
                <c:pt idx="45">
                  <c:v>43530</c:v>
                </c:pt>
                <c:pt idx="46">
                  <c:v>43531</c:v>
                </c:pt>
                <c:pt idx="47">
                  <c:v>43532</c:v>
                </c:pt>
                <c:pt idx="48">
                  <c:v>43535</c:v>
                </c:pt>
                <c:pt idx="49">
                  <c:v>43536</c:v>
                </c:pt>
                <c:pt idx="50">
                  <c:v>43537</c:v>
                </c:pt>
                <c:pt idx="51">
                  <c:v>43538</c:v>
                </c:pt>
                <c:pt idx="52">
                  <c:v>43539</c:v>
                </c:pt>
                <c:pt idx="53">
                  <c:v>43542</c:v>
                </c:pt>
                <c:pt idx="54">
                  <c:v>43543</c:v>
                </c:pt>
                <c:pt idx="55">
                  <c:v>43544</c:v>
                </c:pt>
                <c:pt idx="56">
                  <c:v>43545</c:v>
                </c:pt>
                <c:pt idx="57">
                  <c:v>43546</c:v>
                </c:pt>
                <c:pt idx="58">
                  <c:v>43549</c:v>
                </c:pt>
                <c:pt idx="59">
                  <c:v>43550</c:v>
                </c:pt>
                <c:pt idx="60">
                  <c:v>43551</c:v>
                </c:pt>
                <c:pt idx="61">
                  <c:v>43552</c:v>
                </c:pt>
                <c:pt idx="62">
                  <c:v>43553</c:v>
                </c:pt>
                <c:pt idx="63">
                  <c:v>43556</c:v>
                </c:pt>
                <c:pt idx="64">
                  <c:v>43557</c:v>
                </c:pt>
                <c:pt idx="65">
                  <c:v>43558</c:v>
                </c:pt>
                <c:pt idx="66">
                  <c:v>43559</c:v>
                </c:pt>
                <c:pt idx="67">
                  <c:v>43560</c:v>
                </c:pt>
                <c:pt idx="68">
                  <c:v>43563</c:v>
                </c:pt>
                <c:pt idx="69">
                  <c:v>43564</c:v>
                </c:pt>
                <c:pt idx="70">
                  <c:v>43565</c:v>
                </c:pt>
                <c:pt idx="71">
                  <c:v>43566</c:v>
                </c:pt>
                <c:pt idx="72">
                  <c:v>43567</c:v>
                </c:pt>
                <c:pt idx="73">
                  <c:v>43570</c:v>
                </c:pt>
                <c:pt idx="74">
                  <c:v>43571</c:v>
                </c:pt>
                <c:pt idx="75">
                  <c:v>43572</c:v>
                </c:pt>
                <c:pt idx="76">
                  <c:v>43573</c:v>
                </c:pt>
                <c:pt idx="77">
                  <c:v>43574</c:v>
                </c:pt>
                <c:pt idx="78">
                  <c:v>43578</c:v>
                </c:pt>
                <c:pt idx="79">
                  <c:v>43579</c:v>
                </c:pt>
                <c:pt idx="80">
                  <c:v>43580</c:v>
                </c:pt>
                <c:pt idx="81">
                  <c:v>43581</c:v>
                </c:pt>
                <c:pt idx="82">
                  <c:v>43584</c:v>
                </c:pt>
                <c:pt idx="83">
                  <c:v>43585</c:v>
                </c:pt>
                <c:pt idx="84">
                  <c:v>43587</c:v>
                </c:pt>
                <c:pt idx="85">
                  <c:v>43591</c:v>
                </c:pt>
                <c:pt idx="86">
                  <c:v>43592</c:v>
                </c:pt>
                <c:pt idx="87">
                  <c:v>43593</c:v>
                </c:pt>
                <c:pt idx="88">
                  <c:v>43594</c:v>
                </c:pt>
                <c:pt idx="89">
                  <c:v>43595</c:v>
                </c:pt>
                <c:pt idx="90">
                  <c:v>43598</c:v>
                </c:pt>
                <c:pt idx="91">
                  <c:v>43599</c:v>
                </c:pt>
                <c:pt idx="92">
                  <c:v>43600</c:v>
                </c:pt>
                <c:pt idx="93">
                  <c:v>43601</c:v>
                </c:pt>
                <c:pt idx="94">
                  <c:v>43602</c:v>
                </c:pt>
                <c:pt idx="95">
                  <c:v>43605</c:v>
                </c:pt>
                <c:pt idx="96">
                  <c:v>43606</c:v>
                </c:pt>
                <c:pt idx="97">
                  <c:v>43607</c:v>
                </c:pt>
                <c:pt idx="98">
                  <c:v>43608</c:v>
                </c:pt>
                <c:pt idx="99">
                  <c:v>43609</c:v>
                </c:pt>
                <c:pt idx="100">
                  <c:v>43612</c:v>
                </c:pt>
                <c:pt idx="101">
                  <c:v>43613</c:v>
                </c:pt>
                <c:pt idx="102">
                  <c:v>43614</c:v>
                </c:pt>
                <c:pt idx="103">
                  <c:v>43615</c:v>
                </c:pt>
                <c:pt idx="104">
                  <c:v>43616</c:v>
                </c:pt>
                <c:pt idx="105">
                  <c:v>43619</c:v>
                </c:pt>
                <c:pt idx="106">
                  <c:v>43620</c:v>
                </c:pt>
                <c:pt idx="107">
                  <c:v>43621</c:v>
                </c:pt>
                <c:pt idx="108">
                  <c:v>43622</c:v>
                </c:pt>
                <c:pt idx="109">
                  <c:v>43623</c:v>
                </c:pt>
                <c:pt idx="110">
                  <c:v>43626</c:v>
                </c:pt>
                <c:pt idx="111">
                  <c:v>43627</c:v>
                </c:pt>
                <c:pt idx="112">
                  <c:v>43628</c:v>
                </c:pt>
                <c:pt idx="113">
                  <c:v>43629</c:v>
                </c:pt>
                <c:pt idx="114">
                  <c:v>43630</c:v>
                </c:pt>
                <c:pt idx="115">
                  <c:v>43633</c:v>
                </c:pt>
                <c:pt idx="116">
                  <c:v>43634</c:v>
                </c:pt>
                <c:pt idx="117">
                  <c:v>43635</c:v>
                </c:pt>
                <c:pt idx="118">
                  <c:v>43637</c:v>
                </c:pt>
                <c:pt idx="119">
                  <c:v>43640</c:v>
                </c:pt>
                <c:pt idx="120">
                  <c:v>43641</c:v>
                </c:pt>
                <c:pt idx="121">
                  <c:v>43642</c:v>
                </c:pt>
                <c:pt idx="122">
                  <c:v>43643</c:v>
                </c:pt>
                <c:pt idx="123">
                  <c:v>43644</c:v>
                </c:pt>
                <c:pt idx="124">
                  <c:v>43647</c:v>
                </c:pt>
                <c:pt idx="125">
                  <c:v>43648</c:v>
                </c:pt>
                <c:pt idx="126">
                  <c:v>43649</c:v>
                </c:pt>
                <c:pt idx="127">
                  <c:v>43650</c:v>
                </c:pt>
                <c:pt idx="128">
                  <c:v>43651</c:v>
                </c:pt>
                <c:pt idx="129">
                  <c:v>43654</c:v>
                </c:pt>
                <c:pt idx="130">
                  <c:v>43655</c:v>
                </c:pt>
                <c:pt idx="131">
                  <c:v>43656</c:v>
                </c:pt>
                <c:pt idx="132">
                  <c:v>43657</c:v>
                </c:pt>
                <c:pt idx="133">
                  <c:v>43658</c:v>
                </c:pt>
                <c:pt idx="134">
                  <c:v>43661</c:v>
                </c:pt>
                <c:pt idx="135">
                  <c:v>43662</c:v>
                </c:pt>
                <c:pt idx="136">
                  <c:v>43663</c:v>
                </c:pt>
                <c:pt idx="137">
                  <c:v>43664</c:v>
                </c:pt>
                <c:pt idx="138">
                  <c:v>43665</c:v>
                </c:pt>
                <c:pt idx="139">
                  <c:v>43668</c:v>
                </c:pt>
                <c:pt idx="140">
                  <c:v>43669</c:v>
                </c:pt>
                <c:pt idx="141">
                  <c:v>43670</c:v>
                </c:pt>
                <c:pt idx="142">
                  <c:v>43671</c:v>
                </c:pt>
                <c:pt idx="143">
                  <c:v>43672</c:v>
                </c:pt>
                <c:pt idx="144">
                  <c:v>43675</c:v>
                </c:pt>
                <c:pt idx="145">
                  <c:v>43676</c:v>
                </c:pt>
                <c:pt idx="146">
                  <c:v>43677</c:v>
                </c:pt>
                <c:pt idx="147">
                  <c:v>43678</c:v>
                </c:pt>
                <c:pt idx="148">
                  <c:v>43679</c:v>
                </c:pt>
                <c:pt idx="149">
                  <c:v>43682</c:v>
                </c:pt>
                <c:pt idx="150">
                  <c:v>43683</c:v>
                </c:pt>
                <c:pt idx="151">
                  <c:v>43684</c:v>
                </c:pt>
                <c:pt idx="152">
                  <c:v>43685</c:v>
                </c:pt>
                <c:pt idx="153">
                  <c:v>43686</c:v>
                </c:pt>
                <c:pt idx="154">
                  <c:v>43689</c:v>
                </c:pt>
                <c:pt idx="155">
                  <c:v>43690</c:v>
                </c:pt>
                <c:pt idx="156">
                  <c:v>43691</c:v>
                </c:pt>
                <c:pt idx="157">
                  <c:v>43693</c:v>
                </c:pt>
                <c:pt idx="158">
                  <c:v>43696</c:v>
                </c:pt>
                <c:pt idx="159">
                  <c:v>43697</c:v>
                </c:pt>
                <c:pt idx="160">
                  <c:v>43698</c:v>
                </c:pt>
                <c:pt idx="161">
                  <c:v>43699</c:v>
                </c:pt>
                <c:pt idx="162">
                  <c:v>43700</c:v>
                </c:pt>
                <c:pt idx="163">
                  <c:v>43703</c:v>
                </c:pt>
                <c:pt idx="164">
                  <c:v>43704</c:v>
                </c:pt>
                <c:pt idx="165">
                  <c:v>43705</c:v>
                </c:pt>
                <c:pt idx="166">
                  <c:v>43706</c:v>
                </c:pt>
                <c:pt idx="167">
                  <c:v>43707</c:v>
                </c:pt>
                <c:pt idx="168">
                  <c:v>43710</c:v>
                </c:pt>
                <c:pt idx="169">
                  <c:v>43711</c:v>
                </c:pt>
                <c:pt idx="170">
                  <c:v>43712</c:v>
                </c:pt>
                <c:pt idx="171">
                  <c:v>43713</c:v>
                </c:pt>
                <c:pt idx="172">
                  <c:v>43714</c:v>
                </c:pt>
                <c:pt idx="173">
                  <c:v>43717</c:v>
                </c:pt>
                <c:pt idx="174">
                  <c:v>43718</c:v>
                </c:pt>
                <c:pt idx="175">
                  <c:v>43719</c:v>
                </c:pt>
                <c:pt idx="176">
                  <c:v>43720</c:v>
                </c:pt>
                <c:pt idx="177">
                  <c:v>43721</c:v>
                </c:pt>
                <c:pt idx="178">
                  <c:v>43724</c:v>
                </c:pt>
                <c:pt idx="179">
                  <c:v>43725</c:v>
                </c:pt>
                <c:pt idx="180">
                  <c:v>43726</c:v>
                </c:pt>
                <c:pt idx="181">
                  <c:v>43727</c:v>
                </c:pt>
                <c:pt idx="182">
                  <c:v>43728</c:v>
                </c:pt>
                <c:pt idx="183">
                  <c:v>43731</c:v>
                </c:pt>
                <c:pt idx="184">
                  <c:v>43732</c:v>
                </c:pt>
                <c:pt idx="185">
                  <c:v>43733</c:v>
                </c:pt>
                <c:pt idx="186">
                  <c:v>43734</c:v>
                </c:pt>
                <c:pt idx="187">
                  <c:v>43735</c:v>
                </c:pt>
                <c:pt idx="188">
                  <c:v>43738</c:v>
                </c:pt>
                <c:pt idx="189">
                  <c:v>43739</c:v>
                </c:pt>
                <c:pt idx="190">
                  <c:v>43740</c:v>
                </c:pt>
                <c:pt idx="191">
                  <c:v>43741</c:v>
                </c:pt>
                <c:pt idx="192">
                  <c:v>43742</c:v>
                </c:pt>
                <c:pt idx="193">
                  <c:v>43745</c:v>
                </c:pt>
                <c:pt idx="194">
                  <c:v>43746</c:v>
                </c:pt>
                <c:pt idx="195">
                  <c:v>43747</c:v>
                </c:pt>
                <c:pt idx="196">
                  <c:v>43748</c:v>
                </c:pt>
                <c:pt idx="197">
                  <c:v>43749</c:v>
                </c:pt>
                <c:pt idx="198">
                  <c:v>43752</c:v>
                </c:pt>
                <c:pt idx="199">
                  <c:v>43753</c:v>
                </c:pt>
                <c:pt idx="200">
                  <c:v>43754</c:v>
                </c:pt>
                <c:pt idx="201">
                  <c:v>43755</c:v>
                </c:pt>
                <c:pt idx="202">
                  <c:v>43756</c:v>
                </c:pt>
                <c:pt idx="203">
                  <c:v>43759</c:v>
                </c:pt>
                <c:pt idx="204">
                  <c:v>43760</c:v>
                </c:pt>
                <c:pt idx="205">
                  <c:v>43761</c:v>
                </c:pt>
                <c:pt idx="206">
                  <c:v>43762</c:v>
                </c:pt>
                <c:pt idx="207">
                  <c:v>43763</c:v>
                </c:pt>
                <c:pt idx="208">
                  <c:v>43766</c:v>
                </c:pt>
                <c:pt idx="209">
                  <c:v>43767</c:v>
                </c:pt>
                <c:pt idx="210">
                  <c:v>43768</c:v>
                </c:pt>
                <c:pt idx="211">
                  <c:v>43769</c:v>
                </c:pt>
                <c:pt idx="212">
                  <c:v>43773</c:v>
                </c:pt>
                <c:pt idx="213">
                  <c:v>43774</c:v>
                </c:pt>
                <c:pt idx="214">
                  <c:v>43775</c:v>
                </c:pt>
                <c:pt idx="215">
                  <c:v>43776</c:v>
                </c:pt>
                <c:pt idx="216">
                  <c:v>43777</c:v>
                </c:pt>
                <c:pt idx="217">
                  <c:v>43781</c:v>
                </c:pt>
                <c:pt idx="218">
                  <c:v>43782</c:v>
                </c:pt>
                <c:pt idx="219">
                  <c:v>43783</c:v>
                </c:pt>
                <c:pt idx="220">
                  <c:v>43784</c:v>
                </c:pt>
                <c:pt idx="221">
                  <c:v>43787</c:v>
                </c:pt>
                <c:pt idx="222">
                  <c:v>43788</c:v>
                </c:pt>
                <c:pt idx="223">
                  <c:v>43789</c:v>
                </c:pt>
                <c:pt idx="224">
                  <c:v>43790</c:v>
                </c:pt>
                <c:pt idx="225">
                  <c:v>43791</c:v>
                </c:pt>
                <c:pt idx="226">
                  <c:v>43794</c:v>
                </c:pt>
                <c:pt idx="227">
                  <c:v>43795</c:v>
                </c:pt>
                <c:pt idx="228">
                  <c:v>43796</c:v>
                </c:pt>
                <c:pt idx="229">
                  <c:v>43797</c:v>
                </c:pt>
                <c:pt idx="230">
                  <c:v>43798</c:v>
                </c:pt>
                <c:pt idx="231">
                  <c:v>43801</c:v>
                </c:pt>
                <c:pt idx="232">
                  <c:v>43802</c:v>
                </c:pt>
                <c:pt idx="233">
                  <c:v>43803</c:v>
                </c:pt>
                <c:pt idx="234">
                  <c:v>43804</c:v>
                </c:pt>
                <c:pt idx="235">
                  <c:v>43805</c:v>
                </c:pt>
                <c:pt idx="236">
                  <c:v>43808</c:v>
                </c:pt>
                <c:pt idx="237">
                  <c:v>43809</c:v>
                </c:pt>
                <c:pt idx="238">
                  <c:v>43810</c:v>
                </c:pt>
                <c:pt idx="239">
                  <c:v>43811</c:v>
                </c:pt>
                <c:pt idx="240">
                  <c:v>43812</c:v>
                </c:pt>
                <c:pt idx="241">
                  <c:v>43815</c:v>
                </c:pt>
                <c:pt idx="242">
                  <c:v>43816</c:v>
                </c:pt>
                <c:pt idx="243">
                  <c:v>43817</c:v>
                </c:pt>
                <c:pt idx="244">
                  <c:v>43818</c:v>
                </c:pt>
                <c:pt idx="245">
                  <c:v>43819</c:v>
                </c:pt>
                <c:pt idx="246">
                  <c:v>43822</c:v>
                </c:pt>
                <c:pt idx="247">
                  <c:v>43823</c:v>
                </c:pt>
                <c:pt idx="248">
                  <c:v>43826</c:v>
                </c:pt>
                <c:pt idx="249">
                  <c:v>43829</c:v>
                </c:pt>
                <c:pt idx="250">
                  <c:v>43830</c:v>
                </c:pt>
                <c:pt idx="251">
                  <c:v>43832</c:v>
                </c:pt>
                <c:pt idx="252">
                  <c:v>43833</c:v>
                </c:pt>
                <c:pt idx="253">
                  <c:v>43837</c:v>
                </c:pt>
                <c:pt idx="254">
                  <c:v>43838</c:v>
                </c:pt>
                <c:pt idx="255">
                  <c:v>43839</c:v>
                </c:pt>
                <c:pt idx="256">
                  <c:v>43840</c:v>
                </c:pt>
                <c:pt idx="257">
                  <c:v>43843</c:v>
                </c:pt>
                <c:pt idx="258">
                  <c:v>43844</c:v>
                </c:pt>
                <c:pt idx="259">
                  <c:v>43845</c:v>
                </c:pt>
                <c:pt idx="260">
                  <c:v>43846</c:v>
                </c:pt>
                <c:pt idx="261">
                  <c:v>43847</c:v>
                </c:pt>
                <c:pt idx="262">
                  <c:v>43850</c:v>
                </c:pt>
                <c:pt idx="263">
                  <c:v>43851</c:v>
                </c:pt>
                <c:pt idx="264">
                  <c:v>43852</c:v>
                </c:pt>
                <c:pt idx="265">
                  <c:v>43853</c:v>
                </c:pt>
                <c:pt idx="266">
                  <c:v>43854</c:v>
                </c:pt>
                <c:pt idx="267">
                  <c:v>43857</c:v>
                </c:pt>
                <c:pt idx="268">
                  <c:v>43858</c:v>
                </c:pt>
                <c:pt idx="269">
                  <c:v>43859</c:v>
                </c:pt>
                <c:pt idx="270">
                  <c:v>43860</c:v>
                </c:pt>
                <c:pt idx="271">
                  <c:v>43861</c:v>
                </c:pt>
                <c:pt idx="272">
                  <c:v>43864</c:v>
                </c:pt>
                <c:pt idx="273">
                  <c:v>43865</c:v>
                </c:pt>
                <c:pt idx="274">
                  <c:v>43866</c:v>
                </c:pt>
                <c:pt idx="275">
                  <c:v>43867</c:v>
                </c:pt>
                <c:pt idx="276">
                  <c:v>43868</c:v>
                </c:pt>
                <c:pt idx="277">
                  <c:v>43871</c:v>
                </c:pt>
                <c:pt idx="278">
                  <c:v>43872</c:v>
                </c:pt>
                <c:pt idx="279">
                  <c:v>43873</c:v>
                </c:pt>
                <c:pt idx="280">
                  <c:v>43874</c:v>
                </c:pt>
                <c:pt idx="281">
                  <c:v>43875</c:v>
                </c:pt>
                <c:pt idx="282">
                  <c:v>43878</c:v>
                </c:pt>
                <c:pt idx="283">
                  <c:v>43879</c:v>
                </c:pt>
                <c:pt idx="284">
                  <c:v>43880</c:v>
                </c:pt>
                <c:pt idx="285">
                  <c:v>43881</c:v>
                </c:pt>
                <c:pt idx="286">
                  <c:v>43882</c:v>
                </c:pt>
                <c:pt idx="287">
                  <c:v>43885</c:v>
                </c:pt>
                <c:pt idx="288">
                  <c:v>43886</c:v>
                </c:pt>
                <c:pt idx="289">
                  <c:v>43887</c:v>
                </c:pt>
                <c:pt idx="290">
                  <c:v>43888</c:v>
                </c:pt>
                <c:pt idx="291">
                  <c:v>43889</c:v>
                </c:pt>
                <c:pt idx="292">
                  <c:v>43892</c:v>
                </c:pt>
                <c:pt idx="293">
                  <c:v>43893</c:v>
                </c:pt>
                <c:pt idx="294">
                  <c:v>43894</c:v>
                </c:pt>
                <c:pt idx="295">
                  <c:v>43895</c:v>
                </c:pt>
                <c:pt idx="296">
                  <c:v>43896</c:v>
                </c:pt>
                <c:pt idx="297">
                  <c:v>43899</c:v>
                </c:pt>
                <c:pt idx="298">
                  <c:v>43900</c:v>
                </c:pt>
                <c:pt idx="299">
                  <c:v>43901</c:v>
                </c:pt>
                <c:pt idx="300">
                  <c:v>43902</c:v>
                </c:pt>
                <c:pt idx="301">
                  <c:v>43903</c:v>
                </c:pt>
                <c:pt idx="302">
                  <c:v>43906</c:v>
                </c:pt>
                <c:pt idx="303">
                  <c:v>43907</c:v>
                </c:pt>
                <c:pt idx="304">
                  <c:v>43908</c:v>
                </c:pt>
                <c:pt idx="305">
                  <c:v>43909</c:v>
                </c:pt>
                <c:pt idx="306">
                  <c:v>43910</c:v>
                </c:pt>
                <c:pt idx="307">
                  <c:v>43913</c:v>
                </c:pt>
                <c:pt idx="308">
                  <c:v>43914</c:v>
                </c:pt>
                <c:pt idx="309">
                  <c:v>43915</c:v>
                </c:pt>
                <c:pt idx="310">
                  <c:v>43916</c:v>
                </c:pt>
                <c:pt idx="311">
                  <c:v>43917</c:v>
                </c:pt>
                <c:pt idx="312">
                  <c:v>43920</c:v>
                </c:pt>
                <c:pt idx="313">
                  <c:v>43921</c:v>
                </c:pt>
                <c:pt idx="314">
                  <c:v>43922</c:v>
                </c:pt>
                <c:pt idx="315">
                  <c:v>43923</c:v>
                </c:pt>
                <c:pt idx="316">
                  <c:v>43924</c:v>
                </c:pt>
                <c:pt idx="317">
                  <c:v>43927</c:v>
                </c:pt>
                <c:pt idx="318">
                  <c:v>43928</c:v>
                </c:pt>
                <c:pt idx="319">
                  <c:v>43929</c:v>
                </c:pt>
                <c:pt idx="320">
                  <c:v>43930</c:v>
                </c:pt>
                <c:pt idx="321">
                  <c:v>43931</c:v>
                </c:pt>
                <c:pt idx="322">
                  <c:v>43935</c:v>
                </c:pt>
                <c:pt idx="323">
                  <c:v>43936</c:v>
                </c:pt>
                <c:pt idx="324">
                  <c:v>43937</c:v>
                </c:pt>
                <c:pt idx="325">
                  <c:v>43938</c:v>
                </c:pt>
                <c:pt idx="326">
                  <c:v>43941</c:v>
                </c:pt>
                <c:pt idx="327">
                  <c:v>43942</c:v>
                </c:pt>
                <c:pt idx="328">
                  <c:v>43943</c:v>
                </c:pt>
                <c:pt idx="329">
                  <c:v>43944</c:v>
                </c:pt>
                <c:pt idx="330">
                  <c:v>43945</c:v>
                </c:pt>
                <c:pt idx="331">
                  <c:v>43948</c:v>
                </c:pt>
                <c:pt idx="332">
                  <c:v>43949</c:v>
                </c:pt>
                <c:pt idx="333">
                  <c:v>43950</c:v>
                </c:pt>
                <c:pt idx="334">
                  <c:v>43951</c:v>
                </c:pt>
                <c:pt idx="335">
                  <c:v>43955</c:v>
                </c:pt>
                <c:pt idx="336">
                  <c:v>43956</c:v>
                </c:pt>
                <c:pt idx="337">
                  <c:v>43957</c:v>
                </c:pt>
                <c:pt idx="338">
                  <c:v>43958</c:v>
                </c:pt>
                <c:pt idx="339">
                  <c:v>43959</c:v>
                </c:pt>
                <c:pt idx="340">
                  <c:v>43962</c:v>
                </c:pt>
                <c:pt idx="341">
                  <c:v>43963</c:v>
                </c:pt>
                <c:pt idx="342">
                  <c:v>43964</c:v>
                </c:pt>
                <c:pt idx="343">
                  <c:v>43965</c:v>
                </c:pt>
                <c:pt idx="344">
                  <c:v>43966</c:v>
                </c:pt>
                <c:pt idx="345">
                  <c:v>43969</c:v>
                </c:pt>
                <c:pt idx="346">
                  <c:v>43970</c:v>
                </c:pt>
                <c:pt idx="347">
                  <c:v>43971</c:v>
                </c:pt>
                <c:pt idx="348">
                  <c:v>43972</c:v>
                </c:pt>
                <c:pt idx="349">
                  <c:v>43973</c:v>
                </c:pt>
                <c:pt idx="350">
                  <c:v>43976</c:v>
                </c:pt>
                <c:pt idx="351">
                  <c:v>43977</c:v>
                </c:pt>
                <c:pt idx="352">
                  <c:v>43978</c:v>
                </c:pt>
                <c:pt idx="353">
                  <c:v>43979</c:v>
                </c:pt>
                <c:pt idx="354">
                  <c:v>43980</c:v>
                </c:pt>
                <c:pt idx="355">
                  <c:v>43983</c:v>
                </c:pt>
                <c:pt idx="356">
                  <c:v>43984</c:v>
                </c:pt>
                <c:pt idx="357">
                  <c:v>43985</c:v>
                </c:pt>
                <c:pt idx="358">
                  <c:v>43986</c:v>
                </c:pt>
                <c:pt idx="359">
                  <c:v>43987</c:v>
                </c:pt>
                <c:pt idx="360">
                  <c:v>43990</c:v>
                </c:pt>
                <c:pt idx="361">
                  <c:v>43991</c:v>
                </c:pt>
                <c:pt idx="362">
                  <c:v>43992</c:v>
                </c:pt>
                <c:pt idx="363">
                  <c:v>43994</c:v>
                </c:pt>
                <c:pt idx="364">
                  <c:v>43997</c:v>
                </c:pt>
                <c:pt idx="365">
                  <c:v>43998</c:v>
                </c:pt>
                <c:pt idx="366">
                  <c:v>43999</c:v>
                </c:pt>
                <c:pt idx="367">
                  <c:v>44000</c:v>
                </c:pt>
                <c:pt idx="368">
                  <c:v>44001</c:v>
                </c:pt>
                <c:pt idx="369">
                  <c:v>44004</c:v>
                </c:pt>
                <c:pt idx="370">
                  <c:v>44005</c:v>
                </c:pt>
                <c:pt idx="371">
                  <c:v>44006</c:v>
                </c:pt>
                <c:pt idx="372">
                  <c:v>44007</c:v>
                </c:pt>
                <c:pt idx="373">
                  <c:v>44008</c:v>
                </c:pt>
                <c:pt idx="374">
                  <c:v>44011</c:v>
                </c:pt>
                <c:pt idx="375">
                  <c:v>44012</c:v>
                </c:pt>
                <c:pt idx="376">
                  <c:v>44013</c:v>
                </c:pt>
                <c:pt idx="377">
                  <c:v>44014</c:v>
                </c:pt>
                <c:pt idx="378">
                  <c:v>44015</c:v>
                </c:pt>
                <c:pt idx="379">
                  <c:v>44018</c:v>
                </c:pt>
                <c:pt idx="380">
                  <c:v>44019</c:v>
                </c:pt>
                <c:pt idx="381">
                  <c:v>44020</c:v>
                </c:pt>
                <c:pt idx="382">
                  <c:v>44021</c:v>
                </c:pt>
                <c:pt idx="383">
                  <c:v>44022</c:v>
                </c:pt>
                <c:pt idx="384">
                  <c:v>44025</c:v>
                </c:pt>
                <c:pt idx="385">
                  <c:v>44026</c:v>
                </c:pt>
                <c:pt idx="386">
                  <c:v>44027</c:v>
                </c:pt>
                <c:pt idx="387">
                  <c:v>44028</c:v>
                </c:pt>
                <c:pt idx="388">
                  <c:v>44029</c:v>
                </c:pt>
                <c:pt idx="389">
                  <c:v>44032</c:v>
                </c:pt>
                <c:pt idx="390">
                  <c:v>44033</c:v>
                </c:pt>
                <c:pt idx="391">
                  <c:v>44034</c:v>
                </c:pt>
                <c:pt idx="392">
                  <c:v>44035</c:v>
                </c:pt>
                <c:pt idx="393">
                  <c:v>44036</c:v>
                </c:pt>
                <c:pt idx="394">
                  <c:v>44039</c:v>
                </c:pt>
                <c:pt idx="395">
                  <c:v>44040</c:v>
                </c:pt>
                <c:pt idx="396">
                  <c:v>44041</c:v>
                </c:pt>
                <c:pt idx="397">
                  <c:v>44042</c:v>
                </c:pt>
                <c:pt idx="398">
                  <c:v>44043</c:v>
                </c:pt>
                <c:pt idx="399">
                  <c:v>44046</c:v>
                </c:pt>
                <c:pt idx="400">
                  <c:v>44047</c:v>
                </c:pt>
                <c:pt idx="401">
                  <c:v>44048</c:v>
                </c:pt>
                <c:pt idx="402">
                  <c:v>44049</c:v>
                </c:pt>
                <c:pt idx="403">
                  <c:v>44050</c:v>
                </c:pt>
                <c:pt idx="404">
                  <c:v>44053</c:v>
                </c:pt>
                <c:pt idx="405">
                  <c:v>44054</c:v>
                </c:pt>
                <c:pt idx="406">
                  <c:v>44055</c:v>
                </c:pt>
                <c:pt idx="407">
                  <c:v>44056</c:v>
                </c:pt>
                <c:pt idx="408">
                  <c:v>44057</c:v>
                </c:pt>
                <c:pt idx="409">
                  <c:v>44060</c:v>
                </c:pt>
                <c:pt idx="410">
                  <c:v>44061</c:v>
                </c:pt>
                <c:pt idx="411">
                  <c:v>44062</c:v>
                </c:pt>
                <c:pt idx="412">
                  <c:v>44063</c:v>
                </c:pt>
                <c:pt idx="413">
                  <c:v>44064</c:v>
                </c:pt>
                <c:pt idx="414">
                  <c:v>44067</c:v>
                </c:pt>
                <c:pt idx="415">
                  <c:v>44068</c:v>
                </c:pt>
                <c:pt idx="416">
                  <c:v>44069</c:v>
                </c:pt>
                <c:pt idx="417">
                  <c:v>44070</c:v>
                </c:pt>
                <c:pt idx="418">
                  <c:v>44071</c:v>
                </c:pt>
                <c:pt idx="419">
                  <c:v>44074</c:v>
                </c:pt>
                <c:pt idx="420">
                  <c:v>44075</c:v>
                </c:pt>
                <c:pt idx="421">
                  <c:v>44076</c:v>
                </c:pt>
                <c:pt idx="422">
                  <c:v>44077</c:v>
                </c:pt>
                <c:pt idx="423">
                  <c:v>44078</c:v>
                </c:pt>
                <c:pt idx="424">
                  <c:v>44081</c:v>
                </c:pt>
                <c:pt idx="425">
                  <c:v>44082</c:v>
                </c:pt>
                <c:pt idx="426">
                  <c:v>44083</c:v>
                </c:pt>
                <c:pt idx="427">
                  <c:v>44084</c:v>
                </c:pt>
                <c:pt idx="428">
                  <c:v>44085</c:v>
                </c:pt>
                <c:pt idx="429">
                  <c:v>44088</c:v>
                </c:pt>
                <c:pt idx="430">
                  <c:v>44089</c:v>
                </c:pt>
                <c:pt idx="431">
                  <c:v>44090</c:v>
                </c:pt>
                <c:pt idx="432">
                  <c:v>44091</c:v>
                </c:pt>
                <c:pt idx="433">
                  <c:v>44092</c:v>
                </c:pt>
                <c:pt idx="434">
                  <c:v>44095</c:v>
                </c:pt>
                <c:pt idx="435">
                  <c:v>44096</c:v>
                </c:pt>
                <c:pt idx="436">
                  <c:v>44097</c:v>
                </c:pt>
                <c:pt idx="437">
                  <c:v>44098</c:v>
                </c:pt>
                <c:pt idx="438">
                  <c:v>44099</c:v>
                </c:pt>
                <c:pt idx="439">
                  <c:v>44102</c:v>
                </c:pt>
                <c:pt idx="440">
                  <c:v>44103</c:v>
                </c:pt>
                <c:pt idx="441">
                  <c:v>44104</c:v>
                </c:pt>
                <c:pt idx="442">
                  <c:v>44105</c:v>
                </c:pt>
                <c:pt idx="443">
                  <c:v>44106</c:v>
                </c:pt>
                <c:pt idx="444">
                  <c:v>44109</c:v>
                </c:pt>
                <c:pt idx="445">
                  <c:v>44110</c:v>
                </c:pt>
                <c:pt idx="446">
                  <c:v>44111</c:v>
                </c:pt>
                <c:pt idx="447">
                  <c:v>44112</c:v>
                </c:pt>
                <c:pt idx="448">
                  <c:v>44113</c:v>
                </c:pt>
                <c:pt idx="449">
                  <c:v>44116</c:v>
                </c:pt>
                <c:pt idx="450">
                  <c:v>44117</c:v>
                </c:pt>
                <c:pt idx="451">
                  <c:v>44118</c:v>
                </c:pt>
                <c:pt idx="452">
                  <c:v>44119</c:v>
                </c:pt>
                <c:pt idx="453">
                  <c:v>44120</c:v>
                </c:pt>
                <c:pt idx="454">
                  <c:v>44123</c:v>
                </c:pt>
                <c:pt idx="455">
                  <c:v>44124</c:v>
                </c:pt>
                <c:pt idx="456">
                  <c:v>44125</c:v>
                </c:pt>
                <c:pt idx="457">
                  <c:v>44126</c:v>
                </c:pt>
                <c:pt idx="458">
                  <c:v>44127</c:v>
                </c:pt>
                <c:pt idx="459">
                  <c:v>44130</c:v>
                </c:pt>
                <c:pt idx="460">
                  <c:v>44131</c:v>
                </c:pt>
                <c:pt idx="461">
                  <c:v>44132</c:v>
                </c:pt>
                <c:pt idx="462">
                  <c:v>44133</c:v>
                </c:pt>
                <c:pt idx="463">
                  <c:v>44134</c:v>
                </c:pt>
                <c:pt idx="464">
                  <c:v>44137</c:v>
                </c:pt>
                <c:pt idx="465">
                  <c:v>44138</c:v>
                </c:pt>
                <c:pt idx="466">
                  <c:v>44139</c:v>
                </c:pt>
                <c:pt idx="467">
                  <c:v>44140</c:v>
                </c:pt>
                <c:pt idx="468">
                  <c:v>44141</c:v>
                </c:pt>
                <c:pt idx="469">
                  <c:v>44144</c:v>
                </c:pt>
                <c:pt idx="470">
                  <c:v>44145</c:v>
                </c:pt>
                <c:pt idx="471">
                  <c:v>44147</c:v>
                </c:pt>
                <c:pt idx="472">
                  <c:v>44148</c:v>
                </c:pt>
                <c:pt idx="473">
                  <c:v>44151</c:v>
                </c:pt>
                <c:pt idx="474">
                  <c:v>44152</c:v>
                </c:pt>
                <c:pt idx="475">
                  <c:v>44153</c:v>
                </c:pt>
                <c:pt idx="476">
                  <c:v>44154</c:v>
                </c:pt>
                <c:pt idx="477">
                  <c:v>44155</c:v>
                </c:pt>
                <c:pt idx="478">
                  <c:v>44158</c:v>
                </c:pt>
                <c:pt idx="479">
                  <c:v>44159</c:v>
                </c:pt>
                <c:pt idx="480">
                  <c:v>44160</c:v>
                </c:pt>
                <c:pt idx="481">
                  <c:v>44161</c:v>
                </c:pt>
                <c:pt idx="482">
                  <c:v>44162</c:v>
                </c:pt>
                <c:pt idx="483">
                  <c:v>44165</c:v>
                </c:pt>
                <c:pt idx="484">
                  <c:v>44166</c:v>
                </c:pt>
                <c:pt idx="485">
                  <c:v>44167</c:v>
                </c:pt>
                <c:pt idx="486">
                  <c:v>44168</c:v>
                </c:pt>
                <c:pt idx="487">
                  <c:v>44169</c:v>
                </c:pt>
                <c:pt idx="488">
                  <c:v>44172</c:v>
                </c:pt>
                <c:pt idx="489">
                  <c:v>44173</c:v>
                </c:pt>
                <c:pt idx="490">
                  <c:v>44174</c:v>
                </c:pt>
                <c:pt idx="491">
                  <c:v>44175</c:v>
                </c:pt>
                <c:pt idx="492">
                  <c:v>44176</c:v>
                </c:pt>
                <c:pt idx="493">
                  <c:v>44179</c:v>
                </c:pt>
                <c:pt idx="494">
                  <c:v>44180</c:v>
                </c:pt>
                <c:pt idx="495">
                  <c:v>44181</c:v>
                </c:pt>
                <c:pt idx="496">
                  <c:v>44182</c:v>
                </c:pt>
                <c:pt idx="497">
                  <c:v>44183</c:v>
                </c:pt>
                <c:pt idx="498">
                  <c:v>44186</c:v>
                </c:pt>
                <c:pt idx="499">
                  <c:v>44187</c:v>
                </c:pt>
                <c:pt idx="500">
                  <c:v>44188</c:v>
                </c:pt>
                <c:pt idx="501">
                  <c:v>44189</c:v>
                </c:pt>
                <c:pt idx="502">
                  <c:v>44193</c:v>
                </c:pt>
                <c:pt idx="503">
                  <c:v>44194</c:v>
                </c:pt>
                <c:pt idx="504">
                  <c:v>44195</c:v>
                </c:pt>
                <c:pt idx="505">
                  <c:v>44196</c:v>
                </c:pt>
                <c:pt idx="506">
                  <c:v>44200</c:v>
                </c:pt>
                <c:pt idx="507">
                  <c:v>44201</c:v>
                </c:pt>
                <c:pt idx="508">
                  <c:v>44203</c:v>
                </c:pt>
                <c:pt idx="509">
                  <c:v>44204</c:v>
                </c:pt>
                <c:pt idx="510">
                  <c:v>44207</c:v>
                </c:pt>
                <c:pt idx="511">
                  <c:v>44208</c:v>
                </c:pt>
                <c:pt idx="512">
                  <c:v>44209</c:v>
                </c:pt>
                <c:pt idx="513">
                  <c:v>44210</c:v>
                </c:pt>
                <c:pt idx="514">
                  <c:v>44211</c:v>
                </c:pt>
                <c:pt idx="515">
                  <c:v>44214</c:v>
                </c:pt>
                <c:pt idx="516">
                  <c:v>44215</c:v>
                </c:pt>
                <c:pt idx="517">
                  <c:v>44216</c:v>
                </c:pt>
                <c:pt idx="518">
                  <c:v>44217</c:v>
                </c:pt>
                <c:pt idx="519">
                  <c:v>44218</c:v>
                </c:pt>
                <c:pt idx="520">
                  <c:v>44221</c:v>
                </c:pt>
                <c:pt idx="521">
                  <c:v>44222</c:v>
                </c:pt>
                <c:pt idx="522">
                  <c:v>44223</c:v>
                </c:pt>
                <c:pt idx="523">
                  <c:v>44224</c:v>
                </c:pt>
                <c:pt idx="524">
                  <c:v>44225</c:v>
                </c:pt>
                <c:pt idx="525">
                  <c:v>44228</c:v>
                </c:pt>
                <c:pt idx="526">
                  <c:v>44229</c:v>
                </c:pt>
                <c:pt idx="527">
                  <c:v>44230</c:v>
                </c:pt>
                <c:pt idx="528">
                  <c:v>44231</c:v>
                </c:pt>
                <c:pt idx="529">
                  <c:v>44232</c:v>
                </c:pt>
                <c:pt idx="530">
                  <c:v>44235</c:v>
                </c:pt>
                <c:pt idx="531">
                  <c:v>44236</c:v>
                </c:pt>
                <c:pt idx="532">
                  <c:v>44237</c:v>
                </c:pt>
                <c:pt idx="533">
                  <c:v>44238</c:v>
                </c:pt>
                <c:pt idx="534">
                  <c:v>44239</c:v>
                </c:pt>
                <c:pt idx="535">
                  <c:v>44242</c:v>
                </c:pt>
                <c:pt idx="536">
                  <c:v>44243</c:v>
                </c:pt>
                <c:pt idx="537">
                  <c:v>44244</c:v>
                </c:pt>
                <c:pt idx="538">
                  <c:v>44245</c:v>
                </c:pt>
                <c:pt idx="539">
                  <c:v>44246</c:v>
                </c:pt>
                <c:pt idx="540">
                  <c:v>44249</c:v>
                </c:pt>
                <c:pt idx="541">
                  <c:v>44250</c:v>
                </c:pt>
                <c:pt idx="542">
                  <c:v>44251</c:v>
                </c:pt>
                <c:pt idx="543">
                  <c:v>44252</c:v>
                </c:pt>
                <c:pt idx="544">
                  <c:v>44253</c:v>
                </c:pt>
                <c:pt idx="545">
                  <c:v>44256</c:v>
                </c:pt>
                <c:pt idx="546">
                  <c:v>44257</c:v>
                </c:pt>
                <c:pt idx="547">
                  <c:v>44258</c:v>
                </c:pt>
                <c:pt idx="548">
                  <c:v>44259</c:v>
                </c:pt>
                <c:pt idx="549">
                  <c:v>44260</c:v>
                </c:pt>
                <c:pt idx="550">
                  <c:v>44263</c:v>
                </c:pt>
                <c:pt idx="551">
                  <c:v>44264</c:v>
                </c:pt>
                <c:pt idx="552">
                  <c:v>44265</c:v>
                </c:pt>
                <c:pt idx="553">
                  <c:v>44266</c:v>
                </c:pt>
                <c:pt idx="554">
                  <c:v>44267</c:v>
                </c:pt>
                <c:pt idx="555">
                  <c:v>44270</c:v>
                </c:pt>
                <c:pt idx="556">
                  <c:v>44271</c:v>
                </c:pt>
                <c:pt idx="557">
                  <c:v>44272</c:v>
                </c:pt>
                <c:pt idx="558">
                  <c:v>44273</c:v>
                </c:pt>
                <c:pt idx="559">
                  <c:v>44274</c:v>
                </c:pt>
                <c:pt idx="560">
                  <c:v>44277</c:v>
                </c:pt>
                <c:pt idx="561">
                  <c:v>44278</c:v>
                </c:pt>
                <c:pt idx="562">
                  <c:v>44279</c:v>
                </c:pt>
                <c:pt idx="563">
                  <c:v>44280</c:v>
                </c:pt>
                <c:pt idx="564">
                  <c:v>44281</c:v>
                </c:pt>
                <c:pt idx="565">
                  <c:v>44284</c:v>
                </c:pt>
                <c:pt idx="566">
                  <c:v>44285</c:v>
                </c:pt>
                <c:pt idx="567">
                  <c:v>44286</c:v>
                </c:pt>
                <c:pt idx="568">
                  <c:v>44287</c:v>
                </c:pt>
                <c:pt idx="569">
                  <c:v>44288</c:v>
                </c:pt>
                <c:pt idx="570">
                  <c:v>44292</c:v>
                </c:pt>
                <c:pt idx="571">
                  <c:v>44293</c:v>
                </c:pt>
                <c:pt idx="572">
                  <c:v>44294</c:v>
                </c:pt>
                <c:pt idx="573">
                  <c:v>44295</c:v>
                </c:pt>
                <c:pt idx="574">
                  <c:v>44298</c:v>
                </c:pt>
                <c:pt idx="575">
                  <c:v>44299</c:v>
                </c:pt>
                <c:pt idx="576">
                  <c:v>44300</c:v>
                </c:pt>
                <c:pt idx="577">
                  <c:v>44301</c:v>
                </c:pt>
                <c:pt idx="578">
                  <c:v>44302</c:v>
                </c:pt>
                <c:pt idx="579">
                  <c:v>44305</c:v>
                </c:pt>
                <c:pt idx="580">
                  <c:v>44306</c:v>
                </c:pt>
                <c:pt idx="581">
                  <c:v>44307</c:v>
                </c:pt>
                <c:pt idx="582">
                  <c:v>44308</c:v>
                </c:pt>
                <c:pt idx="583">
                  <c:v>44309</c:v>
                </c:pt>
                <c:pt idx="584">
                  <c:v>44312</c:v>
                </c:pt>
                <c:pt idx="585">
                  <c:v>44313</c:v>
                </c:pt>
                <c:pt idx="586">
                  <c:v>44314</c:v>
                </c:pt>
                <c:pt idx="587">
                  <c:v>44315</c:v>
                </c:pt>
                <c:pt idx="588">
                  <c:v>44316</c:v>
                </c:pt>
                <c:pt idx="589">
                  <c:v>44320</c:v>
                </c:pt>
                <c:pt idx="590">
                  <c:v>44321</c:v>
                </c:pt>
                <c:pt idx="591">
                  <c:v>44322</c:v>
                </c:pt>
                <c:pt idx="592">
                  <c:v>44323</c:v>
                </c:pt>
                <c:pt idx="593">
                  <c:v>44326</c:v>
                </c:pt>
                <c:pt idx="594">
                  <c:v>44327</c:v>
                </c:pt>
                <c:pt idx="595">
                  <c:v>44328</c:v>
                </c:pt>
                <c:pt idx="596">
                  <c:v>44329</c:v>
                </c:pt>
                <c:pt idx="597">
                  <c:v>44330</c:v>
                </c:pt>
                <c:pt idx="598">
                  <c:v>44333</c:v>
                </c:pt>
                <c:pt idx="599">
                  <c:v>44334</c:v>
                </c:pt>
                <c:pt idx="600">
                  <c:v>44335</c:v>
                </c:pt>
                <c:pt idx="601">
                  <c:v>44336</c:v>
                </c:pt>
                <c:pt idx="602">
                  <c:v>44337</c:v>
                </c:pt>
                <c:pt idx="603">
                  <c:v>44340</c:v>
                </c:pt>
                <c:pt idx="604">
                  <c:v>44341</c:v>
                </c:pt>
                <c:pt idx="605">
                  <c:v>44342</c:v>
                </c:pt>
                <c:pt idx="606">
                  <c:v>44343</c:v>
                </c:pt>
                <c:pt idx="607">
                  <c:v>44344</c:v>
                </c:pt>
                <c:pt idx="608">
                  <c:v>44347</c:v>
                </c:pt>
                <c:pt idx="609">
                  <c:v>44348</c:v>
                </c:pt>
                <c:pt idx="610">
                  <c:v>44349</c:v>
                </c:pt>
                <c:pt idx="611">
                  <c:v>44351</c:v>
                </c:pt>
                <c:pt idx="612">
                  <c:v>44354</c:v>
                </c:pt>
                <c:pt idx="613">
                  <c:v>44355</c:v>
                </c:pt>
                <c:pt idx="614">
                  <c:v>44356</c:v>
                </c:pt>
                <c:pt idx="615">
                  <c:v>44357</c:v>
                </c:pt>
                <c:pt idx="616">
                  <c:v>44358</c:v>
                </c:pt>
                <c:pt idx="617">
                  <c:v>44361</c:v>
                </c:pt>
                <c:pt idx="618">
                  <c:v>44362</c:v>
                </c:pt>
                <c:pt idx="619">
                  <c:v>44363</c:v>
                </c:pt>
                <c:pt idx="620">
                  <c:v>44364</c:v>
                </c:pt>
                <c:pt idx="621">
                  <c:v>44365</c:v>
                </c:pt>
                <c:pt idx="622">
                  <c:v>44368</c:v>
                </c:pt>
                <c:pt idx="623">
                  <c:v>44369</c:v>
                </c:pt>
                <c:pt idx="624">
                  <c:v>44370</c:v>
                </c:pt>
                <c:pt idx="625">
                  <c:v>44371</c:v>
                </c:pt>
                <c:pt idx="626">
                  <c:v>44372</c:v>
                </c:pt>
                <c:pt idx="627">
                  <c:v>44375</c:v>
                </c:pt>
                <c:pt idx="628">
                  <c:v>44376</c:v>
                </c:pt>
                <c:pt idx="629">
                  <c:v>44377</c:v>
                </c:pt>
                <c:pt idx="630">
                  <c:v>44378</c:v>
                </c:pt>
                <c:pt idx="631">
                  <c:v>44379</c:v>
                </c:pt>
                <c:pt idx="632">
                  <c:v>44382</c:v>
                </c:pt>
                <c:pt idx="633">
                  <c:v>44383</c:v>
                </c:pt>
                <c:pt idx="634">
                  <c:v>44384</c:v>
                </c:pt>
                <c:pt idx="635">
                  <c:v>44385</c:v>
                </c:pt>
                <c:pt idx="636">
                  <c:v>44386</c:v>
                </c:pt>
                <c:pt idx="637">
                  <c:v>44389</c:v>
                </c:pt>
                <c:pt idx="638">
                  <c:v>44390</c:v>
                </c:pt>
                <c:pt idx="639">
                  <c:v>44391</c:v>
                </c:pt>
                <c:pt idx="640">
                  <c:v>44392</c:v>
                </c:pt>
                <c:pt idx="641">
                  <c:v>44393</c:v>
                </c:pt>
                <c:pt idx="642">
                  <c:v>44396</c:v>
                </c:pt>
                <c:pt idx="643">
                  <c:v>44397</c:v>
                </c:pt>
                <c:pt idx="644">
                  <c:v>44398</c:v>
                </c:pt>
                <c:pt idx="645">
                  <c:v>44399</c:v>
                </c:pt>
                <c:pt idx="646">
                  <c:v>44400</c:v>
                </c:pt>
                <c:pt idx="647">
                  <c:v>44403</c:v>
                </c:pt>
                <c:pt idx="648">
                  <c:v>44404</c:v>
                </c:pt>
                <c:pt idx="649">
                  <c:v>44405</c:v>
                </c:pt>
                <c:pt idx="650">
                  <c:v>44406</c:v>
                </c:pt>
                <c:pt idx="651">
                  <c:v>44407</c:v>
                </c:pt>
                <c:pt idx="652">
                  <c:v>44410</c:v>
                </c:pt>
                <c:pt idx="653">
                  <c:v>44411</c:v>
                </c:pt>
                <c:pt idx="654">
                  <c:v>44412</c:v>
                </c:pt>
                <c:pt idx="655">
                  <c:v>44413</c:v>
                </c:pt>
                <c:pt idx="656">
                  <c:v>44414</c:v>
                </c:pt>
                <c:pt idx="657">
                  <c:v>44417</c:v>
                </c:pt>
                <c:pt idx="658">
                  <c:v>44418</c:v>
                </c:pt>
                <c:pt idx="659">
                  <c:v>44419</c:v>
                </c:pt>
                <c:pt idx="660">
                  <c:v>44420</c:v>
                </c:pt>
                <c:pt idx="661">
                  <c:v>44421</c:v>
                </c:pt>
                <c:pt idx="662">
                  <c:v>44424</c:v>
                </c:pt>
                <c:pt idx="663">
                  <c:v>44425</c:v>
                </c:pt>
                <c:pt idx="664">
                  <c:v>44426</c:v>
                </c:pt>
                <c:pt idx="665">
                  <c:v>44427</c:v>
                </c:pt>
                <c:pt idx="666">
                  <c:v>44428</c:v>
                </c:pt>
                <c:pt idx="667">
                  <c:v>44431</c:v>
                </c:pt>
                <c:pt idx="668">
                  <c:v>44432</c:v>
                </c:pt>
                <c:pt idx="669">
                  <c:v>44433</c:v>
                </c:pt>
                <c:pt idx="670">
                  <c:v>44434</c:v>
                </c:pt>
                <c:pt idx="671">
                  <c:v>44435</c:v>
                </c:pt>
                <c:pt idx="672">
                  <c:v>44438</c:v>
                </c:pt>
                <c:pt idx="673">
                  <c:v>44439</c:v>
                </c:pt>
                <c:pt idx="674">
                  <c:v>44440</c:v>
                </c:pt>
                <c:pt idx="675">
                  <c:v>44441</c:v>
                </c:pt>
                <c:pt idx="676">
                  <c:v>44442</c:v>
                </c:pt>
                <c:pt idx="677">
                  <c:v>44445</c:v>
                </c:pt>
                <c:pt idx="678">
                  <c:v>44446</c:v>
                </c:pt>
                <c:pt idx="679">
                  <c:v>44447</c:v>
                </c:pt>
                <c:pt idx="680">
                  <c:v>44448</c:v>
                </c:pt>
                <c:pt idx="681">
                  <c:v>44449</c:v>
                </c:pt>
                <c:pt idx="682">
                  <c:v>44452</c:v>
                </c:pt>
                <c:pt idx="683">
                  <c:v>44453</c:v>
                </c:pt>
                <c:pt idx="684">
                  <c:v>44454</c:v>
                </c:pt>
                <c:pt idx="685">
                  <c:v>44455</c:v>
                </c:pt>
                <c:pt idx="686">
                  <c:v>44456</c:v>
                </c:pt>
                <c:pt idx="687">
                  <c:v>44459</c:v>
                </c:pt>
                <c:pt idx="688">
                  <c:v>44460</c:v>
                </c:pt>
                <c:pt idx="689">
                  <c:v>44461</c:v>
                </c:pt>
                <c:pt idx="690">
                  <c:v>44462</c:v>
                </c:pt>
                <c:pt idx="691">
                  <c:v>44463</c:v>
                </c:pt>
                <c:pt idx="692">
                  <c:v>44466</c:v>
                </c:pt>
                <c:pt idx="693">
                  <c:v>44467</c:v>
                </c:pt>
                <c:pt idx="694">
                  <c:v>44468</c:v>
                </c:pt>
                <c:pt idx="695">
                  <c:v>44469</c:v>
                </c:pt>
                <c:pt idx="696">
                  <c:v>44470</c:v>
                </c:pt>
                <c:pt idx="697">
                  <c:v>44473</c:v>
                </c:pt>
                <c:pt idx="698">
                  <c:v>44474</c:v>
                </c:pt>
                <c:pt idx="699">
                  <c:v>44475</c:v>
                </c:pt>
                <c:pt idx="700">
                  <c:v>44476</c:v>
                </c:pt>
                <c:pt idx="701">
                  <c:v>44477</c:v>
                </c:pt>
                <c:pt idx="702">
                  <c:v>44480</c:v>
                </c:pt>
                <c:pt idx="703">
                  <c:v>44481</c:v>
                </c:pt>
                <c:pt idx="704">
                  <c:v>44482</c:v>
                </c:pt>
                <c:pt idx="705">
                  <c:v>44483</c:v>
                </c:pt>
                <c:pt idx="706">
                  <c:v>44484</c:v>
                </c:pt>
                <c:pt idx="707">
                  <c:v>44487</c:v>
                </c:pt>
                <c:pt idx="708">
                  <c:v>44488</c:v>
                </c:pt>
                <c:pt idx="709">
                  <c:v>44489</c:v>
                </c:pt>
                <c:pt idx="710">
                  <c:v>44490</c:v>
                </c:pt>
                <c:pt idx="711">
                  <c:v>44491</c:v>
                </c:pt>
                <c:pt idx="712">
                  <c:v>44494</c:v>
                </c:pt>
                <c:pt idx="713">
                  <c:v>44495</c:v>
                </c:pt>
                <c:pt idx="714">
                  <c:v>44496</c:v>
                </c:pt>
                <c:pt idx="715">
                  <c:v>44497</c:v>
                </c:pt>
                <c:pt idx="716">
                  <c:v>44498</c:v>
                </c:pt>
                <c:pt idx="717">
                  <c:v>44502</c:v>
                </c:pt>
                <c:pt idx="718">
                  <c:v>44503</c:v>
                </c:pt>
                <c:pt idx="719">
                  <c:v>44504</c:v>
                </c:pt>
                <c:pt idx="720">
                  <c:v>44505</c:v>
                </c:pt>
                <c:pt idx="721">
                  <c:v>44508</c:v>
                </c:pt>
                <c:pt idx="722">
                  <c:v>44509</c:v>
                </c:pt>
                <c:pt idx="723">
                  <c:v>44510</c:v>
                </c:pt>
                <c:pt idx="724">
                  <c:v>44512</c:v>
                </c:pt>
                <c:pt idx="725">
                  <c:v>44515</c:v>
                </c:pt>
                <c:pt idx="726">
                  <c:v>44516</c:v>
                </c:pt>
                <c:pt idx="727">
                  <c:v>44517</c:v>
                </c:pt>
                <c:pt idx="728">
                  <c:v>44518</c:v>
                </c:pt>
                <c:pt idx="729">
                  <c:v>44519</c:v>
                </c:pt>
                <c:pt idx="730">
                  <c:v>44522</c:v>
                </c:pt>
                <c:pt idx="731">
                  <c:v>44523</c:v>
                </c:pt>
                <c:pt idx="732">
                  <c:v>44524</c:v>
                </c:pt>
                <c:pt idx="733">
                  <c:v>44525</c:v>
                </c:pt>
                <c:pt idx="734">
                  <c:v>44526</c:v>
                </c:pt>
                <c:pt idx="735">
                  <c:v>44529</c:v>
                </c:pt>
                <c:pt idx="736">
                  <c:v>44530</c:v>
                </c:pt>
                <c:pt idx="737">
                  <c:v>44531</c:v>
                </c:pt>
                <c:pt idx="738">
                  <c:v>44532</c:v>
                </c:pt>
                <c:pt idx="739">
                  <c:v>44533</c:v>
                </c:pt>
                <c:pt idx="740">
                  <c:v>44536</c:v>
                </c:pt>
                <c:pt idx="741">
                  <c:v>44537</c:v>
                </c:pt>
                <c:pt idx="742">
                  <c:v>44538</c:v>
                </c:pt>
                <c:pt idx="743">
                  <c:v>44539</c:v>
                </c:pt>
                <c:pt idx="744">
                  <c:v>44540</c:v>
                </c:pt>
                <c:pt idx="745">
                  <c:v>44543</c:v>
                </c:pt>
                <c:pt idx="746">
                  <c:v>44544</c:v>
                </c:pt>
                <c:pt idx="747">
                  <c:v>44545</c:v>
                </c:pt>
                <c:pt idx="748">
                  <c:v>44546</c:v>
                </c:pt>
                <c:pt idx="749">
                  <c:v>44547</c:v>
                </c:pt>
                <c:pt idx="750">
                  <c:v>44550</c:v>
                </c:pt>
                <c:pt idx="751">
                  <c:v>44551</c:v>
                </c:pt>
                <c:pt idx="752">
                  <c:v>44552</c:v>
                </c:pt>
                <c:pt idx="753">
                  <c:v>44553</c:v>
                </c:pt>
                <c:pt idx="754">
                  <c:v>44554</c:v>
                </c:pt>
                <c:pt idx="755">
                  <c:v>44557</c:v>
                </c:pt>
                <c:pt idx="756">
                  <c:v>44558</c:v>
                </c:pt>
                <c:pt idx="757">
                  <c:v>44559</c:v>
                </c:pt>
                <c:pt idx="758">
                  <c:v>44560</c:v>
                </c:pt>
                <c:pt idx="759">
                  <c:v>44561</c:v>
                </c:pt>
                <c:pt idx="760">
                  <c:v>44564</c:v>
                </c:pt>
                <c:pt idx="761">
                  <c:v>44565</c:v>
                </c:pt>
                <c:pt idx="762">
                  <c:v>44566</c:v>
                </c:pt>
                <c:pt idx="763">
                  <c:v>44568</c:v>
                </c:pt>
                <c:pt idx="764">
                  <c:v>44571</c:v>
                </c:pt>
                <c:pt idx="765">
                  <c:v>44572</c:v>
                </c:pt>
                <c:pt idx="766">
                  <c:v>44573</c:v>
                </c:pt>
                <c:pt idx="767">
                  <c:v>44574</c:v>
                </c:pt>
                <c:pt idx="768">
                  <c:v>44575</c:v>
                </c:pt>
                <c:pt idx="769">
                  <c:v>44578</c:v>
                </c:pt>
                <c:pt idx="770">
                  <c:v>44579</c:v>
                </c:pt>
                <c:pt idx="771">
                  <c:v>44580</c:v>
                </c:pt>
                <c:pt idx="772">
                  <c:v>44581</c:v>
                </c:pt>
                <c:pt idx="773">
                  <c:v>44582</c:v>
                </c:pt>
                <c:pt idx="774">
                  <c:v>44585</c:v>
                </c:pt>
                <c:pt idx="775">
                  <c:v>44586</c:v>
                </c:pt>
                <c:pt idx="776">
                  <c:v>44587</c:v>
                </c:pt>
                <c:pt idx="777">
                  <c:v>44588</c:v>
                </c:pt>
                <c:pt idx="778">
                  <c:v>44589</c:v>
                </c:pt>
                <c:pt idx="779">
                  <c:v>44592</c:v>
                </c:pt>
                <c:pt idx="780">
                  <c:v>44593</c:v>
                </c:pt>
                <c:pt idx="781">
                  <c:v>44594</c:v>
                </c:pt>
                <c:pt idx="782">
                  <c:v>44595</c:v>
                </c:pt>
                <c:pt idx="783">
                  <c:v>44596</c:v>
                </c:pt>
                <c:pt idx="784">
                  <c:v>44599</c:v>
                </c:pt>
                <c:pt idx="785">
                  <c:v>44600</c:v>
                </c:pt>
                <c:pt idx="786">
                  <c:v>44601</c:v>
                </c:pt>
                <c:pt idx="787">
                  <c:v>44602</c:v>
                </c:pt>
                <c:pt idx="788">
                  <c:v>44603</c:v>
                </c:pt>
                <c:pt idx="789">
                  <c:v>44606</c:v>
                </c:pt>
                <c:pt idx="790">
                  <c:v>44607</c:v>
                </c:pt>
                <c:pt idx="791">
                  <c:v>44608</c:v>
                </c:pt>
                <c:pt idx="792">
                  <c:v>44609</c:v>
                </c:pt>
                <c:pt idx="793">
                  <c:v>44610</c:v>
                </c:pt>
                <c:pt idx="794">
                  <c:v>44613</c:v>
                </c:pt>
                <c:pt idx="795">
                  <c:v>44614</c:v>
                </c:pt>
                <c:pt idx="796">
                  <c:v>44615</c:v>
                </c:pt>
                <c:pt idx="797">
                  <c:v>44616</c:v>
                </c:pt>
                <c:pt idx="798">
                  <c:v>44617</c:v>
                </c:pt>
                <c:pt idx="799">
                  <c:v>44620</c:v>
                </c:pt>
                <c:pt idx="800">
                  <c:v>44621</c:v>
                </c:pt>
                <c:pt idx="801">
                  <c:v>44622</c:v>
                </c:pt>
                <c:pt idx="802">
                  <c:v>44623</c:v>
                </c:pt>
                <c:pt idx="803">
                  <c:v>44624</c:v>
                </c:pt>
                <c:pt idx="804">
                  <c:v>44627</c:v>
                </c:pt>
                <c:pt idx="805">
                  <c:v>44628</c:v>
                </c:pt>
                <c:pt idx="806">
                  <c:v>44629</c:v>
                </c:pt>
                <c:pt idx="807">
                  <c:v>44630</c:v>
                </c:pt>
                <c:pt idx="808">
                  <c:v>44631</c:v>
                </c:pt>
                <c:pt idx="809">
                  <c:v>44634</c:v>
                </c:pt>
                <c:pt idx="810">
                  <c:v>44635</c:v>
                </c:pt>
                <c:pt idx="811">
                  <c:v>44636</c:v>
                </c:pt>
                <c:pt idx="812">
                  <c:v>44637</c:v>
                </c:pt>
                <c:pt idx="813">
                  <c:v>44638</c:v>
                </c:pt>
                <c:pt idx="814">
                  <c:v>44641</c:v>
                </c:pt>
                <c:pt idx="815">
                  <c:v>44642</c:v>
                </c:pt>
                <c:pt idx="816">
                  <c:v>44643</c:v>
                </c:pt>
                <c:pt idx="817">
                  <c:v>44644</c:v>
                </c:pt>
                <c:pt idx="818">
                  <c:v>44645</c:v>
                </c:pt>
                <c:pt idx="819">
                  <c:v>44648</c:v>
                </c:pt>
                <c:pt idx="820">
                  <c:v>44649</c:v>
                </c:pt>
                <c:pt idx="821">
                  <c:v>44650</c:v>
                </c:pt>
                <c:pt idx="822">
                  <c:v>44651</c:v>
                </c:pt>
                <c:pt idx="823">
                  <c:v>44652</c:v>
                </c:pt>
                <c:pt idx="824">
                  <c:v>44655</c:v>
                </c:pt>
                <c:pt idx="825">
                  <c:v>44656</c:v>
                </c:pt>
                <c:pt idx="826">
                  <c:v>44657</c:v>
                </c:pt>
                <c:pt idx="827">
                  <c:v>44658</c:v>
                </c:pt>
                <c:pt idx="828">
                  <c:v>44659</c:v>
                </c:pt>
                <c:pt idx="829">
                  <c:v>44662</c:v>
                </c:pt>
                <c:pt idx="830">
                  <c:v>44663</c:v>
                </c:pt>
                <c:pt idx="831">
                  <c:v>44664</c:v>
                </c:pt>
                <c:pt idx="832">
                  <c:v>44665</c:v>
                </c:pt>
                <c:pt idx="833">
                  <c:v>44666</c:v>
                </c:pt>
                <c:pt idx="834">
                  <c:v>44670</c:v>
                </c:pt>
                <c:pt idx="835">
                  <c:v>44671</c:v>
                </c:pt>
                <c:pt idx="836">
                  <c:v>44672</c:v>
                </c:pt>
                <c:pt idx="837">
                  <c:v>44673</c:v>
                </c:pt>
                <c:pt idx="838">
                  <c:v>44676</c:v>
                </c:pt>
                <c:pt idx="839">
                  <c:v>44677</c:v>
                </c:pt>
                <c:pt idx="840">
                  <c:v>44678</c:v>
                </c:pt>
                <c:pt idx="841">
                  <c:v>44679</c:v>
                </c:pt>
                <c:pt idx="842">
                  <c:v>44680</c:v>
                </c:pt>
                <c:pt idx="843">
                  <c:v>44683</c:v>
                </c:pt>
                <c:pt idx="844">
                  <c:v>44685</c:v>
                </c:pt>
                <c:pt idx="845">
                  <c:v>44686</c:v>
                </c:pt>
                <c:pt idx="846">
                  <c:v>44687</c:v>
                </c:pt>
                <c:pt idx="847">
                  <c:v>44690</c:v>
                </c:pt>
                <c:pt idx="848">
                  <c:v>44691</c:v>
                </c:pt>
                <c:pt idx="849">
                  <c:v>44692</c:v>
                </c:pt>
                <c:pt idx="850">
                  <c:v>44693</c:v>
                </c:pt>
                <c:pt idx="851">
                  <c:v>44694</c:v>
                </c:pt>
                <c:pt idx="852">
                  <c:v>44697</c:v>
                </c:pt>
                <c:pt idx="853">
                  <c:v>44698</c:v>
                </c:pt>
                <c:pt idx="854">
                  <c:v>44699</c:v>
                </c:pt>
                <c:pt idx="855">
                  <c:v>44700</c:v>
                </c:pt>
                <c:pt idx="856">
                  <c:v>44701</c:v>
                </c:pt>
                <c:pt idx="857">
                  <c:v>44704</c:v>
                </c:pt>
                <c:pt idx="858">
                  <c:v>44705</c:v>
                </c:pt>
                <c:pt idx="859">
                  <c:v>44706</c:v>
                </c:pt>
                <c:pt idx="860">
                  <c:v>44707</c:v>
                </c:pt>
                <c:pt idx="861">
                  <c:v>44708</c:v>
                </c:pt>
                <c:pt idx="862">
                  <c:v>44711</c:v>
                </c:pt>
                <c:pt idx="863">
                  <c:v>44712</c:v>
                </c:pt>
                <c:pt idx="864">
                  <c:v>44713</c:v>
                </c:pt>
                <c:pt idx="865">
                  <c:v>44714</c:v>
                </c:pt>
                <c:pt idx="866">
                  <c:v>44715</c:v>
                </c:pt>
                <c:pt idx="867">
                  <c:v>44718</c:v>
                </c:pt>
                <c:pt idx="868">
                  <c:v>44719</c:v>
                </c:pt>
                <c:pt idx="869">
                  <c:v>44720</c:v>
                </c:pt>
                <c:pt idx="870">
                  <c:v>44721</c:v>
                </c:pt>
                <c:pt idx="871">
                  <c:v>44722</c:v>
                </c:pt>
                <c:pt idx="872">
                  <c:v>44725</c:v>
                </c:pt>
                <c:pt idx="873">
                  <c:v>44726</c:v>
                </c:pt>
                <c:pt idx="874">
                  <c:v>44727</c:v>
                </c:pt>
                <c:pt idx="875">
                  <c:v>44729</c:v>
                </c:pt>
                <c:pt idx="876">
                  <c:v>44732</c:v>
                </c:pt>
                <c:pt idx="877">
                  <c:v>44733</c:v>
                </c:pt>
                <c:pt idx="878">
                  <c:v>44734</c:v>
                </c:pt>
                <c:pt idx="879">
                  <c:v>44735</c:v>
                </c:pt>
                <c:pt idx="880">
                  <c:v>44736</c:v>
                </c:pt>
                <c:pt idx="881">
                  <c:v>44739</c:v>
                </c:pt>
                <c:pt idx="882">
                  <c:v>44740</c:v>
                </c:pt>
                <c:pt idx="883">
                  <c:v>44741</c:v>
                </c:pt>
                <c:pt idx="884">
                  <c:v>44742</c:v>
                </c:pt>
                <c:pt idx="885">
                  <c:v>44743</c:v>
                </c:pt>
                <c:pt idx="886">
                  <c:v>44746</c:v>
                </c:pt>
                <c:pt idx="887">
                  <c:v>44747</c:v>
                </c:pt>
                <c:pt idx="888">
                  <c:v>44748</c:v>
                </c:pt>
                <c:pt idx="889">
                  <c:v>44749</c:v>
                </c:pt>
                <c:pt idx="890">
                  <c:v>44750</c:v>
                </c:pt>
                <c:pt idx="891">
                  <c:v>44753</c:v>
                </c:pt>
                <c:pt idx="892">
                  <c:v>44754</c:v>
                </c:pt>
                <c:pt idx="893">
                  <c:v>44755</c:v>
                </c:pt>
                <c:pt idx="894">
                  <c:v>44756</c:v>
                </c:pt>
                <c:pt idx="895">
                  <c:v>44757</c:v>
                </c:pt>
                <c:pt idx="896">
                  <c:v>44760</c:v>
                </c:pt>
                <c:pt idx="897">
                  <c:v>44761</c:v>
                </c:pt>
                <c:pt idx="898">
                  <c:v>44762</c:v>
                </c:pt>
                <c:pt idx="899">
                  <c:v>44763</c:v>
                </c:pt>
                <c:pt idx="900">
                  <c:v>44764</c:v>
                </c:pt>
                <c:pt idx="901">
                  <c:v>44767</c:v>
                </c:pt>
                <c:pt idx="902">
                  <c:v>44768</c:v>
                </c:pt>
                <c:pt idx="903">
                  <c:v>44769</c:v>
                </c:pt>
                <c:pt idx="904">
                  <c:v>44770</c:v>
                </c:pt>
                <c:pt idx="905">
                  <c:v>44771</c:v>
                </c:pt>
                <c:pt idx="906">
                  <c:v>44774</c:v>
                </c:pt>
                <c:pt idx="907">
                  <c:v>44775</c:v>
                </c:pt>
                <c:pt idx="908">
                  <c:v>44776</c:v>
                </c:pt>
                <c:pt idx="909">
                  <c:v>44777</c:v>
                </c:pt>
                <c:pt idx="910">
                  <c:v>44778</c:v>
                </c:pt>
                <c:pt idx="911">
                  <c:v>44781</c:v>
                </c:pt>
                <c:pt idx="912">
                  <c:v>44782</c:v>
                </c:pt>
                <c:pt idx="913">
                  <c:v>44783</c:v>
                </c:pt>
                <c:pt idx="914">
                  <c:v>44784</c:v>
                </c:pt>
                <c:pt idx="915">
                  <c:v>44785</c:v>
                </c:pt>
                <c:pt idx="916">
                  <c:v>44789</c:v>
                </c:pt>
                <c:pt idx="917">
                  <c:v>44790</c:v>
                </c:pt>
                <c:pt idx="918">
                  <c:v>44791</c:v>
                </c:pt>
                <c:pt idx="919">
                  <c:v>44792</c:v>
                </c:pt>
                <c:pt idx="920">
                  <c:v>44795</c:v>
                </c:pt>
                <c:pt idx="921">
                  <c:v>44796</c:v>
                </c:pt>
                <c:pt idx="922">
                  <c:v>44797</c:v>
                </c:pt>
                <c:pt idx="923">
                  <c:v>44798</c:v>
                </c:pt>
                <c:pt idx="924">
                  <c:v>44799</c:v>
                </c:pt>
                <c:pt idx="925">
                  <c:v>44802</c:v>
                </c:pt>
                <c:pt idx="926">
                  <c:v>44803</c:v>
                </c:pt>
                <c:pt idx="927">
                  <c:v>44804</c:v>
                </c:pt>
                <c:pt idx="928">
                  <c:v>44805</c:v>
                </c:pt>
                <c:pt idx="929">
                  <c:v>44806</c:v>
                </c:pt>
                <c:pt idx="930">
                  <c:v>44809</c:v>
                </c:pt>
                <c:pt idx="931">
                  <c:v>44810</c:v>
                </c:pt>
                <c:pt idx="932">
                  <c:v>44811</c:v>
                </c:pt>
                <c:pt idx="933">
                  <c:v>44812</c:v>
                </c:pt>
                <c:pt idx="934">
                  <c:v>44813</c:v>
                </c:pt>
                <c:pt idx="935">
                  <c:v>44816</c:v>
                </c:pt>
                <c:pt idx="936">
                  <c:v>44817</c:v>
                </c:pt>
                <c:pt idx="937">
                  <c:v>44818</c:v>
                </c:pt>
                <c:pt idx="938">
                  <c:v>44819</c:v>
                </c:pt>
                <c:pt idx="939">
                  <c:v>44820</c:v>
                </c:pt>
                <c:pt idx="940">
                  <c:v>44823</c:v>
                </c:pt>
                <c:pt idx="941">
                  <c:v>44824</c:v>
                </c:pt>
                <c:pt idx="942">
                  <c:v>44825</c:v>
                </c:pt>
                <c:pt idx="943">
                  <c:v>44826</c:v>
                </c:pt>
                <c:pt idx="944">
                  <c:v>44827</c:v>
                </c:pt>
                <c:pt idx="945">
                  <c:v>44830</c:v>
                </c:pt>
                <c:pt idx="946">
                  <c:v>44831</c:v>
                </c:pt>
                <c:pt idx="947">
                  <c:v>44832</c:v>
                </c:pt>
                <c:pt idx="948">
                  <c:v>44833</c:v>
                </c:pt>
                <c:pt idx="949">
                  <c:v>44834</c:v>
                </c:pt>
                <c:pt idx="950">
                  <c:v>44837</c:v>
                </c:pt>
                <c:pt idx="951">
                  <c:v>44838</c:v>
                </c:pt>
                <c:pt idx="952">
                  <c:v>44839</c:v>
                </c:pt>
                <c:pt idx="953">
                  <c:v>44840</c:v>
                </c:pt>
                <c:pt idx="954">
                  <c:v>44841</c:v>
                </c:pt>
                <c:pt idx="955">
                  <c:v>44844</c:v>
                </c:pt>
                <c:pt idx="956">
                  <c:v>44845</c:v>
                </c:pt>
                <c:pt idx="957">
                  <c:v>44846</c:v>
                </c:pt>
                <c:pt idx="958">
                  <c:v>44847</c:v>
                </c:pt>
                <c:pt idx="959">
                  <c:v>44848</c:v>
                </c:pt>
                <c:pt idx="960">
                  <c:v>44851</c:v>
                </c:pt>
                <c:pt idx="961">
                  <c:v>44852</c:v>
                </c:pt>
                <c:pt idx="962">
                  <c:v>44853</c:v>
                </c:pt>
                <c:pt idx="963">
                  <c:v>44854</c:v>
                </c:pt>
                <c:pt idx="964">
                  <c:v>44855</c:v>
                </c:pt>
                <c:pt idx="965">
                  <c:v>44858</c:v>
                </c:pt>
                <c:pt idx="966">
                  <c:v>44859</c:v>
                </c:pt>
                <c:pt idx="967">
                  <c:v>44860</c:v>
                </c:pt>
                <c:pt idx="968">
                  <c:v>44861</c:v>
                </c:pt>
                <c:pt idx="969">
                  <c:v>44862</c:v>
                </c:pt>
                <c:pt idx="970">
                  <c:v>44865</c:v>
                </c:pt>
                <c:pt idx="971">
                  <c:v>44867</c:v>
                </c:pt>
                <c:pt idx="972">
                  <c:v>44868</c:v>
                </c:pt>
                <c:pt idx="973">
                  <c:v>44869</c:v>
                </c:pt>
                <c:pt idx="974">
                  <c:v>44872</c:v>
                </c:pt>
                <c:pt idx="975">
                  <c:v>44873</c:v>
                </c:pt>
                <c:pt idx="976">
                  <c:v>44874</c:v>
                </c:pt>
                <c:pt idx="977">
                  <c:v>44875</c:v>
                </c:pt>
                <c:pt idx="978">
                  <c:v>44879</c:v>
                </c:pt>
                <c:pt idx="979">
                  <c:v>44880</c:v>
                </c:pt>
                <c:pt idx="980">
                  <c:v>44881</c:v>
                </c:pt>
                <c:pt idx="981">
                  <c:v>44882</c:v>
                </c:pt>
                <c:pt idx="982">
                  <c:v>44883</c:v>
                </c:pt>
                <c:pt idx="983">
                  <c:v>44886</c:v>
                </c:pt>
                <c:pt idx="984">
                  <c:v>44887</c:v>
                </c:pt>
                <c:pt idx="985">
                  <c:v>44888</c:v>
                </c:pt>
                <c:pt idx="986">
                  <c:v>44889</c:v>
                </c:pt>
                <c:pt idx="987">
                  <c:v>44890</c:v>
                </c:pt>
                <c:pt idx="988">
                  <c:v>44893</c:v>
                </c:pt>
                <c:pt idx="989">
                  <c:v>44894</c:v>
                </c:pt>
                <c:pt idx="990">
                  <c:v>44895</c:v>
                </c:pt>
                <c:pt idx="991">
                  <c:v>44896</c:v>
                </c:pt>
                <c:pt idx="992">
                  <c:v>44897</c:v>
                </c:pt>
                <c:pt idx="993">
                  <c:v>44900</c:v>
                </c:pt>
                <c:pt idx="994">
                  <c:v>44901</c:v>
                </c:pt>
                <c:pt idx="995">
                  <c:v>44902</c:v>
                </c:pt>
                <c:pt idx="996">
                  <c:v>44903</c:v>
                </c:pt>
                <c:pt idx="997">
                  <c:v>44904</c:v>
                </c:pt>
                <c:pt idx="998">
                  <c:v>44907</c:v>
                </c:pt>
                <c:pt idx="999">
                  <c:v>44908</c:v>
                </c:pt>
                <c:pt idx="1000">
                  <c:v>44909</c:v>
                </c:pt>
                <c:pt idx="1001">
                  <c:v>44910</c:v>
                </c:pt>
                <c:pt idx="1002">
                  <c:v>44911</c:v>
                </c:pt>
                <c:pt idx="1003">
                  <c:v>44914</c:v>
                </c:pt>
                <c:pt idx="1004">
                  <c:v>44915</c:v>
                </c:pt>
                <c:pt idx="1005">
                  <c:v>44916</c:v>
                </c:pt>
                <c:pt idx="1006">
                  <c:v>44917</c:v>
                </c:pt>
                <c:pt idx="1007">
                  <c:v>44918</c:v>
                </c:pt>
                <c:pt idx="1008">
                  <c:v>44922</c:v>
                </c:pt>
                <c:pt idx="1009">
                  <c:v>44923</c:v>
                </c:pt>
                <c:pt idx="1010">
                  <c:v>44924</c:v>
                </c:pt>
                <c:pt idx="1011">
                  <c:v>44925</c:v>
                </c:pt>
                <c:pt idx="1012">
                  <c:v>44928</c:v>
                </c:pt>
                <c:pt idx="1013">
                  <c:v>44929</c:v>
                </c:pt>
                <c:pt idx="1014">
                  <c:v>44930</c:v>
                </c:pt>
                <c:pt idx="1015">
                  <c:v>44931</c:v>
                </c:pt>
                <c:pt idx="1016">
                  <c:v>44935</c:v>
                </c:pt>
                <c:pt idx="1017">
                  <c:v>44936</c:v>
                </c:pt>
                <c:pt idx="1018">
                  <c:v>44937</c:v>
                </c:pt>
                <c:pt idx="1019">
                  <c:v>44938</c:v>
                </c:pt>
                <c:pt idx="1020">
                  <c:v>44939</c:v>
                </c:pt>
                <c:pt idx="1021">
                  <c:v>44942</c:v>
                </c:pt>
                <c:pt idx="1022">
                  <c:v>44943</c:v>
                </c:pt>
                <c:pt idx="1023">
                  <c:v>44944</c:v>
                </c:pt>
                <c:pt idx="1024">
                  <c:v>44945</c:v>
                </c:pt>
                <c:pt idx="1025">
                  <c:v>44946</c:v>
                </c:pt>
                <c:pt idx="1026">
                  <c:v>44949</c:v>
                </c:pt>
                <c:pt idx="1027">
                  <c:v>44950</c:v>
                </c:pt>
                <c:pt idx="1028">
                  <c:v>44951</c:v>
                </c:pt>
                <c:pt idx="1029">
                  <c:v>44952</c:v>
                </c:pt>
                <c:pt idx="1030">
                  <c:v>44953</c:v>
                </c:pt>
                <c:pt idx="1031">
                  <c:v>44956</c:v>
                </c:pt>
                <c:pt idx="1032">
                  <c:v>44957</c:v>
                </c:pt>
                <c:pt idx="1033">
                  <c:v>44958</c:v>
                </c:pt>
                <c:pt idx="1034">
                  <c:v>44959</c:v>
                </c:pt>
                <c:pt idx="1035">
                  <c:v>44960</c:v>
                </c:pt>
                <c:pt idx="1036">
                  <c:v>44963</c:v>
                </c:pt>
                <c:pt idx="1037">
                  <c:v>44964</c:v>
                </c:pt>
                <c:pt idx="1038">
                  <c:v>44965</c:v>
                </c:pt>
                <c:pt idx="1039">
                  <c:v>44966</c:v>
                </c:pt>
                <c:pt idx="1040">
                  <c:v>44967</c:v>
                </c:pt>
                <c:pt idx="1041">
                  <c:v>44970</c:v>
                </c:pt>
                <c:pt idx="1042">
                  <c:v>44971</c:v>
                </c:pt>
                <c:pt idx="1043">
                  <c:v>44972</c:v>
                </c:pt>
                <c:pt idx="1044">
                  <c:v>44973</c:v>
                </c:pt>
                <c:pt idx="1045">
                  <c:v>44974</c:v>
                </c:pt>
                <c:pt idx="1046">
                  <c:v>44977</c:v>
                </c:pt>
                <c:pt idx="1047">
                  <c:v>44978</c:v>
                </c:pt>
                <c:pt idx="1048">
                  <c:v>44979</c:v>
                </c:pt>
                <c:pt idx="1049">
                  <c:v>44980</c:v>
                </c:pt>
                <c:pt idx="1050">
                  <c:v>44981</c:v>
                </c:pt>
                <c:pt idx="1051">
                  <c:v>44984</c:v>
                </c:pt>
                <c:pt idx="1052">
                  <c:v>44985</c:v>
                </c:pt>
                <c:pt idx="1053">
                  <c:v>44986</c:v>
                </c:pt>
                <c:pt idx="1054">
                  <c:v>44987</c:v>
                </c:pt>
                <c:pt idx="1055">
                  <c:v>44988</c:v>
                </c:pt>
                <c:pt idx="1056">
                  <c:v>44991</c:v>
                </c:pt>
                <c:pt idx="1057">
                  <c:v>44992</c:v>
                </c:pt>
                <c:pt idx="1058">
                  <c:v>44993</c:v>
                </c:pt>
                <c:pt idx="1059">
                  <c:v>44994</c:v>
                </c:pt>
                <c:pt idx="1060">
                  <c:v>44995</c:v>
                </c:pt>
                <c:pt idx="1061">
                  <c:v>44998</c:v>
                </c:pt>
                <c:pt idx="1062">
                  <c:v>44999</c:v>
                </c:pt>
                <c:pt idx="1063">
                  <c:v>45000</c:v>
                </c:pt>
                <c:pt idx="1064">
                  <c:v>45001</c:v>
                </c:pt>
                <c:pt idx="1065">
                  <c:v>45002</c:v>
                </c:pt>
                <c:pt idx="1066">
                  <c:v>45005</c:v>
                </c:pt>
                <c:pt idx="1067">
                  <c:v>45006</c:v>
                </c:pt>
                <c:pt idx="1068">
                  <c:v>45007</c:v>
                </c:pt>
                <c:pt idx="1069">
                  <c:v>45008</c:v>
                </c:pt>
                <c:pt idx="1070">
                  <c:v>45009</c:v>
                </c:pt>
                <c:pt idx="1071">
                  <c:v>45012</c:v>
                </c:pt>
                <c:pt idx="1072">
                  <c:v>45013</c:v>
                </c:pt>
                <c:pt idx="1073">
                  <c:v>45014</c:v>
                </c:pt>
                <c:pt idx="1074">
                  <c:v>45015</c:v>
                </c:pt>
                <c:pt idx="1075">
                  <c:v>45016</c:v>
                </c:pt>
                <c:pt idx="1076">
                  <c:v>45019</c:v>
                </c:pt>
                <c:pt idx="1077">
                  <c:v>45020</c:v>
                </c:pt>
                <c:pt idx="1078">
                  <c:v>45021</c:v>
                </c:pt>
                <c:pt idx="1079">
                  <c:v>45022</c:v>
                </c:pt>
                <c:pt idx="1080">
                  <c:v>45023</c:v>
                </c:pt>
                <c:pt idx="1081">
                  <c:v>45027</c:v>
                </c:pt>
                <c:pt idx="1082">
                  <c:v>45028</c:v>
                </c:pt>
                <c:pt idx="1083">
                  <c:v>45029</c:v>
                </c:pt>
                <c:pt idx="1084">
                  <c:v>45030</c:v>
                </c:pt>
                <c:pt idx="1085">
                  <c:v>45033</c:v>
                </c:pt>
                <c:pt idx="1086">
                  <c:v>45034</c:v>
                </c:pt>
                <c:pt idx="1087">
                  <c:v>45035</c:v>
                </c:pt>
                <c:pt idx="1088">
                  <c:v>45036</c:v>
                </c:pt>
                <c:pt idx="1089">
                  <c:v>45037</c:v>
                </c:pt>
                <c:pt idx="1090">
                  <c:v>45040</c:v>
                </c:pt>
                <c:pt idx="1091">
                  <c:v>45041</c:v>
                </c:pt>
                <c:pt idx="1092">
                  <c:v>45042</c:v>
                </c:pt>
                <c:pt idx="1093">
                  <c:v>45043</c:v>
                </c:pt>
                <c:pt idx="1094">
                  <c:v>45044</c:v>
                </c:pt>
                <c:pt idx="1095">
                  <c:v>45048</c:v>
                </c:pt>
                <c:pt idx="1096">
                  <c:v>45050</c:v>
                </c:pt>
                <c:pt idx="1097">
                  <c:v>45051</c:v>
                </c:pt>
                <c:pt idx="1098">
                  <c:v>45054</c:v>
                </c:pt>
                <c:pt idx="1099">
                  <c:v>45055</c:v>
                </c:pt>
                <c:pt idx="1100">
                  <c:v>45056</c:v>
                </c:pt>
                <c:pt idx="1101">
                  <c:v>45057</c:v>
                </c:pt>
                <c:pt idx="1102">
                  <c:v>45058</c:v>
                </c:pt>
                <c:pt idx="1103">
                  <c:v>45061</c:v>
                </c:pt>
                <c:pt idx="1104">
                  <c:v>45062</c:v>
                </c:pt>
                <c:pt idx="1105">
                  <c:v>45063</c:v>
                </c:pt>
                <c:pt idx="1106">
                  <c:v>45064</c:v>
                </c:pt>
                <c:pt idx="1107">
                  <c:v>45065</c:v>
                </c:pt>
                <c:pt idx="1108">
                  <c:v>45068</c:v>
                </c:pt>
                <c:pt idx="1109">
                  <c:v>45069</c:v>
                </c:pt>
                <c:pt idx="1110">
                  <c:v>45070</c:v>
                </c:pt>
                <c:pt idx="1111">
                  <c:v>45071</c:v>
                </c:pt>
                <c:pt idx="1112">
                  <c:v>45072</c:v>
                </c:pt>
                <c:pt idx="1113">
                  <c:v>45075</c:v>
                </c:pt>
                <c:pt idx="1114">
                  <c:v>45076</c:v>
                </c:pt>
                <c:pt idx="1115">
                  <c:v>45077</c:v>
                </c:pt>
                <c:pt idx="1116">
                  <c:v>45078</c:v>
                </c:pt>
                <c:pt idx="1117">
                  <c:v>45079</c:v>
                </c:pt>
                <c:pt idx="1118">
                  <c:v>45082</c:v>
                </c:pt>
                <c:pt idx="1119">
                  <c:v>45083</c:v>
                </c:pt>
                <c:pt idx="1120">
                  <c:v>45084</c:v>
                </c:pt>
                <c:pt idx="1121">
                  <c:v>45086</c:v>
                </c:pt>
                <c:pt idx="1122">
                  <c:v>45089</c:v>
                </c:pt>
                <c:pt idx="1123">
                  <c:v>45090</c:v>
                </c:pt>
                <c:pt idx="1124">
                  <c:v>45091</c:v>
                </c:pt>
                <c:pt idx="1125">
                  <c:v>45092</c:v>
                </c:pt>
                <c:pt idx="1126">
                  <c:v>45093</c:v>
                </c:pt>
                <c:pt idx="1127">
                  <c:v>45096</c:v>
                </c:pt>
                <c:pt idx="1128">
                  <c:v>45097</c:v>
                </c:pt>
                <c:pt idx="1129">
                  <c:v>45098</c:v>
                </c:pt>
                <c:pt idx="1130">
                  <c:v>45099</c:v>
                </c:pt>
                <c:pt idx="1131">
                  <c:v>45100</c:v>
                </c:pt>
                <c:pt idx="1132">
                  <c:v>45103</c:v>
                </c:pt>
                <c:pt idx="1133">
                  <c:v>45104</c:v>
                </c:pt>
                <c:pt idx="1134">
                  <c:v>45105</c:v>
                </c:pt>
                <c:pt idx="1135">
                  <c:v>45106</c:v>
                </c:pt>
                <c:pt idx="1136">
                  <c:v>45107</c:v>
                </c:pt>
                <c:pt idx="1137">
                  <c:v>45110</c:v>
                </c:pt>
                <c:pt idx="1138">
                  <c:v>45111</c:v>
                </c:pt>
                <c:pt idx="1139">
                  <c:v>45112</c:v>
                </c:pt>
                <c:pt idx="1140">
                  <c:v>45113</c:v>
                </c:pt>
                <c:pt idx="1141">
                  <c:v>45114</c:v>
                </c:pt>
                <c:pt idx="1142">
                  <c:v>45117</c:v>
                </c:pt>
                <c:pt idx="1143">
                  <c:v>45118</c:v>
                </c:pt>
                <c:pt idx="1144">
                  <c:v>45119</c:v>
                </c:pt>
                <c:pt idx="1145">
                  <c:v>45120</c:v>
                </c:pt>
                <c:pt idx="1146">
                  <c:v>45121</c:v>
                </c:pt>
                <c:pt idx="1147">
                  <c:v>45124</c:v>
                </c:pt>
                <c:pt idx="1148">
                  <c:v>45125</c:v>
                </c:pt>
                <c:pt idx="1149">
                  <c:v>45126</c:v>
                </c:pt>
                <c:pt idx="1150">
                  <c:v>45127</c:v>
                </c:pt>
                <c:pt idx="1151">
                  <c:v>45128</c:v>
                </c:pt>
                <c:pt idx="1152">
                  <c:v>45131</c:v>
                </c:pt>
                <c:pt idx="1153">
                  <c:v>45132</c:v>
                </c:pt>
                <c:pt idx="1154">
                  <c:v>45133</c:v>
                </c:pt>
                <c:pt idx="1155">
                  <c:v>45134</c:v>
                </c:pt>
                <c:pt idx="1156">
                  <c:v>45135</c:v>
                </c:pt>
                <c:pt idx="1157">
                  <c:v>45138</c:v>
                </c:pt>
                <c:pt idx="1158">
                  <c:v>45139</c:v>
                </c:pt>
                <c:pt idx="1159">
                  <c:v>45140</c:v>
                </c:pt>
                <c:pt idx="1160">
                  <c:v>45141</c:v>
                </c:pt>
                <c:pt idx="1161">
                  <c:v>45142</c:v>
                </c:pt>
                <c:pt idx="1162">
                  <c:v>45145</c:v>
                </c:pt>
                <c:pt idx="1163">
                  <c:v>45146</c:v>
                </c:pt>
                <c:pt idx="1164">
                  <c:v>45147</c:v>
                </c:pt>
                <c:pt idx="1165">
                  <c:v>45148</c:v>
                </c:pt>
                <c:pt idx="1166">
                  <c:v>45149</c:v>
                </c:pt>
                <c:pt idx="1167">
                  <c:v>45152</c:v>
                </c:pt>
                <c:pt idx="1168">
                  <c:v>45154</c:v>
                </c:pt>
                <c:pt idx="1169">
                  <c:v>45155</c:v>
                </c:pt>
                <c:pt idx="1170">
                  <c:v>45156</c:v>
                </c:pt>
                <c:pt idx="1171">
                  <c:v>45159</c:v>
                </c:pt>
                <c:pt idx="1172">
                  <c:v>45160</c:v>
                </c:pt>
                <c:pt idx="1173">
                  <c:v>45161</c:v>
                </c:pt>
                <c:pt idx="1174">
                  <c:v>45162</c:v>
                </c:pt>
                <c:pt idx="1175">
                  <c:v>45163</c:v>
                </c:pt>
                <c:pt idx="1176">
                  <c:v>45166</c:v>
                </c:pt>
                <c:pt idx="1177">
                  <c:v>45167</c:v>
                </c:pt>
                <c:pt idx="1178">
                  <c:v>45168</c:v>
                </c:pt>
                <c:pt idx="1179">
                  <c:v>45169</c:v>
                </c:pt>
                <c:pt idx="1180">
                  <c:v>45170</c:v>
                </c:pt>
                <c:pt idx="1181">
                  <c:v>45173</c:v>
                </c:pt>
                <c:pt idx="1182">
                  <c:v>45174</c:v>
                </c:pt>
                <c:pt idx="1183">
                  <c:v>45175</c:v>
                </c:pt>
                <c:pt idx="1184">
                  <c:v>45176</c:v>
                </c:pt>
                <c:pt idx="1185">
                  <c:v>45177</c:v>
                </c:pt>
                <c:pt idx="1186">
                  <c:v>45180</c:v>
                </c:pt>
                <c:pt idx="1187">
                  <c:v>45181</c:v>
                </c:pt>
                <c:pt idx="1188">
                  <c:v>45182</c:v>
                </c:pt>
                <c:pt idx="1189">
                  <c:v>45183</c:v>
                </c:pt>
                <c:pt idx="1190">
                  <c:v>45184</c:v>
                </c:pt>
                <c:pt idx="1191">
                  <c:v>45187</c:v>
                </c:pt>
                <c:pt idx="1192">
                  <c:v>45188</c:v>
                </c:pt>
                <c:pt idx="1193">
                  <c:v>45189</c:v>
                </c:pt>
                <c:pt idx="1194">
                  <c:v>45190</c:v>
                </c:pt>
                <c:pt idx="1195">
                  <c:v>45191</c:v>
                </c:pt>
                <c:pt idx="1196">
                  <c:v>45194</c:v>
                </c:pt>
                <c:pt idx="1197">
                  <c:v>45195</c:v>
                </c:pt>
                <c:pt idx="1198">
                  <c:v>45196</c:v>
                </c:pt>
                <c:pt idx="1199">
                  <c:v>45197</c:v>
                </c:pt>
                <c:pt idx="1200">
                  <c:v>45198</c:v>
                </c:pt>
                <c:pt idx="1201">
                  <c:v>45201</c:v>
                </c:pt>
                <c:pt idx="1202">
                  <c:v>45202</c:v>
                </c:pt>
                <c:pt idx="1203">
                  <c:v>45203</c:v>
                </c:pt>
                <c:pt idx="1204">
                  <c:v>45204</c:v>
                </c:pt>
                <c:pt idx="1205">
                  <c:v>45205</c:v>
                </c:pt>
                <c:pt idx="1206">
                  <c:v>45208</c:v>
                </c:pt>
                <c:pt idx="1207">
                  <c:v>45209</c:v>
                </c:pt>
                <c:pt idx="1208">
                  <c:v>45210</c:v>
                </c:pt>
                <c:pt idx="1209">
                  <c:v>45211</c:v>
                </c:pt>
                <c:pt idx="1210">
                  <c:v>45212</c:v>
                </c:pt>
                <c:pt idx="1211">
                  <c:v>45215</c:v>
                </c:pt>
                <c:pt idx="1212">
                  <c:v>45216</c:v>
                </c:pt>
                <c:pt idx="1213">
                  <c:v>45217</c:v>
                </c:pt>
                <c:pt idx="1214">
                  <c:v>45218</c:v>
                </c:pt>
                <c:pt idx="1215">
                  <c:v>45219</c:v>
                </c:pt>
                <c:pt idx="1216">
                  <c:v>45222</c:v>
                </c:pt>
                <c:pt idx="1217">
                  <c:v>45223</c:v>
                </c:pt>
                <c:pt idx="1218">
                  <c:v>45224</c:v>
                </c:pt>
                <c:pt idx="1219">
                  <c:v>45225</c:v>
                </c:pt>
                <c:pt idx="1220">
                  <c:v>45226</c:v>
                </c:pt>
                <c:pt idx="1221">
                  <c:v>45229</c:v>
                </c:pt>
                <c:pt idx="1222">
                  <c:v>45230</c:v>
                </c:pt>
                <c:pt idx="1223">
                  <c:v>45232</c:v>
                </c:pt>
                <c:pt idx="1224">
                  <c:v>45233</c:v>
                </c:pt>
                <c:pt idx="1225">
                  <c:v>45236</c:v>
                </c:pt>
                <c:pt idx="1226">
                  <c:v>45237</c:v>
                </c:pt>
                <c:pt idx="1227">
                  <c:v>45238</c:v>
                </c:pt>
                <c:pt idx="1228">
                  <c:v>45239</c:v>
                </c:pt>
                <c:pt idx="1229">
                  <c:v>45240</c:v>
                </c:pt>
                <c:pt idx="1230">
                  <c:v>45243</c:v>
                </c:pt>
                <c:pt idx="1231">
                  <c:v>45244</c:v>
                </c:pt>
                <c:pt idx="1232">
                  <c:v>45245</c:v>
                </c:pt>
                <c:pt idx="1233">
                  <c:v>45246</c:v>
                </c:pt>
                <c:pt idx="1234">
                  <c:v>45247</c:v>
                </c:pt>
                <c:pt idx="1235">
                  <c:v>45250</c:v>
                </c:pt>
                <c:pt idx="1236">
                  <c:v>45251</c:v>
                </c:pt>
                <c:pt idx="1237">
                  <c:v>45252</c:v>
                </c:pt>
                <c:pt idx="1238">
                  <c:v>45253</c:v>
                </c:pt>
                <c:pt idx="1239">
                  <c:v>45254</c:v>
                </c:pt>
                <c:pt idx="1240">
                  <c:v>45257</c:v>
                </c:pt>
                <c:pt idx="1241">
                  <c:v>45258</c:v>
                </c:pt>
                <c:pt idx="1242">
                  <c:v>45259</c:v>
                </c:pt>
                <c:pt idx="1243">
                  <c:v>45260</c:v>
                </c:pt>
                <c:pt idx="1244">
                  <c:v>45261</c:v>
                </c:pt>
                <c:pt idx="1245">
                  <c:v>45264</c:v>
                </c:pt>
                <c:pt idx="1246">
                  <c:v>45265</c:v>
                </c:pt>
                <c:pt idx="1247">
                  <c:v>45266</c:v>
                </c:pt>
                <c:pt idx="1248">
                  <c:v>45267</c:v>
                </c:pt>
                <c:pt idx="1249">
                  <c:v>45268</c:v>
                </c:pt>
                <c:pt idx="1250">
                  <c:v>45271</c:v>
                </c:pt>
                <c:pt idx="1251">
                  <c:v>45272</c:v>
                </c:pt>
                <c:pt idx="1252">
                  <c:v>45273</c:v>
                </c:pt>
                <c:pt idx="1253">
                  <c:v>45274</c:v>
                </c:pt>
                <c:pt idx="1254">
                  <c:v>45275</c:v>
                </c:pt>
                <c:pt idx="1255">
                  <c:v>45278</c:v>
                </c:pt>
                <c:pt idx="1256">
                  <c:v>45279</c:v>
                </c:pt>
                <c:pt idx="1257">
                  <c:v>45280</c:v>
                </c:pt>
                <c:pt idx="1258">
                  <c:v>45281</c:v>
                </c:pt>
                <c:pt idx="1259">
                  <c:v>45282</c:v>
                </c:pt>
                <c:pt idx="1260">
                  <c:v>45287</c:v>
                </c:pt>
                <c:pt idx="1261">
                  <c:v>45288</c:v>
                </c:pt>
                <c:pt idx="1262">
                  <c:v>45289</c:v>
                </c:pt>
              </c:numCache>
            </c:numRef>
          </c:cat>
          <c:val>
            <c:numRef>
              <c:f>DaneRynkowe2!$C$3:$C$1265</c:f>
              <c:numCache>
                <c:formatCode>#\ ##0.0000000000</c:formatCode>
                <c:ptCount val="1263"/>
                <c:pt idx="0">
                  <c:v>100</c:v>
                </c:pt>
                <c:pt idx="1">
                  <c:v>100.00346027000001</c:v>
                </c:pt>
                <c:pt idx="2">
                  <c:v>100.00680834000001</c:v>
                </c:pt>
                <c:pt idx="3">
                  <c:v>100.01697615</c:v>
                </c:pt>
                <c:pt idx="4">
                  <c:v>100.02069733</c:v>
                </c:pt>
                <c:pt idx="5">
                  <c:v>100.02428985</c:v>
                </c:pt>
                <c:pt idx="6">
                  <c:v>100.02795102</c:v>
                </c:pt>
                <c:pt idx="7">
                  <c:v>100.03156847</c:v>
                </c:pt>
                <c:pt idx="8">
                  <c:v>100.04173058000001</c:v>
                </c:pt>
                <c:pt idx="9">
                  <c:v>100.04509088</c:v>
                </c:pt>
                <c:pt idx="10">
                  <c:v>100.04836358999999</c:v>
                </c:pt>
                <c:pt idx="11">
                  <c:v>100.05164737</c:v>
                </c:pt>
                <c:pt idx="12">
                  <c:v>100.05463795999999</c:v>
                </c:pt>
                <c:pt idx="13">
                  <c:v>100.06292741</c:v>
                </c:pt>
                <c:pt idx="14">
                  <c:v>100.06519733</c:v>
                </c:pt>
                <c:pt idx="15">
                  <c:v>100.06793611000001</c:v>
                </c:pt>
                <c:pt idx="16">
                  <c:v>100.07004164</c:v>
                </c:pt>
                <c:pt idx="17">
                  <c:v>100.07185661</c:v>
                </c:pt>
                <c:pt idx="18">
                  <c:v>100.07723582</c:v>
                </c:pt>
                <c:pt idx="19">
                  <c:v>100.07919624</c:v>
                </c:pt>
                <c:pt idx="20">
                  <c:v>100.08115943</c:v>
                </c:pt>
                <c:pt idx="21">
                  <c:v>100.0839288</c:v>
                </c:pt>
                <c:pt idx="22">
                  <c:v>100.08642679</c:v>
                </c:pt>
                <c:pt idx="23">
                  <c:v>100.09692352</c:v>
                </c:pt>
                <c:pt idx="24">
                  <c:v>100.10032682000001</c:v>
                </c:pt>
                <c:pt idx="25">
                  <c:v>100.10380153</c:v>
                </c:pt>
                <c:pt idx="26">
                  <c:v>100.10722975</c:v>
                </c:pt>
                <c:pt idx="27">
                  <c:v>100.11067727</c:v>
                </c:pt>
                <c:pt idx="28">
                  <c:v>100.1209873</c:v>
                </c:pt>
                <c:pt idx="29">
                  <c:v>100.12463828999999</c:v>
                </c:pt>
                <c:pt idx="30">
                  <c:v>100.1283717</c:v>
                </c:pt>
                <c:pt idx="31">
                  <c:v>100.13207508000001</c:v>
                </c:pt>
                <c:pt idx="32">
                  <c:v>100.13571824</c:v>
                </c:pt>
                <c:pt idx="33">
                  <c:v>100.14604731</c:v>
                </c:pt>
                <c:pt idx="34">
                  <c:v>100.14955654000001</c:v>
                </c:pt>
                <c:pt idx="35">
                  <c:v>100.15296437000001</c:v>
                </c:pt>
                <c:pt idx="36">
                  <c:v>100.1564903</c:v>
                </c:pt>
                <c:pt idx="37">
                  <c:v>100.15993129</c:v>
                </c:pt>
                <c:pt idx="38">
                  <c:v>100.16962897000001</c:v>
                </c:pt>
                <c:pt idx="39">
                  <c:v>100.172055</c:v>
                </c:pt>
                <c:pt idx="40">
                  <c:v>100.17423134000001</c:v>
                </c:pt>
                <c:pt idx="41">
                  <c:v>100.17738202</c:v>
                </c:pt>
                <c:pt idx="42">
                  <c:v>100.17986861999999</c:v>
                </c:pt>
                <c:pt idx="43">
                  <c:v>100.19059747</c:v>
                </c:pt>
                <c:pt idx="44">
                  <c:v>100.19414669</c:v>
                </c:pt>
                <c:pt idx="45">
                  <c:v>100.19775368000001</c:v>
                </c:pt>
                <c:pt idx="46">
                  <c:v>100.20143766</c:v>
                </c:pt>
                <c:pt idx="47">
                  <c:v>100.20504217</c:v>
                </c:pt>
                <c:pt idx="48">
                  <c:v>100.216342</c:v>
                </c:pt>
                <c:pt idx="49">
                  <c:v>100.21982623</c:v>
                </c:pt>
                <c:pt idx="50">
                  <c:v>100.22342042</c:v>
                </c:pt>
                <c:pt idx="51">
                  <c:v>100.22696256</c:v>
                </c:pt>
                <c:pt idx="52">
                  <c:v>100.23058446</c:v>
                </c:pt>
                <c:pt idx="53">
                  <c:v>100.24121165</c:v>
                </c:pt>
                <c:pt idx="54">
                  <c:v>100.24484505</c:v>
                </c:pt>
                <c:pt idx="55">
                  <c:v>100.24844563000001</c:v>
                </c:pt>
                <c:pt idx="56">
                  <c:v>100.25202985</c:v>
                </c:pt>
                <c:pt idx="57">
                  <c:v>100.25571308000001</c:v>
                </c:pt>
                <c:pt idx="58">
                  <c:v>100.26589797</c:v>
                </c:pt>
                <c:pt idx="59">
                  <c:v>100.26911472</c:v>
                </c:pt>
                <c:pt idx="60">
                  <c:v>100.27224090999999</c:v>
                </c:pt>
                <c:pt idx="61">
                  <c:v>100.2757628</c:v>
                </c:pt>
                <c:pt idx="62">
                  <c:v>100.27914471</c:v>
                </c:pt>
                <c:pt idx="63">
                  <c:v>100.28603511999999</c:v>
                </c:pt>
                <c:pt idx="64">
                  <c:v>100.28941462</c:v>
                </c:pt>
                <c:pt idx="65">
                  <c:v>100.29292613</c:v>
                </c:pt>
                <c:pt idx="66">
                  <c:v>100.29648172</c:v>
                </c:pt>
                <c:pt idx="67">
                  <c:v>100.3002023</c:v>
                </c:pt>
                <c:pt idx="68">
                  <c:v>100.31053185</c:v>
                </c:pt>
                <c:pt idx="69">
                  <c:v>100.31399463</c:v>
                </c:pt>
                <c:pt idx="70">
                  <c:v>100.31754272000001</c:v>
                </c:pt>
                <c:pt idx="71">
                  <c:v>100.32089305</c:v>
                </c:pt>
                <c:pt idx="72">
                  <c:v>100.32445788</c:v>
                </c:pt>
                <c:pt idx="73">
                  <c:v>100.33441886</c:v>
                </c:pt>
                <c:pt idx="74">
                  <c:v>100.33813261</c:v>
                </c:pt>
                <c:pt idx="75">
                  <c:v>100.34186848</c:v>
                </c:pt>
                <c:pt idx="76">
                  <c:v>100.3454588</c:v>
                </c:pt>
                <c:pt idx="77">
                  <c:v>100.34903549000001</c:v>
                </c:pt>
                <c:pt idx="78">
                  <c:v>100.36379368</c:v>
                </c:pt>
                <c:pt idx="79">
                  <c:v>100.36737927999999</c:v>
                </c:pt>
                <c:pt idx="80">
                  <c:v>100.37098425000001</c:v>
                </c:pt>
                <c:pt idx="81">
                  <c:v>100.37448211</c:v>
                </c:pt>
                <c:pt idx="82">
                  <c:v>100.38236082</c:v>
                </c:pt>
                <c:pt idx="83">
                  <c:v>100.38600209000001</c:v>
                </c:pt>
                <c:pt idx="84">
                  <c:v>100.39242129</c:v>
                </c:pt>
                <c:pt idx="85">
                  <c:v>100.40689980000001</c:v>
                </c:pt>
                <c:pt idx="86">
                  <c:v>100.41034114999999</c:v>
                </c:pt>
                <c:pt idx="87">
                  <c:v>100.41355428</c:v>
                </c:pt>
                <c:pt idx="88">
                  <c:v>100.4169931</c:v>
                </c:pt>
                <c:pt idx="89">
                  <c:v>100.42041278000001</c:v>
                </c:pt>
                <c:pt idx="90">
                  <c:v>100.43149754</c:v>
                </c:pt>
                <c:pt idx="91">
                  <c:v>100.4351626</c:v>
                </c:pt>
                <c:pt idx="92">
                  <c:v>100.43902041</c:v>
                </c:pt>
                <c:pt idx="93">
                  <c:v>100.44298019</c:v>
                </c:pt>
                <c:pt idx="94">
                  <c:v>100.44687958</c:v>
                </c:pt>
                <c:pt idx="95">
                  <c:v>100.45787645</c:v>
                </c:pt>
                <c:pt idx="96">
                  <c:v>100.46127275000001</c:v>
                </c:pt>
                <c:pt idx="97">
                  <c:v>100.46472697</c:v>
                </c:pt>
                <c:pt idx="98">
                  <c:v>100.46839599</c:v>
                </c:pt>
                <c:pt idx="99">
                  <c:v>100.47186422</c:v>
                </c:pt>
                <c:pt idx="100">
                  <c:v>100.48186461</c:v>
                </c:pt>
                <c:pt idx="101">
                  <c:v>100.48533329999999</c:v>
                </c:pt>
                <c:pt idx="102">
                  <c:v>100.48872227</c:v>
                </c:pt>
                <c:pt idx="103">
                  <c:v>100.49067147</c:v>
                </c:pt>
                <c:pt idx="104">
                  <c:v>100.49382936000001</c:v>
                </c:pt>
                <c:pt idx="105">
                  <c:v>100.50025546000001</c:v>
                </c:pt>
                <c:pt idx="106">
                  <c:v>100.50366421</c:v>
                </c:pt>
                <c:pt idx="107">
                  <c:v>100.50714741</c:v>
                </c:pt>
                <c:pt idx="108">
                  <c:v>100.51062524</c:v>
                </c:pt>
                <c:pt idx="109">
                  <c:v>100.51403985</c:v>
                </c:pt>
                <c:pt idx="110">
                  <c:v>100.52414357000001</c:v>
                </c:pt>
                <c:pt idx="111">
                  <c:v>100.52745949</c:v>
                </c:pt>
                <c:pt idx="112">
                  <c:v>100.530759</c:v>
                </c:pt>
                <c:pt idx="113">
                  <c:v>100.53413297</c:v>
                </c:pt>
                <c:pt idx="114">
                  <c:v>100.53752359000001</c:v>
                </c:pt>
                <c:pt idx="115">
                  <c:v>100.54756356999999</c:v>
                </c:pt>
                <c:pt idx="116">
                  <c:v>100.55072049</c:v>
                </c:pt>
                <c:pt idx="117">
                  <c:v>100.55403176999999</c:v>
                </c:pt>
                <c:pt idx="118">
                  <c:v>100.56073170000001</c:v>
                </c:pt>
                <c:pt idx="119">
                  <c:v>100.57103022</c:v>
                </c:pt>
                <c:pt idx="120">
                  <c:v>100.57444137</c:v>
                </c:pt>
                <c:pt idx="121">
                  <c:v>100.57784988</c:v>
                </c:pt>
                <c:pt idx="122">
                  <c:v>100.58134393</c:v>
                </c:pt>
                <c:pt idx="123">
                  <c:v>100.58463417999999</c:v>
                </c:pt>
                <c:pt idx="124">
                  <c:v>100.5908098</c:v>
                </c:pt>
                <c:pt idx="125">
                  <c:v>100.59441178</c:v>
                </c:pt>
                <c:pt idx="126">
                  <c:v>100.5979312</c:v>
                </c:pt>
                <c:pt idx="127">
                  <c:v>100.6014921</c:v>
                </c:pt>
                <c:pt idx="128">
                  <c:v>100.60496766999999</c:v>
                </c:pt>
                <c:pt idx="129">
                  <c:v>100.61540302</c:v>
                </c:pt>
                <c:pt idx="130">
                  <c:v>100.61863649999999</c:v>
                </c:pt>
                <c:pt idx="131">
                  <c:v>100.62180668000001</c:v>
                </c:pt>
                <c:pt idx="132">
                  <c:v>100.62499074</c:v>
                </c:pt>
                <c:pt idx="133">
                  <c:v>100.62840095999999</c:v>
                </c:pt>
                <c:pt idx="134">
                  <c:v>100.63940943</c:v>
                </c:pt>
                <c:pt idx="135">
                  <c:v>100.64311791999999</c:v>
                </c:pt>
                <c:pt idx="136">
                  <c:v>100.64674383000001</c:v>
                </c:pt>
                <c:pt idx="137">
                  <c:v>100.6502706</c:v>
                </c:pt>
                <c:pt idx="138">
                  <c:v>100.65378647</c:v>
                </c:pt>
                <c:pt idx="139">
                  <c:v>100.66402007000001</c:v>
                </c:pt>
                <c:pt idx="140">
                  <c:v>100.66749780000001</c:v>
                </c:pt>
                <c:pt idx="141">
                  <c:v>100.67110252000001</c:v>
                </c:pt>
                <c:pt idx="142">
                  <c:v>100.67467704000001</c:v>
                </c:pt>
                <c:pt idx="143">
                  <c:v>100.67843096</c:v>
                </c:pt>
                <c:pt idx="144">
                  <c:v>100.68906425999999</c:v>
                </c:pt>
                <c:pt idx="145">
                  <c:v>100.69199940999999</c:v>
                </c:pt>
                <c:pt idx="146">
                  <c:v>100.69524362999999</c:v>
                </c:pt>
                <c:pt idx="147">
                  <c:v>100.69799688000001</c:v>
                </c:pt>
                <c:pt idx="148">
                  <c:v>100.70160546</c:v>
                </c:pt>
                <c:pt idx="149">
                  <c:v>100.71242329</c:v>
                </c:pt>
                <c:pt idx="150">
                  <c:v>100.71602686999999</c:v>
                </c:pt>
                <c:pt idx="151">
                  <c:v>100.71962229</c:v>
                </c:pt>
                <c:pt idx="152">
                  <c:v>100.72335581999999</c:v>
                </c:pt>
                <c:pt idx="153">
                  <c:v>100.72701773</c:v>
                </c:pt>
                <c:pt idx="154">
                  <c:v>100.73898907</c:v>
                </c:pt>
                <c:pt idx="155">
                  <c:v>100.74314559</c:v>
                </c:pt>
                <c:pt idx="156">
                  <c:v>100.74701247</c:v>
                </c:pt>
                <c:pt idx="157">
                  <c:v>100.75491766</c:v>
                </c:pt>
                <c:pt idx="158">
                  <c:v>100.76589027999999</c:v>
                </c:pt>
                <c:pt idx="159">
                  <c:v>100.76936877999999</c:v>
                </c:pt>
                <c:pt idx="160">
                  <c:v>100.77279493</c:v>
                </c:pt>
                <c:pt idx="161">
                  <c:v>100.77603623</c:v>
                </c:pt>
                <c:pt idx="162">
                  <c:v>100.77931628</c:v>
                </c:pt>
                <c:pt idx="163">
                  <c:v>100.78954607</c:v>
                </c:pt>
                <c:pt idx="164">
                  <c:v>100.79326838</c:v>
                </c:pt>
                <c:pt idx="165">
                  <c:v>100.79668155</c:v>
                </c:pt>
                <c:pt idx="166">
                  <c:v>100.79967782999999</c:v>
                </c:pt>
                <c:pt idx="167">
                  <c:v>100.80153641</c:v>
                </c:pt>
                <c:pt idx="168">
                  <c:v>100.8099706</c:v>
                </c:pt>
                <c:pt idx="169">
                  <c:v>100.81349480999999</c:v>
                </c:pt>
                <c:pt idx="170">
                  <c:v>100.817218</c:v>
                </c:pt>
                <c:pt idx="171">
                  <c:v>100.82093857</c:v>
                </c:pt>
                <c:pt idx="172">
                  <c:v>100.82453774</c:v>
                </c:pt>
                <c:pt idx="173">
                  <c:v>100.83553452</c:v>
                </c:pt>
                <c:pt idx="174">
                  <c:v>100.83898503</c:v>
                </c:pt>
                <c:pt idx="175">
                  <c:v>100.84247433</c:v>
                </c:pt>
                <c:pt idx="176">
                  <c:v>100.84601349</c:v>
                </c:pt>
                <c:pt idx="177">
                  <c:v>100.84951685</c:v>
                </c:pt>
                <c:pt idx="178">
                  <c:v>100.8600356</c:v>
                </c:pt>
                <c:pt idx="179">
                  <c:v>100.86355603</c:v>
                </c:pt>
                <c:pt idx="180">
                  <c:v>100.86720922000001</c:v>
                </c:pt>
                <c:pt idx="181">
                  <c:v>100.87063870999999</c:v>
                </c:pt>
                <c:pt idx="182">
                  <c:v>100.87417609000001</c:v>
                </c:pt>
                <c:pt idx="183">
                  <c:v>100.88487981</c:v>
                </c:pt>
                <c:pt idx="184">
                  <c:v>100.88822974</c:v>
                </c:pt>
                <c:pt idx="185">
                  <c:v>100.89154937000001</c:v>
                </c:pt>
                <c:pt idx="186">
                  <c:v>100.89502668</c:v>
                </c:pt>
                <c:pt idx="187">
                  <c:v>100.89769694</c:v>
                </c:pt>
                <c:pt idx="188">
                  <c:v>100.9068192</c:v>
                </c:pt>
                <c:pt idx="189">
                  <c:v>100.90970264000001</c:v>
                </c:pt>
                <c:pt idx="190">
                  <c:v>100.91334922</c:v>
                </c:pt>
                <c:pt idx="191">
                  <c:v>100.91672774</c:v>
                </c:pt>
                <c:pt idx="192">
                  <c:v>100.92012573</c:v>
                </c:pt>
                <c:pt idx="193">
                  <c:v>100.93081773</c:v>
                </c:pt>
                <c:pt idx="194">
                  <c:v>100.93443465</c:v>
                </c:pt>
                <c:pt idx="195">
                  <c:v>100.93782770999999</c:v>
                </c:pt>
                <c:pt idx="196">
                  <c:v>100.94133426</c:v>
                </c:pt>
                <c:pt idx="197">
                  <c:v>100.9450124</c:v>
                </c:pt>
                <c:pt idx="198">
                  <c:v>100.95559088</c:v>
                </c:pt>
                <c:pt idx="199">
                  <c:v>100.95906209</c:v>
                </c:pt>
                <c:pt idx="200">
                  <c:v>100.96252235999999</c:v>
                </c:pt>
                <c:pt idx="201">
                  <c:v>100.96610999000001</c:v>
                </c:pt>
                <c:pt idx="202">
                  <c:v>100.9695954</c:v>
                </c:pt>
                <c:pt idx="203">
                  <c:v>100.97960383</c:v>
                </c:pt>
                <c:pt idx="204">
                  <c:v>100.98299564</c:v>
                </c:pt>
                <c:pt idx="205">
                  <c:v>100.98633776</c:v>
                </c:pt>
                <c:pt idx="206">
                  <c:v>100.98970765999999</c:v>
                </c:pt>
                <c:pt idx="207">
                  <c:v>100.99309703999999</c:v>
                </c:pt>
                <c:pt idx="208">
                  <c:v>101.00358926</c:v>
                </c:pt>
                <c:pt idx="209">
                  <c:v>101.00743846</c:v>
                </c:pt>
                <c:pt idx="210">
                  <c:v>101.01110241000001</c:v>
                </c:pt>
                <c:pt idx="211">
                  <c:v>101.01451741</c:v>
                </c:pt>
                <c:pt idx="212">
                  <c:v>101.02555427999999</c:v>
                </c:pt>
                <c:pt idx="213">
                  <c:v>101.02923826</c:v>
                </c:pt>
                <c:pt idx="214">
                  <c:v>101.03289469000001</c:v>
                </c:pt>
                <c:pt idx="215">
                  <c:v>101.03635195</c:v>
                </c:pt>
                <c:pt idx="216">
                  <c:v>101.03958234</c:v>
                </c:pt>
                <c:pt idx="217">
                  <c:v>101.05350089</c:v>
                </c:pt>
                <c:pt idx="218">
                  <c:v>101.05703084</c:v>
                </c:pt>
                <c:pt idx="219">
                  <c:v>101.06045017</c:v>
                </c:pt>
                <c:pt idx="220">
                  <c:v>101.06375885999999</c:v>
                </c:pt>
                <c:pt idx="221">
                  <c:v>101.0741089</c:v>
                </c:pt>
                <c:pt idx="222">
                  <c:v>101.07711343</c:v>
                </c:pt>
                <c:pt idx="223">
                  <c:v>101.08016790000001</c:v>
                </c:pt>
                <c:pt idx="224">
                  <c:v>101.08325292000001</c:v>
                </c:pt>
                <c:pt idx="225">
                  <c:v>101.08610541</c:v>
                </c:pt>
                <c:pt idx="226">
                  <c:v>101.09599246000001</c:v>
                </c:pt>
                <c:pt idx="227">
                  <c:v>101.09960422</c:v>
                </c:pt>
                <c:pt idx="228">
                  <c:v>101.10285879</c:v>
                </c:pt>
                <c:pt idx="229">
                  <c:v>101.10548747</c:v>
                </c:pt>
                <c:pt idx="230">
                  <c:v>101.10733507</c:v>
                </c:pt>
                <c:pt idx="231">
                  <c:v>101.11474776</c:v>
                </c:pt>
                <c:pt idx="232">
                  <c:v>101.11834079</c:v>
                </c:pt>
                <c:pt idx="233">
                  <c:v>101.12194227000001</c:v>
                </c:pt>
                <c:pt idx="234">
                  <c:v>101.12545799</c:v>
                </c:pt>
                <c:pt idx="235">
                  <c:v>101.12899599000001</c:v>
                </c:pt>
                <c:pt idx="236">
                  <c:v>101.13846332999999</c:v>
                </c:pt>
                <c:pt idx="237">
                  <c:v>101.14170253</c:v>
                </c:pt>
                <c:pt idx="238">
                  <c:v>101.14503882</c:v>
                </c:pt>
                <c:pt idx="239">
                  <c:v>101.14834474</c:v>
                </c:pt>
                <c:pt idx="240">
                  <c:v>101.15168955999999</c:v>
                </c:pt>
                <c:pt idx="241">
                  <c:v>101.16170774</c:v>
                </c:pt>
                <c:pt idx="242">
                  <c:v>101.16505577</c:v>
                </c:pt>
                <c:pt idx="243">
                  <c:v>101.16824317</c:v>
                </c:pt>
                <c:pt idx="244">
                  <c:v>101.17058251</c:v>
                </c:pt>
                <c:pt idx="245">
                  <c:v>101.17206542</c:v>
                </c:pt>
                <c:pt idx="246">
                  <c:v>101.17802764</c:v>
                </c:pt>
                <c:pt idx="247">
                  <c:v>101.17977123</c:v>
                </c:pt>
                <c:pt idx="248">
                  <c:v>101.18456132999999</c:v>
                </c:pt>
                <c:pt idx="249">
                  <c:v>101.18930176000001</c:v>
                </c:pt>
                <c:pt idx="250">
                  <c:v>101.19177189</c:v>
                </c:pt>
                <c:pt idx="251">
                  <c:v>101.19494349</c:v>
                </c:pt>
                <c:pt idx="252">
                  <c:v>101.19763832</c:v>
                </c:pt>
                <c:pt idx="253">
                  <c:v>101.21055835</c:v>
                </c:pt>
                <c:pt idx="254">
                  <c:v>101.21367785</c:v>
                </c:pt>
                <c:pt idx="255">
                  <c:v>101.21641755</c:v>
                </c:pt>
                <c:pt idx="256">
                  <c:v>101.21901312999999</c:v>
                </c:pt>
                <c:pt idx="257">
                  <c:v>101.22631754</c:v>
                </c:pt>
                <c:pt idx="258">
                  <c:v>101.22875529</c:v>
                </c:pt>
                <c:pt idx="259">
                  <c:v>101.23104610999999</c:v>
                </c:pt>
                <c:pt idx="260">
                  <c:v>101.23351726</c:v>
                </c:pt>
                <c:pt idx="261">
                  <c:v>101.23601897</c:v>
                </c:pt>
                <c:pt idx="262">
                  <c:v>101.24523839</c:v>
                </c:pt>
                <c:pt idx="263">
                  <c:v>101.24830348</c:v>
                </c:pt>
                <c:pt idx="264">
                  <c:v>101.25158503999999</c:v>
                </c:pt>
                <c:pt idx="265">
                  <c:v>101.25458374999999</c:v>
                </c:pt>
                <c:pt idx="266">
                  <c:v>101.25737726</c:v>
                </c:pt>
                <c:pt idx="267">
                  <c:v>101.26510057</c:v>
                </c:pt>
                <c:pt idx="268">
                  <c:v>101.26708703</c:v>
                </c:pt>
                <c:pt idx="269">
                  <c:v>101.26979488000001</c:v>
                </c:pt>
                <c:pt idx="270">
                  <c:v>101.27198396999999</c:v>
                </c:pt>
                <c:pt idx="271">
                  <c:v>101.27516086</c:v>
                </c:pt>
                <c:pt idx="272">
                  <c:v>101.28238607999999</c:v>
                </c:pt>
                <c:pt idx="273">
                  <c:v>101.28586298</c:v>
                </c:pt>
                <c:pt idx="274">
                  <c:v>101.28912355</c:v>
                </c:pt>
                <c:pt idx="275">
                  <c:v>101.29262288</c:v>
                </c:pt>
                <c:pt idx="276">
                  <c:v>101.29614730999999</c:v>
                </c:pt>
                <c:pt idx="277">
                  <c:v>101.30662106</c:v>
                </c:pt>
                <c:pt idx="278">
                  <c:v>101.31018483</c:v>
                </c:pt>
                <c:pt idx="279">
                  <c:v>101.31371264000001</c:v>
                </c:pt>
                <c:pt idx="280">
                  <c:v>101.31726834</c:v>
                </c:pt>
                <c:pt idx="281">
                  <c:v>101.3207853</c:v>
                </c:pt>
                <c:pt idx="282">
                  <c:v>101.33142814</c:v>
                </c:pt>
                <c:pt idx="283">
                  <c:v>101.33466242</c:v>
                </c:pt>
                <c:pt idx="284">
                  <c:v>101.33821330000001</c:v>
                </c:pt>
                <c:pt idx="285">
                  <c:v>101.34178651000001</c:v>
                </c:pt>
                <c:pt idx="286">
                  <c:v>101.34528211</c:v>
                </c:pt>
                <c:pt idx="287">
                  <c:v>101.3560025</c:v>
                </c:pt>
                <c:pt idx="288">
                  <c:v>101.35938473</c:v>
                </c:pt>
                <c:pt idx="289">
                  <c:v>101.36310865</c:v>
                </c:pt>
                <c:pt idx="290">
                  <c:v>101.36662441999999</c:v>
                </c:pt>
                <c:pt idx="291">
                  <c:v>101.36957377</c:v>
                </c:pt>
                <c:pt idx="292">
                  <c:v>101.37913028</c:v>
                </c:pt>
                <c:pt idx="293">
                  <c:v>101.38245219</c:v>
                </c:pt>
                <c:pt idx="294">
                  <c:v>101.38574087000001</c:v>
                </c:pt>
                <c:pt idx="295">
                  <c:v>101.38886299000001</c:v>
                </c:pt>
                <c:pt idx="296">
                  <c:v>101.39196020999999</c:v>
                </c:pt>
                <c:pt idx="297">
                  <c:v>101.40161884</c:v>
                </c:pt>
                <c:pt idx="298">
                  <c:v>101.40512760999999</c:v>
                </c:pt>
                <c:pt idx="299">
                  <c:v>101.40830034</c:v>
                </c:pt>
                <c:pt idx="300">
                  <c:v>101.41181213</c:v>
                </c:pt>
                <c:pt idx="301">
                  <c:v>101.41537404</c:v>
                </c:pt>
                <c:pt idx="302">
                  <c:v>101.42320109000001</c:v>
                </c:pt>
                <c:pt idx="303">
                  <c:v>101.42612986</c:v>
                </c:pt>
                <c:pt idx="304">
                  <c:v>101.42829454</c:v>
                </c:pt>
                <c:pt idx="305">
                  <c:v>101.4300341</c:v>
                </c:pt>
                <c:pt idx="306">
                  <c:v>101.43152916</c:v>
                </c:pt>
                <c:pt idx="307">
                  <c:v>101.43610608</c:v>
                </c:pt>
                <c:pt idx="308">
                  <c:v>101.43752062999999</c:v>
                </c:pt>
                <c:pt idx="309">
                  <c:v>101.43878512000001</c:v>
                </c:pt>
                <c:pt idx="310">
                  <c:v>101.44020527000001</c:v>
                </c:pt>
                <c:pt idx="311">
                  <c:v>101.44143644</c:v>
                </c:pt>
                <c:pt idx="312">
                  <c:v>101.44464644</c:v>
                </c:pt>
                <c:pt idx="313">
                  <c:v>101.4460083</c:v>
                </c:pt>
                <c:pt idx="314">
                  <c:v>101.44675316</c:v>
                </c:pt>
                <c:pt idx="315">
                  <c:v>101.44854863</c:v>
                </c:pt>
                <c:pt idx="316">
                  <c:v>101.4503886</c:v>
                </c:pt>
                <c:pt idx="317">
                  <c:v>101.45650898</c:v>
                </c:pt>
                <c:pt idx="318">
                  <c:v>101.45844082000001</c:v>
                </c:pt>
                <c:pt idx="319">
                  <c:v>101.46056728000001</c:v>
                </c:pt>
                <c:pt idx="320">
                  <c:v>101.46212394</c:v>
                </c:pt>
                <c:pt idx="321">
                  <c:v>101.46295508999999</c:v>
                </c:pt>
                <c:pt idx="322">
                  <c:v>101.46690242</c:v>
                </c:pt>
                <c:pt idx="323">
                  <c:v>101.46801994</c:v>
                </c:pt>
                <c:pt idx="324">
                  <c:v>101.46939602</c:v>
                </c:pt>
                <c:pt idx="325">
                  <c:v>101.47054414999999</c:v>
                </c:pt>
                <c:pt idx="326">
                  <c:v>101.47266252</c:v>
                </c:pt>
                <c:pt idx="327">
                  <c:v>101.47339368</c:v>
                </c:pt>
                <c:pt idx="328">
                  <c:v>101.47393302</c:v>
                </c:pt>
                <c:pt idx="329">
                  <c:v>101.47433057000001</c:v>
                </c:pt>
                <c:pt idx="330">
                  <c:v>101.47470867</c:v>
                </c:pt>
                <c:pt idx="331">
                  <c:v>101.47638508999999</c:v>
                </c:pt>
                <c:pt idx="332">
                  <c:v>101.47668256999999</c:v>
                </c:pt>
                <c:pt idx="333">
                  <c:v>101.47698004999999</c:v>
                </c:pt>
                <c:pt idx="334">
                  <c:v>101.47806154</c:v>
                </c:pt>
                <c:pt idx="335">
                  <c:v>101.47951838</c:v>
                </c:pt>
                <c:pt idx="336">
                  <c:v>101.47982976999999</c:v>
                </c:pt>
                <c:pt idx="337">
                  <c:v>101.48008555</c:v>
                </c:pt>
                <c:pt idx="338">
                  <c:v>101.48033577</c:v>
                </c:pt>
                <c:pt idx="339">
                  <c:v>101.48046089</c:v>
                </c:pt>
                <c:pt idx="340">
                  <c:v>101.48114484</c:v>
                </c:pt>
                <c:pt idx="341">
                  <c:v>101.48138672</c:v>
                </c:pt>
                <c:pt idx="342">
                  <c:v>101.48176207</c:v>
                </c:pt>
                <c:pt idx="343">
                  <c:v>101.48214019</c:v>
                </c:pt>
                <c:pt idx="344">
                  <c:v>101.4825767</c:v>
                </c:pt>
                <c:pt idx="345">
                  <c:v>101.48317726000001</c:v>
                </c:pt>
                <c:pt idx="346">
                  <c:v>101.48330793</c:v>
                </c:pt>
                <c:pt idx="347">
                  <c:v>101.48345807</c:v>
                </c:pt>
                <c:pt idx="348">
                  <c:v>101.48359431</c:v>
                </c:pt>
                <c:pt idx="349">
                  <c:v>101.48373611</c:v>
                </c:pt>
                <c:pt idx="350">
                  <c:v>101.48408644</c:v>
                </c:pt>
                <c:pt idx="351">
                  <c:v>101.4842199</c:v>
                </c:pt>
                <c:pt idx="352">
                  <c:v>101.48443121</c:v>
                </c:pt>
                <c:pt idx="353">
                  <c:v>101.48469812</c:v>
                </c:pt>
                <c:pt idx="354">
                  <c:v>101.48490387</c:v>
                </c:pt>
                <c:pt idx="355">
                  <c:v>101.48543771</c:v>
                </c:pt>
                <c:pt idx="356">
                  <c:v>101.48559898000001</c:v>
                </c:pt>
                <c:pt idx="357">
                  <c:v>101.48574356</c:v>
                </c:pt>
                <c:pt idx="358">
                  <c:v>101.48583809</c:v>
                </c:pt>
                <c:pt idx="359">
                  <c:v>101.48594931</c:v>
                </c:pt>
                <c:pt idx="360">
                  <c:v>101.48632467</c:v>
                </c:pt>
                <c:pt idx="361">
                  <c:v>101.48635526</c:v>
                </c:pt>
                <c:pt idx="362">
                  <c:v>101.4863914</c:v>
                </c:pt>
                <c:pt idx="363">
                  <c:v>101.48646368999999</c:v>
                </c:pt>
                <c:pt idx="364">
                  <c:v>101.48667223</c:v>
                </c:pt>
                <c:pt idx="365">
                  <c:v>101.48679735</c:v>
                </c:pt>
                <c:pt idx="366">
                  <c:v>101.48690022</c:v>
                </c:pt>
                <c:pt idx="367">
                  <c:v>101.4869892</c:v>
                </c:pt>
                <c:pt idx="368">
                  <c:v>101.48704203</c:v>
                </c:pt>
                <c:pt idx="369">
                  <c:v>101.48727559</c:v>
                </c:pt>
                <c:pt idx="370">
                  <c:v>101.48737846</c:v>
                </c:pt>
                <c:pt idx="371">
                  <c:v>101.4874591</c:v>
                </c:pt>
                <c:pt idx="372">
                  <c:v>101.48750637000001</c:v>
                </c:pt>
                <c:pt idx="373">
                  <c:v>101.48757866</c:v>
                </c:pt>
                <c:pt idx="374">
                  <c:v>101.48769544</c:v>
                </c:pt>
                <c:pt idx="375">
                  <c:v>101.48773437</c:v>
                </c:pt>
                <c:pt idx="376">
                  <c:v>101.48777051</c:v>
                </c:pt>
                <c:pt idx="377">
                  <c:v>101.48781222</c:v>
                </c:pt>
                <c:pt idx="378">
                  <c:v>101.4878428</c:v>
                </c:pt>
                <c:pt idx="379">
                  <c:v>101.48797627</c:v>
                </c:pt>
                <c:pt idx="380">
                  <c:v>101.48804856</c:v>
                </c:pt>
                <c:pt idx="381">
                  <c:v>101.48810417</c:v>
                </c:pt>
                <c:pt idx="382">
                  <c:v>101.48815422</c:v>
                </c:pt>
                <c:pt idx="383">
                  <c:v>101.48819593</c:v>
                </c:pt>
                <c:pt idx="384">
                  <c:v>101.48837944</c:v>
                </c:pt>
                <c:pt idx="385">
                  <c:v>101.48841837000001</c:v>
                </c:pt>
                <c:pt idx="386">
                  <c:v>101.48846286</c:v>
                </c:pt>
                <c:pt idx="387">
                  <c:v>101.48852125000001</c:v>
                </c:pt>
                <c:pt idx="388">
                  <c:v>101.4885852</c:v>
                </c:pt>
                <c:pt idx="389">
                  <c:v>101.48876871</c:v>
                </c:pt>
                <c:pt idx="390">
                  <c:v>101.48883822000001</c:v>
                </c:pt>
                <c:pt idx="391">
                  <c:v>101.48890218</c:v>
                </c:pt>
                <c:pt idx="392">
                  <c:v>101.48896057</c:v>
                </c:pt>
                <c:pt idx="393">
                  <c:v>101.48901896</c:v>
                </c:pt>
                <c:pt idx="394">
                  <c:v>101.48917745</c:v>
                </c:pt>
                <c:pt idx="395">
                  <c:v>101.48925251999999</c:v>
                </c:pt>
                <c:pt idx="396">
                  <c:v>101.48931647000001</c:v>
                </c:pt>
                <c:pt idx="397">
                  <c:v>101.48938043</c:v>
                </c:pt>
                <c:pt idx="398">
                  <c:v>101.48942769999999</c:v>
                </c:pt>
                <c:pt idx="399">
                  <c:v>101.4895695</c:v>
                </c:pt>
                <c:pt idx="400">
                  <c:v>101.48960843</c:v>
                </c:pt>
                <c:pt idx="401">
                  <c:v>101.4896557</c:v>
                </c:pt>
                <c:pt idx="402">
                  <c:v>101.48970575</c:v>
                </c:pt>
                <c:pt idx="403">
                  <c:v>101.48975858</c:v>
                </c:pt>
                <c:pt idx="404">
                  <c:v>101.48995877999999</c:v>
                </c:pt>
                <c:pt idx="405">
                  <c:v>101.49001995</c:v>
                </c:pt>
                <c:pt idx="406">
                  <c:v>101.49007</c:v>
                </c:pt>
                <c:pt idx="407">
                  <c:v>101.49012005</c:v>
                </c:pt>
                <c:pt idx="408">
                  <c:v>101.49017288</c:v>
                </c:pt>
                <c:pt idx="409">
                  <c:v>101.49033971</c:v>
                </c:pt>
                <c:pt idx="410">
                  <c:v>101.49041201</c:v>
                </c:pt>
                <c:pt idx="411">
                  <c:v>101.49047874</c:v>
                </c:pt>
                <c:pt idx="412">
                  <c:v>101.49053991</c:v>
                </c:pt>
                <c:pt idx="413">
                  <c:v>101.49060387</c:v>
                </c:pt>
                <c:pt idx="414">
                  <c:v>101.4907707</c:v>
                </c:pt>
                <c:pt idx="415">
                  <c:v>101.49081241</c:v>
                </c:pt>
                <c:pt idx="416">
                  <c:v>101.49085968</c:v>
                </c:pt>
                <c:pt idx="417">
                  <c:v>101.49092363</c:v>
                </c:pt>
                <c:pt idx="418">
                  <c:v>101.49098202</c:v>
                </c:pt>
                <c:pt idx="419">
                  <c:v>101.49114052</c:v>
                </c:pt>
                <c:pt idx="420">
                  <c:v>101.49121559</c:v>
                </c:pt>
                <c:pt idx="421">
                  <c:v>101.4912712</c:v>
                </c:pt>
                <c:pt idx="422">
                  <c:v>101.49131291</c:v>
                </c:pt>
                <c:pt idx="423">
                  <c:v>101.49135462</c:v>
                </c:pt>
                <c:pt idx="424">
                  <c:v>101.49145471999999</c:v>
                </c:pt>
                <c:pt idx="425">
                  <c:v>101.49150199</c:v>
                </c:pt>
                <c:pt idx="426">
                  <c:v>101.49154926</c:v>
                </c:pt>
                <c:pt idx="427">
                  <c:v>101.49161599999999</c:v>
                </c:pt>
                <c:pt idx="428">
                  <c:v>101.49166605000001</c:v>
                </c:pt>
                <c:pt idx="429">
                  <c:v>101.49184122</c:v>
                </c:pt>
                <c:pt idx="430">
                  <c:v>101.49188293</c:v>
                </c:pt>
                <c:pt idx="431">
                  <c:v>101.49194967</c:v>
                </c:pt>
                <c:pt idx="432">
                  <c:v>101.49203309000001</c:v>
                </c:pt>
                <c:pt idx="433">
                  <c:v>101.49208036</c:v>
                </c:pt>
                <c:pt idx="434">
                  <c:v>101.49219714</c:v>
                </c:pt>
                <c:pt idx="435">
                  <c:v>101.49226109999999</c:v>
                </c:pt>
                <c:pt idx="436">
                  <c:v>101.49231392999999</c:v>
                </c:pt>
                <c:pt idx="437">
                  <c:v>101.49236954</c:v>
                </c:pt>
                <c:pt idx="438">
                  <c:v>101.49241125</c:v>
                </c:pt>
                <c:pt idx="439">
                  <c:v>101.49254472</c:v>
                </c:pt>
                <c:pt idx="440">
                  <c:v>101.49260588999999</c:v>
                </c:pt>
                <c:pt idx="441">
                  <c:v>101.49266707</c:v>
                </c:pt>
                <c:pt idx="442">
                  <c:v>101.49274214</c:v>
                </c:pt>
                <c:pt idx="443">
                  <c:v>101.49282278</c:v>
                </c:pt>
                <c:pt idx="444">
                  <c:v>101.49305635</c:v>
                </c:pt>
                <c:pt idx="445">
                  <c:v>101.49316202</c:v>
                </c:pt>
                <c:pt idx="446">
                  <c:v>101.49325656000001</c:v>
                </c:pt>
                <c:pt idx="447">
                  <c:v>101.49335388</c:v>
                </c:pt>
                <c:pt idx="448">
                  <c:v>101.49351238</c:v>
                </c:pt>
                <c:pt idx="449">
                  <c:v>101.49370424</c:v>
                </c:pt>
                <c:pt idx="450">
                  <c:v>101.49373482999999</c:v>
                </c:pt>
                <c:pt idx="451">
                  <c:v>101.49377097999999</c:v>
                </c:pt>
                <c:pt idx="452">
                  <c:v>101.49384049</c:v>
                </c:pt>
                <c:pt idx="453">
                  <c:v>101.49390167</c:v>
                </c:pt>
                <c:pt idx="454">
                  <c:v>101.49406017</c:v>
                </c:pt>
                <c:pt idx="455">
                  <c:v>101.49411856</c:v>
                </c:pt>
                <c:pt idx="456">
                  <c:v>101.49421031999999</c:v>
                </c:pt>
                <c:pt idx="457">
                  <c:v>101.49428262000001</c:v>
                </c:pt>
                <c:pt idx="458">
                  <c:v>101.49434657</c:v>
                </c:pt>
                <c:pt idx="459">
                  <c:v>101.49450507</c:v>
                </c:pt>
                <c:pt idx="460">
                  <c:v>101.49456902999999</c:v>
                </c:pt>
                <c:pt idx="461">
                  <c:v>101.49462742</c:v>
                </c:pt>
                <c:pt idx="462">
                  <c:v>101.49467747</c:v>
                </c:pt>
                <c:pt idx="463">
                  <c:v>101.49471084</c:v>
                </c:pt>
                <c:pt idx="464">
                  <c:v>101.49483597</c:v>
                </c:pt>
                <c:pt idx="465">
                  <c:v>101.49489715</c:v>
                </c:pt>
                <c:pt idx="466">
                  <c:v>101.49493051</c:v>
                </c:pt>
                <c:pt idx="467">
                  <c:v>101.49496666</c:v>
                </c:pt>
                <c:pt idx="468">
                  <c:v>101.49500559000001</c:v>
                </c:pt>
                <c:pt idx="469">
                  <c:v>101.49508066999999</c:v>
                </c:pt>
                <c:pt idx="470">
                  <c:v>101.49512238</c:v>
                </c:pt>
                <c:pt idx="471">
                  <c:v>101.49520024</c:v>
                </c:pt>
                <c:pt idx="472">
                  <c:v>101.49526142000001</c:v>
                </c:pt>
                <c:pt idx="473">
                  <c:v>101.49536152</c:v>
                </c:pt>
                <c:pt idx="474">
                  <c:v>101.49540879</c:v>
                </c:pt>
                <c:pt idx="475">
                  <c:v>101.49546997</c:v>
                </c:pt>
                <c:pt idx="476">
                  <c:v>101.49553671</c:v>
                </c:pt>
                <c:pt idx="477">
                  <c:v>101.49558954</c:v>
                </c:pt>
                <c:pt idx="478">
                  <c:v>101.49573135</c:v>
                </c:pt>
                <c:pt idx="479">
                  <c:v>101.49580365</c:v>
                </c:pt>
                <c:pt idx="480">
                  <c:v>101.49584536</c:v>
                </c:pt>
                <c:pt idx="481">
                  <c:v>101.49589542</c:v>
                </c:pt>
                <c:pt idx="482">
                  <c:v>101.49592878</c:v>
                </c:pt>
                <c:pt idx="483">
                  <c:v>101.49602055</c:v>
                </c:pt>
                <c:pt idx="484">
                  <c:v>101.49606226</c:v>
                </c:pt>
                <c:pt idx="485">
                  <c:v>101.49609285</c:v>
                </c:pt>
                <c:pt idx="486">
                  <c:v>101.496129</c:v>
                </c:pt>
                <c:pt idx="487">
                  <c:v>101.49609563</c:v>
                </c:pt>
                <c:pt idx="488">
                  <c:v>101.49620408</c:v>
                </c:pt>
                <c:pt idx="489">
                  <c:v>101.49624301</c:v>
                </c:pt>
                <c:pt idx="490">
                  <c:v>101.49626247</c:v>
                </c:pt>
                <c:pt idx="491">
                  <c:v>101.49628472000001</c:v>
                </c:pt>
                <c:pt idx="492">
                  <c:v>101.49632087000001</c:v>
                </c:pt>
                <c:pt idx="493">
                  <c:v>101.49642931</c:v>
                </c:pt>
                <c:pt idx="494">
                  <c:v>101.49642097</c:v>
                </c:pt>
                <c:pt idx="495">
                  <c:v>101.4964599</c:v>
                </c:pt>
                <c:pt idx="496">
                  <c:v>101.49650161</c:v>
                </c:pt>
                <c:pt idx="497">
                  <c:v>101.4965322</c:v>
                </c:pt>
                <c:pt idx="498">
                  <c:v>101.49660728000001</c:v>
                </c:pt>
                <c:pt idx="499">
                  <c:v>101.4966184</c:v>
                </c:pt>
                <c:pt idx="500">
                  <c:v>101.49664899</c:v>
                </c:pt>
                <c:pt idx="501">
                  <c:v>101.49661005999999</c:v>
                </c:pt>
                <c:pt idx="502">
                  <c:v>101.49630974</c:v>
                </c:pt>
                <c:pt idx="503">
                  <c:v>101.49633199</c:v>
                </c:pt>
                <c:pt idx="504">
                  <c:v>101.49637092</c:v>
                </c:pt>
                <c:pt idx="505">
                  <c:v>101.49641541</c:v>
                </c:pt>
                <c:pt idx="506">
                  <c:v>101.49581477</c:v>
                </c:pt>
                <c:pt idx="507">
                  <c:v>101.49578418999999</c:v>
                </c:pt>
                <c:pt idx="508">
                  <c:v>101.49556173000001</c:v>
                </c:pt>
                <c:pt idx="509">
                  <c:v>101.49550333000001</c:v>
                </c:pt>
                <c:pt idx="510">
                  <c:v>101.49554504</c:v>
                </c:pt>
                <c:pt idx="511">
                  <c:v>101.49539211</c:v>
                </c:pt>
                <c:pt idx="512">
                  <c:v>101.49535596</c:v>
                </c:pt>
                <c:pt idx="513">
                  <c:v>101.49530034</c:v>
                </c:pt>
                <c:pt idx="514">
                  <c:v>101.49528088</c:v>
                </c:pt>
                <c:pt idx="515">
                  <c:v>101.49533927</c:v>
                </c:pt>
                <c:pt idx="516">
                  <c:v>101.49533649</c:v>
                </c:pt>
                <c:pt idx="517">
                  <c:v>101.49523639</c:v>
                </c:pt>
                <c:pt idx="518">
                  <c:v>101.49526141</c:v>
                </c:pt>
                <c:pt idx="519">
                  <c:v>101.49529200000001</c:v>
                </c:pt>
                <c:pt idx="520">
                  <c:v>101.49535874</c:v>
                </c:pt>
                <c:pt idx="521">
                  <c:v>101.49538654</c:v>
                </c:pt>
                <c:pt idx="522">
                  <c:v>101.49542547</c:v>
                </c:pt>
                <c:pt idx="523">
                  <c:v>101.49547552999999</c:v>
                </c:pt>
                <c:pt idx="524">
                  <c:v>101.49552558000001</c:v>
                </c:pt>
                <c:pt idx="525">
                  <c:v>101.49544216</c:v>
                </c:pt>
                <c:pt idx="526">
                  <c:v>101.49546162</c:v>
                </c:pt>
                <c:pt idx="527">
                  <c:v>101.49548109</c:v>
                </c:pt>
                <c:pt idx="528">
                  <c:v>101.49551168000001</c:v>
                </c:pt>
                <c:pt idx="529">
                  <c:v>101.49552558000001</c:v>
                </c:pt>
                <c:pt idx="530">
                  <c:v>101.49567574</c:v>
                </c:pt>
                <c:pt idx="531">
                  <c:v>101.49569798</c:v>
                </c:pt>
                <c:pt idx="532">
                  <c:v>101.49573135</c:v>
                </c:pt>
                <c:pt idx="533">
                  <c:v>101.49575916000001</c:v>
                </c:pt>
                <c:pt idx="534">
                  <c:v>101.49578697</c:v>
                </c:pt>
                <c:pt idx="535">
                  <c:v>101.49587038999999</c:v>
                </c:pt>
                <c:pt idx="536">
                  <c:v>101.49590653999999</c:v>
                </c:pt>
                <c:pt idx="537">
                  <c:v>101.4959399</c:v>
                </c:pt>
                <c:pt idx="538">
                  <c:v>101.49597326999999</c:v>
                </c:pt>
                <c:pt idx="539">
                  <c:v>101.49600941999999</c:v>
                </c:pt>
                <c:pt idx="540">
                  <c:v>101.49608449999999</c:v>
                </c:pt>
                <c:pt idx="541">
                  <c:v>101.49605947000001</c:v>
                </c:pt>
                <c:pt idx="542">
                  <c:v>101.49608728</c:v>
                </c:pt>
                <c:pt idx="543">
                  <c:v>101.49608172000001</c:v>
                </c:pt>
                <c:pt idx="544">
                  <c:v>101.49610675</c:v>
                </c:pt>
                <c:pt idx="545">
                  <c:v>101.49607338</c:v>
                </c:pt>
                <c:pt idx="546">
                  <c:v>101.49609284</c:v>
                </c:pt>
                <c:pt idx="547">
                  <c:v>101.49611231</c:v>
                </c:pt>
                <c:pt idx="548">
                  <c:v>101.49614012000001</c:v>
                </c:pt>
                <c:pt idx="549">
                  <c:v>101.49616514</c:v>
                </c:pt>
                <c:pt idx="550">
                  <c:v>101.49627359</c:v>
                </c:pt>
                <c:pt idx="551">
                  <c:v>101.49631252</c:v>
                </c:pt>
                <c:pt idx="552">
                  <c:v>101.49634033</c:v>
                </c:pt>
                <c:pt idx="553">
                  <c:v>101.49637648</c:v>
                </c:pt>
                <c:pt idx="554">
                  <c:v>101.49640985000001</c:v>
                </c:pt>
                <c:pt idx="555">
                  <c:v>101.49652664</c:v>
                </c:pt>
                <c:pt idx="556">
                  <c:v>101.49657947</c:v>
                </c:pt>
                <c:pt idx="557">
                  <c:v>101.49662674</c:v>
                </c:pt>
                <c:pt idx="558">
                  <c:v>101.49667401000001</c:v>
                </c:pt>
                <c:pt idx="559">
                  <c:v>101.49672129</c:v>
                </c:pt>
                <c:pt idx="560">
                  <c:v>101.49684642</c:v>
                </c:pt>
                <c:pt idx="561">
                  <c:v>101.49689091</c:v>
                </c:pt>
                <c:pt idx="562">
                  <c:v>101.49692428</c:v>
                </c:pt>
                <c:pt idx="563">
                  <c:v>101.49695487</c:v>
                </c:pt>
                <c:pt idx="564">
                  <c:v>101.49699658</c:v>
                </c:pt>
                <c:pt idx="565">
                  <c:v>101.49708</c:v>
                </c:pt>
                <c:pt idx="566">
                  <c:v>101.49711336999999</c:v>
                </c:pt>
                <c:pt idx="567">
                  <c:v>101.49714674000001</c:v>
                </c:pt>
                <c:pt idx="568">
                  <c:v>101.49718289</c:v>
                </c:pt>
                <c:pt idx="569">
                  <c:v>101.4972107</c:v>
                </c:pt>
                <c:pt idx="570">
                  <c:v>101.4973553</c:v>
                </c:pt>
                <c:pt idx="571">
                  <c:v>101.49738588</c:v>
                </c:pt>
                <c:pt idx="572">
                  <c:v>101.49741647</c:v>
                </c:pt>
                <c:pt idx="573">
                  <c:v>101.49744428</c:v>
                </c:pt>
                <c:pt idx="574">
                  <c:v>101.49752770000001</c:v>
                </c:pt>
                <c:pt idx="575">
                  <c:v>101.49756385000001</c:v>
                </c:pt>
                <c:pt idx="576">
                  <c:v>101.49759166</c:v>
                </c:pt>
                <c:pt idx="577">
                  <c:v>101.49762502999999</c:v>
                </c:pt>
                <c:pt idx="578">
                  <c:v>101.49766952</c:v>
                </c:pt>
                <c:pt idx="579">
                  <c:v>101.49779465</c:v>
                </c:pt>
                <c:pt idx="580">
                  <c:v>101.49782802</c:v>
                </c:pt>
                <c:pt idx="581">
                  <c:v>101.49785860999999</c:v>
                </c:pt>
                <c:pt idx="582">
                  <c:v>101.49788642</c:v>
                </c:pt>
                <c:pt idx="583">
                  <c:v>101.49791423000001</c:v>
                </c:pt>
                <c:pt idx="584">
                  <c:v>101.49799765</c:v>
                </c:pt>
                <c:pt idx="585">
                  <c:v>101.49803102</c:v>
                </c:pt>
                <c:pt idx="586">
                  <c:v>101.49808107</c:v>
                </c:pt>
                <c:pt idx="587">
                  <c:v>101.49813391000001</c:v>
                </c:pt>
                <c:pt idx="588">
                  <c:v>101.49818952</c:v>
                </c:pt>
                <c:pt idx="589">
                  <c:v>101.49808942</c:v>
                </c:pt>
                <c:pt idx="590">
                  <c:v>101.49811722</c:v>
                </c:pt>
                <c:pt idx="591">
                  <c:v>101.49814225</c:v>
                </c:pt>
                <c:pt idx="592">
                  <c:v>101.49815893</c:v>
                </c:pt>
                <c:pt idx="593">
                  <c:v>101.49827573</c:v>
                </c:pt>
                <c:pt idx="594">
                  <c:v>101.49831466000001</c:v>
                </c:pt>
                <c:pt idx="595">
                  <c:v>101.49834247</c:v>
                </c:pt>
                <c:pt idx="596">
                  <c:v>101.49836471</c:v>
                </c:pt>
                <c:pt idx="597">
                  <c:v>101.49838696</c:v>
                </c:pt>
                <c:pt idx="598">
                  <c:v>101.49847038</c:v>
                </c:pt>
                <c:pt idx="599">
                  <c:v>101.49850096999999</c:v>
                </c:pt>
                <c:pt idx="600">
                  <c:v>101.49853434000001</c:v>
                </c:pt>
                <c:pt idx="601">
                  <c:v>101.49856215</c:v>
                </c:pt>
                <c:pt idx="602">
                  <c:v>101.49858439</c:v>
                </c:pt>
                <c:pt idx="603">
                  <c:v>101.49866781999999</c:v>
                </c:pt>
                <c:pt idx="604">
                  <c:v>101.49869006</c:v>
                </c:pt>
                <c:pt idx="605">
                  <c:v>101.49870953</c:v>
                </c:pt>
                <c:pt idx="606">
                  <c:v>101.49874011999999</c:v>
                </c:pt>
                <c:pt idx="607">
                  <c:v>101.49877626999999</c:v>
                </c:pt>
                <c:pt idx="608">
                  <c:v>101.4986261</c:v>
                </c:pt>
                <c:pt idx="609">
                  <c:v>101.49856493</c:v>
                </c:pt>
                <c:pt idx="610">
                  <c:v>101.49858716999999</c:v>
                </c:pt>
                <c:pt idx="611">
                  <c:v>101.49849263</c:v>
                </c:pt>
                <c:pt idx="612">
                  <c:v>101.49855937</c:v>
                </c:pt>
                <c:pt idx="613">
                  <c:v>101.49857883</c:v>
                </c:pt>
                <c:pt idx="614">
                  <c:v>101.49860386</c:v>
                </c:pt>
                <c:pt idx="615">
                  <c:v>101.49863166999999</c:v>
                </c:pt>
                <c:pt idx="616">
                  <c:v>101.49866226</c:v>
                </c:pt>
                <c:pt idx="617">
                  <c:v>101.49875402000001</c:v>
                </c:pt>
                <c:pt idx="618">
                  <c:v>101.49878183</c:v>
                </c:pt>
                <c:pt idx="619">
                  <c:v>101.49882354</c:v>
                </c:pt>
                <c:pt idx="620">
                  <c:v>101.49885969</c:v>
                </c:pt>
                <c:pt idx="621">
                  <c:v>101.49889862000001</c:v>
                </c:pt>
                <c:pt idx="622">
                  <c:v>101.49899873</c:v>
                </c:pt>
                <c:pt idx="623">
                  <c:v>101.49902098</c:v>
                </c:pt>
                <c:pt idx="624">
                  <c:v>101.49906547000001</c:v>
                </c:pt>
                <c:pt idx="625">
                  <c:v>101.49910439999999</c:v>
                </c:pt>
                <c:pt idx="626">
                  <c:v>101.49913221</c:v>
                </c:pt>
                <c:pt idx="627">
                  <c:v>101.49915724</c:v>
                </c:pt>
                <c:pt idx="628">
                  <c:v>101.49918504</c:v>
                </c:pt>
                <c:pt idx="629">
                  <c:v>101.49920451</c:v>
                </c:pt>
                <c:pt idx="630">
                  <c:v>101.49924622</c:v>
                </c:pt>
                <c:pt idx="631">
                  <c:v>101.49927403</c:v>
                </c:pt>
                <c:pt idx="632">
                  <c:v>101.49944087999999</c:v>
                </c:pt>
                <c:pt idx="633">
                  <c:v>101.49947425000001</c:v>
                </c:pt>
                <c:pt idx="634">
                  <c:v>101.49951317999999</c:v>
                </c:pt>
                <c:pt idx="635">
                  <c:v>101.49955489</c:v>
                </c:pt>
                <c:pt idx="636">
                  <c:v>101.4995827</c:v>
                </c:pt>
                <c:pt idx="637">
                  <c:v>101.49969115</c:v>
                </c:pt>
                <c:pt idx="638">
                  <c:v>101.49973008000001</c:v>
                </c:pt>
                <c:pt idx="639">
                  <c:v>101.49976067</c:v>
                </c:pt>
                <c:pt idx="640">
                  <c:v>101.49978848000001</c:v>
                </c:pt>
                <c:pt idx="641">
                  <c:v>101.49983019</c:v>
                </c:pt>
                <c:pt idx="642">
                  <c:v>101.49996367</c:v>
                </c:pt>
                <c:pt idx="643">
                  <c:v>101.50000538</c:v>
                </c:pt>
                <c:pt idx="644">
                  <c:v>101.50003319</c:v>
                </c:pt>
                <c:pt idx="645">
                  <c:v>101.50006934</c:v>
                </c:pt>
                <c:pt idx="646">
                  <c:v>101.50010549</c:v>
                </c:pt>
                <c:pt idx="647">
                  <c:v>101.5002056</c:v>
                </c:pt>
                <c:pt idx="648">
                  <c:v>101.50025288000001</c:v>
                </c:pt>
                <c:pt idx="649">
                  <c:v>101.50030293</c:v>
                </c:pt>
                <c:pt idx="650">
                  <c:v>101.50035020999999</c:v>
                </c:pt>
                <c:pt idx="651">
                  <c:v>101.5003947</c:v>
                </c:pt>
                <c:pt idx="652">
                  <c:v>101.50048647</c:v>
                </c:pt>
                <c:pt idx="653">
                  <c:v>101.50048369</c:v>
                </c:pt>
                <c:pt idx="654">
                  <c:v>101.50049481000001</c:v>
                </c:pt>
                <c:pt idx="655">
                  <c:v>101.50049481000001</c:v>
                </c:pt>
                <c:pt idx="656">
                  <c:v>101.50051427</c:v>
                </c:pt>
                <c:pt idx="657">
                  <c:v>101.5005977</c:v>
                </c:pt>
                <c:pt idx="658">
                  <c:v>101.50061995</c:v>
                </c:pt>
                <c:pt idx="659">
                  <c:v>101.50065332</c:v>
                </c:pt>
                <c:pt idx="660">
                  <c:v>101.50068391000001</c:v>
                </c:pt>
                <c:pt idx="661">
                  <c:v>101.50071448999999</c:v>
                </c:pt>
                <c:pt idx="662">
                  <c:v>101.50083963</c:v>
                </c:pt>
                <c:pt idx="663">
                  <c:v>101.50089525</c:v>
                </c:pt>
                <c:pt idx="664">
                  <c:v>101.50093696</c:v>
                </c:pt>
                <c:pt idx="665">
                  <c:v>101.50097866999999</c:v>
                </c:pt>
                <c:pt idx="666">
                  <c:v>101.50101204000001</c:v>
                </c:pt>
                <c:pt idx="667">
                  <c:v>101.5011205</c:v>
                </c:pt>
                <c:pt idx="668">
                  <c:v>101.50116221</c:v>
                </c:pt>
                <c:pt idx="669">
                  <c:v>101.50120114000001</c:v>
                </c:pt>
                <c:pt idx="670">
                  <c:v>101.50124842</c:v>
                </c:pt>
                <c:pt idx="671">
                  <c:v>101.50129569000001</c:v>
                </c:pt>
                <c:pt idx="672">
                  <c:v>101.50141249000001</c:v>
                </c:pt>
                <c:pt idx="673">
                  <c:v>101.50145698</c:v>
                </c:pt>
                <c:pt idx="674">
                  <c:v>101.50150704000001</c:v>
                </c:pt>
                <c:pt idx="675">
                  <c:v>101.50154597</c:v>
                </c:pt>
                <c:pt idx="676">
                  <c:v>101.50157934000001</c:v>
                </c:pt>
                <c:pt idx="677">
                  <c:v>101.50164608</c:v>
                </c:pt>
                <c:pt idx="678">
                  <c:v>101.50166555</c:v>
                </c:pt>
                <c:pt idx="679">
                  <c:v>101.50168779000001</c:v>
                </c:pt>
                <c:pt idx="680">
                  <c:v>101.5017156</c:v>
                </c:pt>
                <c:pt idx="681">
                  <c:v>101.50174341</c:v>
                </c:pt>
                <c:pt idx="682">
                  <c:v>101.50183518</c:v>
                </c:pt>
                <c:pt idx="683">
                  <c:v>101.50186021</c:v>
                </c:pt>
                <c:pt idx="684">
                  <c:v>101.5018908</c:v>
                </c:pt>
                <c:pt idx="685">
                  <c:v>101.50193806999999</c:v>
                </c:pt>
                <c:pt idx="686">
                  <c:v>101.50198257</c:v>
                </c:pt>
                <c:pt idx="687">
                  <c:v>101.50210771</c:v>
                </c:pt>
                <c:pt idx="688">
                  <c:v>101.50215776</c:v>
                </c:pt>
                <c:pt idx="689">
                  <c:v>101.50220226</c:v>
                </c:pt>
                <c:pt idx="690">
                  <c:v>101.50224119000001</c:v>
                </c:pt>
                <c:pt idx="691">
                  <c:v>101.5022829</c:v>
                </c:pt>
                <c:pt idx="692">
                  <c:v>101.50230793</c:v>
                </c:pt>
                <c:pt idx="693">
                  <c:v>101.50234686</c:v>
                </c:pt>
                <c:pt idx="694">
                  <c:v>101.50239414000001</c:v>
                </c:pt>
                <c:pt idx="695">
                  <c:v>101.50244419000001</c:v>
                </c:pt>
                <c:pt idx="696">
                  <c:v>101.50251371</c:v>
                </c:pt>
                <c:pt idx="697">
                  <c:v>101.50267223</c:v>
                </c:pt>
                <c:pt idx="698">
                  <c:v>101.50271394000001</c:v>
                </c:pt>
                <c:pt idx="699">
                  <c:v>101.50274453</c:v>
                </c:pt>
                <c:pt idx="700">
                  <c:v>101.50276956</c:v>
                </c:pt>
                <c:pt idx="701">
                  <c:v>101.50291138</c:v>
                </c:pt>
                <c:pt idx="702">
                  <c:v>101.50365388</c:v>
                </c:pt>
                <c:pt idx="703">
                  <c:v>101.50381518</c:v>
                </c:pt>
                <c:pt idx="704">
                  <c:v>101.50410161000001</c:v>
                </c:pt>
                <c:pt idx="705">
                  <c:v>101.50427959</c:v>
                </c:pt>
                <c:pt idx="706">
                  <c:v>101.5044826</c:v>
                </c:pt>
                <c:pt idx="707">
                  <c:v>101.50591756999999</c:v>
                </c:pt>
                <c:pt idx="708">
                  <c:v>101.5064098</c:v>
                </c:pt>
                <c:pt idx="709">
                  <c:v>101.50681861</c:v>
                </c:pt>
                <c:pt idx="710">
                  <c:v>101.50720794999999</c:v>
                </c:pt>
                <c:pt idx="711">
                  <c:v>101.50759729000001</c:v>
                </c:pt>
                <c:pt idx="712">
                  <c:v>101.50842326</c:v>
                </c:pt>
                <c:pt idx="713">
                  <c:v>101.50866799000001</c:v>
                </c:pt>
                <c:pt idx="714">
                  <c:v>101.50889604</c:v>
                </c:pt>
                <c:pt idx="715">
                  <c:v>101.50913799</c:v>
                </c:pt>
                <c:pt idx="716">
                  <c:v>101.50943278</c:v>
                </c:pt>
                <c:pt idx="717">
                  <c:v>101.50971088999999</c:v>
                </c:pt>
                <c:pt idx="718">
                  <c:v>101.51003906</c:v>
                </c:pt>
                <c:pt idx="719">
                  <c:v>101.51039504000001</c:v>
                </c:pt>
                <c:pt idx="720">
                  <c:v>101.51258933</c:v>
                </c:pt>
                <c:pt idx="721">
                  <c:v>101.51926413</c:v>
                </c:pt>
                <c:pt idx="722">
                  <c:v>101.52166444</c:v>
                </c:pt>
                <c:pt idx="723">
                  <c:v>101.52377832000001</c:v>
                </c:pt>
                <c:pt idx="724">
                  <c:v>101.52778364</c:v>
                </c:pt>
                <c:pt idx="725">
                  <c:v>101.53416737000001</c:v>
                </c:pt>
                <c:pt idx="726">
                  <c:v>101.5364651</c:v>
                </c:pt>
                <c:pt idx="727">
                  <c:v>101.53872115999999</c:v>
                </c:pt>
                <c:pt idx="728">
                  <c:v>101.54084095</c:v>
                </c:pt>
                <c:pt idx="729">
                  <c:v>101.54307763</c:v>
                </c:pt>
                <c:pt idx="730">
                  <c:v>101.54968767</c:v>
                </c:pt>
                <c:pt idx="731">
                  <c:v>101.55201357999999</c:v>
                </c:pt>
                <c:pt idx="732">
                  <c:v>101.55438405</c:v>
                </c:pt>
                <c:pt idx="733">
                  <c:v>101.55655704</c:v>
                </c:pt>
                <c:pt idx="734">
                  <c:v>101.55882467000001</c:v>
                </c:pt>
                <c:pt idx="735">
                  <c:v>101.56527713</c:v>
                </c:pt>
                <c:pt idx="736">
                  <c:v>101.56720548</c:v>
                </c:pt>
                <c:pt idx="737">
                  <c:v>101.56978501</c:v>
                </c:pt>
                <c:pt idx="738">
                  <c:v>101.57327456</c:v>
                </c:pt>
                <c:pt idx="739">
                  <c:v>101.57642749999999</c:v>
                </c:pt>
                <c:pt idx="740">
                  <c:v>101.58465102</c:v>
                </c:pt>
                <c:pt idx="741">
                  <c:v>101.58684135</c:v>
                </c:pt>
                <c:pt idx="742">
                  <c:v>101.58895937</c:v>
                </c:pt>
                <c:pt idx="743">
                  <c:v>101.59100506</c:v>
                </c:pt>
                <c:pt idx="744">
                  <c:v>101.59440071</c:v>
                </c:pt>
                <c:pt idx="745">
                  <c:v>101.60526435</c:v>
                </c:pt>
                <c:pt idx="746">
                  <c:v>101.60855191</c:v>
                </c:pt>
                <c:pt idx="747">
                  <c:v>101.61203165000001</c:v>
                </c:pt>
                <c:pt idx="748">
                  <c:v>101.61552544</c:v>
                </c:pt>
                <c:pt idx="749">
                  <c:v>101.61903048000001</c:v>
                </c:pt>
                <c:pt idx="750">
                  <c:v>101.62891954</c:v>
                </c:pt>
                <c:pt idx="751">
                  <c:v>101.63222734999999</c:v>
                </c:pt>
                <c:pt idx="752">
                  <c:v>101.63562716</c:v>
                </c:pt>
                <c:pt idx="753">
                  <c:v>101.63907442</c:v>
                </c:pt>
                <c:pt idx="754">
                  <c:v>101.64254128</c:v>
                </c:pt>
                <c:pt idx="755">
                  <c:v>101.65249947</c:v>
                </c:pt>
                <c:pt idx="756">
                  <c:v>101.65542372</c:v>
                </c:pt>
                <c:pt idx="757">
                  <c:v>101.65876303</c:v>
                </c:pt>
                <c:pt idx="758">
                  <c:v>101.66210245000001</c:v>
                </c:pt>
                <c:pt idx="759">
                  <c:v>101.66525258</c:v>
                </c:pt>
                <c:pt idx="760">
                  <c:v>101.66989854000001</c:v>
                </c:pt>
                <c:pt idx="761">
                  <c:v>101.67331075</c:v>
                </c:pt>
                <c:pt idx="762">
                  <c:v>101.67609911</c:v>
                </c:pt>
                <c:pt idx="763">
                  <c:v>101.68508559999999</c:v>
                </c:pt>
                <c:pt idx="764">
                  <c:v>101.70027150999999</c:v>
                </c:pt>
                <c:pt idx="765">
                  <c:v>101.70518654999999</c:v>
                </c:pt>
                <c:pt idx="766">
                  <c:v>101.70978418999999</c:v>
                </c:pt>
                <c:pt idx="767">
                  <c:v>101.71409500999999</c:v>
                </c:pt>
                <c:pt idx="768">
                  <c:v>101.71850634</c:v>
                </c:pt>
                <c:pt idx="769">
                  <c:v>101.73148172</c:v>
                </c:pt>
                <c:pt idx="770">
                  <c:v>101.73536702</c:v>
                </c:pt>
                <c:pt idx="771">
                  <c:v>101.74000225</c:v>
                </c:pt>
                <c:pt idx="772">
                  <c:v>101.74473525000001</c:v>
                </c:pt>
                <c:pt idx="773">
                  <c:v>101.74911167</c:v>
                </c:pt>
                <c:pt idx="774">
                  <c:v>101.76281853</c:v>
                </c:pt>
                <c:pt idx="775">
                  <c:v>101.76723475999999</c:v>
                </c:pt>
                <c:pt idx="776">
                  <c:v>101.77205546</c:v>
                </c:pt>
                <c:pt idx="777">
                  <c:v>101.77729184</c:v>
                </c:pt>
                <c:pt idx="778">
                  <c:v>101.78245041</c:v>
                </c:pt>
                <c:pt idx="779">
                  <c:v>101.79512441999999</c:v>
                </c:pt>
                <c:pt idx="780">
                  <c:v>101.79904284</c:v>
                </c:pt>
                <c:pt idx="781">
                  <c:v>101.80308691</c:v>
                </c:pt>
                <c:pt idx="782">
                  <c:v>101.80749373</c:v>
                </c:pt>
                <c:pt idx="783">
                  <c:v>101.81184774</c:v>
                </c:pt>
                <c:pt idx="784">
                  <c:v>101.826835</c:v>
                </c:pt>
                <c:pt idx="785">
                  <c:v>101.83130422000001</c:v>
                </c:pt>
                <c:pt idx="786">
                  <c:v>101.83554487000001</c:v>
                </c:pt>
                <c:pt idx="787">
                  <c:v>101.84059200999999</c:v>
                </c:pt>
                <c:pt idx="788">
                  <c:v>101.84622533</c:v>
                </c:pt>
                <c:pt idx="789">
                  <c:v>101.86337734999999</c:v>
                </c:pt>
                <c:pt idx="790">
                  <c:v>101.86843703</c:v>
                </c:pt>
                <c:pt idx="791">
                  <c:v>101.87376768</c:v>
                </c:pt>
                <c:pt idx="792">
                  <c:v>101.87958424999999</c:v>
                </c:pt>
                <c:pt idx="793">
                  <c:v>101.88576401</c:v>
                </c:pt>
                <c:pt idx="794">
                  <c:v>101.90202666</c:v>
                </c:pt>
                <c:pt idx="795">
                  <c:v>101.90767175000001</c:v>
                </c:pt>
                <c:pt idx="796">
                  <c:v>101.91364382</c:v>
                </c:pt>
                <c:pt idx="797">
                  <c:v>101.91883443</c:v>
                </c:pt>
                <c:pt idx="798">
                  <c:v>101.92454468</c:v>
                </c:pt>
                <c:pt idx="799">
                  <c:v>101.94090566</c:v>
                </c:pt>
                <c:pt idx="800">
                  <c:v>101.94528493</c:v>
                </c:pt>
                <c:pt idx="801">
                  <c:v>101.95143796000001</c:v>
                </c:pt>
                <c:pt idx="802">
                  <c:v>101.95832317</c:v>
                </c:pt>
                <c:pt idx="803">
                  <c:v>101.96473118</c:v>
                </c:pt>
                <c:pt idx="804">
                  <c:v>101.98404861</c:v>
                </c:pt>
                <c:pt idx="805">
                  <c:v>101.99047220999999</c:v>
                </c:pt>
                <c:pt idx="806">
                  <c:v>101.99633177</c:v>
                </c:pt>
                <c:pt idx="807">
                  <c:v>102.00408629</c:v>
                </c:pt>
                <c:pt idx="808">
                  <c:v>102.01228015</c:v>
                </c:pt>
                <c:pt idx="809">
                  <c:v>102.03605041</c:v>
                </c:pt>
                <c:pt idx="810">
                  <c:v>102.04403997</c:v>
                </c:pt>
                <c:pt idx="811">
                  <c:v>102.05213080999999</c:v>
                </c:pt>
                <c:pt idx="812">
                  <c:v>102.06033692</c:v>
                </c:pt>
                <c:pt idx="813">
                  <c:v>102.06833397</c:v>
                </c:pt>
                <c:pt idx="814">
                  <c:v>102.09225991</c:v>
                </c:pt>
                <c:pt idx="815">
                  <c:v>102.09987627</c:v>
                </c:pt>
                <c:pt idx="816">
                  <c:v>102.10778691</c:v>
                </c:pt>
                <c:pt idx="817">
                  <c:v>102.11586321999999</c:v>
                </c:pt>
                <c:pt idx="818">
                  <c:v>102.12270079</c:v>
                </c:pt>
                <c:pt idx="819">
                  <c:v>102.14293787</c:v>
                </c:pt>
                <c:pt idx="820">
                  <c:v>102.15023899000001</c:v>
                </c:pt>
                <c:pt idx="821">
                  <c:v>102.15673742</c:v>
                </c:pt>
                <c:pt idx="822">
                  <c:v>102.16406191999999</c:v>
                </c:pt>
                <c:pt idx="823">
                  <c:v>102.17048006</c:v>
                </c:pt>
                <c:pt idx="824">
                  <c:v>102.19528649999999</c:v>
                </c:pt>
                <c:pt idx="825">
                  <c:v>102.20412569</c:v>
                </c:pt>
                <c:pt idx="826">
                  <c:v>102.21332406000001</c:v>
                </c:pt>
                <c:pt idx="827">
                  <c:v>102.22274449</c:v>
                </c:pt>
                <c:pt idx="828">
                  <c:v>102.23461913</c:v>
                </c:pt>
                <c:pt idx="829">
                  <c:v>102.26932288</c:v>
                </c:pt>
                <c:pt idx="830">
                  <c:v>102.28076864000001</c:v>
                </c:pt>
                <c:pt idx="831">
                  <c:v>102.29199711</c:v>
                </c:pt>
                <c:pt idx="832">
                  <c:v>102.30324923000001</c:v>
                </c:pt>
                <c:pt idx="833">
                  <c:v>102.31455304000001</c:v>
                </c:pt>
                <c:pt idx="834">
                  <c:v>102.35788956</c:v>
                </c:pt>
                <c:pt idx="835">
                  <c:v>102.36898347</c:v>
                </c:pt>
                <c:pt idx="836">
                  <c:v>102.38019638</c:v>
                </c:pt>
                <c:pt idx="837">
                  <c:v>102.39119454</c:v>
                </c:pt>
                <c:pt idx="838">
                  <c:v>102.42431037</c:v>
                </c:pt>
                <c:pt idx="839">
                  <c:v>102.43531888</c:v>
                </c:pt>
                <c:pt idx="840">
                  <c:v>102.44627244</c:v>
                </c:pt>
                <c:pt idx="841">
                  <c:v>102.45770152</c:v>
                </c:pt>
                <c:pt idx="842">
                  <c:v>102.46887923</c:v>
                </c:pt>
                <c:pt idx="843">
                  <c:v>102.49842396</c:v>
                </c:pt>
                <c:pt idx="844">
                  <c:v>102.52072088</c:v>
                </c:pt>
                <c:pt idx="845">
                  <c:v>102.53281269999999</c:v>
                </c:pt>
                <c:pt idx="846">
                  <c:v>102.54453796</c:v>
                </c:pt>
                <c:pt idx="847">
                  <c:v>102.58450505</c:v>
                </c:pt>
                <c:pt idx="848">
                  <c:v>102.59752906</c:v>
                </c:pt>
                <c:pt idx="849">
                  <c:v>102.61066998</c:v>
                </c:pt>
                <c:pt idx="850">
                  <c:v>102.62402905</c:v>
                </c:pt>
                <c:pt idx="851">
                  <c:v>102.63722115</c:v>
                </c:pt>
                <c:pt idx="852">
                  <c:v>102.67750275</c:v>
                </c:pt>
                <c:pt idx="853">
                  <c:v>102.69065672000001</c:v>
                </c:pt>
                <c:pt idx="854">
                  <c:v>102.70365764</c:v>
                </c:pt>
                <c:pt idx="855">
                  <c:v>102.71663207</c:v>
                </c:pt>
                <c:pt idx="856">
                  <c:v>102.72976291000001</c:v>
                </c:pt>
                <c:pt idx="857">
                  <c:v>102.76855254</c:v>
                </c:pt>
                <c:pt idx="858">
                  <c:v>102.78152109</c:v>
                </c:pt>
                <c:pt idx="859">
                  <c:v>102.79512767</c:v>
                </c:pt>
                <c:pt idx="860">
                  <c:v>102.80805451000001</c:v>
                </c:pt>
                <c:pt idx="861">
                  <c:v>102.82135477999999</c:v>
                </c:pt>
                <c:pt idx="862">
                  <c:v>102.86137904</c:v>
                </c:pt>
                <c:pt idx="863">
                  <c:v>102.87433676000001</c:v>
                </c:pt>
                <c:pt idx="864">
                  <c:v>102.88769633</c:v>
                </c:pt>
                <c:pt idx="865">
                  <c:v>102.90118167</c:v>
                </c:pt>
                <c:pt idx="866">
                  <c:v>102.91453344999999</c:v>
                </c:pt>
                <c:pt idx="867">
                  <c:v>102.95701318</c:v>
                </c:pt>
                <c:pt idx="868">
                  <c:v>102.97071634</c:v>
                </c:pt>
                <c:pt idx="869">
                  <c:v>102.98452288</c:v>
                </c:pt>
                <c:pt idx="870">
                  <c:v>102.99832563</c:v>
                </c:pt>
                <c:pt idx="871">
                  <c:v>103.01369918</c:v>
                </c:pt>
                <c:pt idx="872">
                  <c:v>103.06022469</c:v>
                </c:pt>
                <c:pt idx="873">
                  <c:v>103.07573454</c:v>
                </c:pt>
                <c:pt idx="874">
                  <c:v>103.09109142</c:v>
                </c:pt>
                <c:pt idx="875">
                  <c:v>103.12230683</c:v>
                </c:pt>
                <c:pt idx="876">
                  <c:v>103.16749983</c:v>
                </c:pt>
                <c:pt idx="877">
                  <c:v>103.18172564</c:v>
                </c:pt>
                <c:pt idx="878">
                  <c:v>103.19623893000001</c:v>
                </c:pt>
                <c:pt idx="879">
                  <c:v>103.21129427</c:v>
                </c:pt>
                <c:pt idx="880">
                  <c:v>103.22617649</c:v>
                </c:pt>
                <c:pt idx="881">
                  <c:v>103.26965027</c:v>
                </c:pt>
                <c:pt idx="882">
                  <c:v>103.28318566</c:v>
                </c:pt>
                <c:pt idx="883">
                  <c:v>103.29831311</c:v>
                </c:pt>
                <c:pt idx="884">
                  <c:v>103.3137456</c:v>
                </c:pt>
                <c:pt idx="885">
                  <c:v>103.32853786</c:v>
                </c:pt>
                <c:pt idx="886">
                  <c:v>103.37828843</c:v>
                </c:pt>
                <c:pt idx="887">
                  <c:v>103.39476947999999</c:v>
                </c:pt>
                <c:pt idx="888">
                  <c:v>103.41110868</c:v>
                </c:pt>
                <c:pt idx="889">
                  <c:v>103.42763463</c:v>
                </c:pt>
                <c:pt idx="890">
                  <c:v>103.44457126</c:v>
                </c:pt>
                <c:pt idx="891">
                  <c:v>103.49683486000001</c:v>
                </c:pt>
                <c:pt idx="892">
                  <c:v>103.51395579</c:v>
                </c:pt>
                <c:pt idx="893">
                  <c:v>103.53109372999999</c:v>
                </c:pt>
                <c:pt idx="894">
                  <c:v>103.54819196</c:v>
                </c:pt>
                <c:pt idx="895">
                  <c:v>103.56549726999999</c:v>
                </c:pt>
                <c:pt idx="896">
                  <c:v>103.61744743</c:v>
                </c:pt>
                <c:pt idx="897">
                  <c:v>103.63424765000001</c:v>
                </c:pt>
                <c:pt idx="898">
                  <c:v>103.65133452000001</c:v>
                </c:pt>
                <c:pt idx="899">
                  <c:v>103.66851509</c:v>
                </c:pt>
                <c:pt idx="900">
                  <c:v>103.68576098</c:v>
                </c:pt>
                <c:pt idx="901">
                  <c:v>103.73770329</c:v>
                </c:pt>
                <c:pt idx="902">
                  <c:v>103.75575080999999</c:v>
                </c:pt>
                <c:pt idx="903">
                  <c:v>103.772997</c:v>
                </c:pt>
                <c:pt idx="904">
                  <c:v>103.79026312000001</c:v>
                </c:pt>
                <c:pt idx="905">
                  <c:v>103.80747809</c:v>
                </c:pt>
                <c:pt idx="906">
                  <c:v>103.85671696</c:v>
                </c:pt>
                <c:pt idx="907">
                  <c:v>103.87469129</c:v>
                </c:pt>
                <c:pt idx="908">
                  <c:v>103.89269149</c:v>
                </c:pt>
                <c:pt idx="909">
                  <c:v>103.91083713</c:v>
                </c:pt>
                <c:pt idx="910">
                  <c:v>103.928929</c:v>
                </c:pt>
                <c:pt idx="911">
                  <c:v>103.98074541</c:v>
                </c:pt>
                <c:pt idx="912">
                  <c:v>103.99808882000001</c:v>
                </c:pt>
                <c:pt idx="913">
                  <c:v>104.01526133</c:v>
                </c:pt>
                <c:pt idx="914">
                  <c:v>104.03261621</c:v>
                </c:pt>
                <c:pt idx="915">
                  <c:v>104.05007658</c:v>
                </c:pt>
                <c:pt idx="916">
                  <c:v>104.12054557</c:v>
                </c:pt>
                <c:pt idx="917">
                  <c:v>104.13830025999999</c:v>
                </c:pt>
                <c:pt idx="918">
                  <c:v>104.15657154</c:v>
                </c:pt>
                <c:pt idx="919">
                  <c:v>104.17456922</c:v>
                </c:pt>
                <c:pt idx="920">
                  <c:v>104.22833186</c:v>
                </c:pt>
                <c:pt idx="921">
                  <c:v>104.24587363000001</c:v>
                </c:pt>
                <c:pt idx="922">
                  <c:v>104.26330126000001</c:v>
                </c:pt>
                <c:pt idx="923">
                  <c:v>104.28071180000001</c:v>
                </c:pt>
                <c:pt idx="924">
                  <c:v>104.29801383</c:v>
                </c:pt>
                <c:pt idx="925">
                  <c:v>104.34985994</c:v>
                </c:pt>
                <c:pt idx="926">
                  <c:v>104.36702764</c:v>
                </c:pt>
                <c:pt idx="927">
                  <c:v>104.38522182</c:v>
                </c:pt>
                <c:pt idx="928">
                  <c:v>104.40159171000001</c:v>
                </c:pt>
                <c:pt idx="929">
                  <c:v>104.4197776</c:v>
                </c:pt>
                <c:pt idx="930">
                  <c:v>104.47197604999999</c:v>
                </c:pt>
                <c:pt idx="931">
                  <c:v>104.48991947</c:v>
                </c:pt>
                <c:pt idx="932">
                  <c:v>104.50803487</c:v>
                </c:pt>
                <c:pt idx="933">
                  <c:v>104.5259444</c:v>
                </c:pt>
                <c:pt idx="934">
                  <c:v>104.54427224</c:v>
                </c:pt>
                <c:pt idx="935">
                  <c:v>104.59904198</c:v>
                </c:pt>
                <c:pt idx="936">
                  <c:v>104.61695564</c:v>
                </c:pt>
                <c:pt idx="937">
                  <c:v>104.63470613</c:v>
                </c:pt>
                <c:pt idx="938">
                  <c:v>104.65194074999999</c:v>
                </c:pt>
                <c:pt idx="939">
                  <c:v>104.66970004</c:v>
                </c:pt>
                <c:pt idx="940">
                  <c:v>104.72433762999999</c:v>
                </c:pt>
                <c:pt idx="941">
                  <c:v>104.74312775999999</c:v>
                </c:pt>
                <c:pt idx="942">
                  <c:v>104.76171463999999</c:v>
                </c:pt>
                <c:pt idx="943">
                  <c:v>104.78013261</c:v>
                </c:pt>
                <c:pt idx="944">
                  <c:v>104.79861409999999</c:v>
                </c:pt>
                <c:pt idx="945">
                  <c:v>104.85132063</c:v>
                </c:pt>
                <c:pt idx="946">
                  <c:v>104.86843868</c:v>
                </c:pt>
                <c:pt idx="947">
                  <c:v>104.88642434</c:v>
                </c:pt>
                <c:pt idx="948">
                  <c:v>104.90378088999999</c:v>
                </c:pt>
                <c:pt idx="949">
                  <c:v>104.92069770000001</c:v>
                </c:pt>
                <c:pt idx="950">
                  <c:v>104.96903308</c:v>
                </c:pt>
                <c:pt idx="951">
                  <c:v>104.98680017</c:v>
                </c:pt>
                <c:pt idx="952">
                  <c:v>105.00566616</c:v>
                </c:pt>
                <c:pt idx="953">
                  <c:v>105.02434565999999</c:v>
                </c:pt>
                <c:pt idx="954">
                  <c:v>105.04299395</c:v>
                </c:pt>
                <c:pt idx="955">
                  <c:v>105.0963673</c:v>
                </c:pt>
                <c:pt idx="956">
                  <c:v>105.11436037999999</c:v>
                </c:pt>
                <c:pt idx="957">
                  <c:v>105.13270211</c:v>
                </c:pt>
                <c:pt idx="958">
                  <c:v>105.15105569000001</c:v>
                </c:pt>
                <c:pt idx="959">
                  <c:v>105.16939519</c:v>
                </c:pt>
                <c:pt idx="960">
                  <c:v>105.22416395</c:v>
                </c:pt>
                <c:pt idx="961">
                  <c:v>105.24277854</c:v>
                </c:pt>
                <c:pt idx="962">
                  <c:v>105.26101293000001</c:v>
                </c:pt>
                <c:pt idx="963">
                  <c:v>105.27899959</c:v>
                </c:pt>
                <c:pt idx="964">
                  <c:v>105.29688548</c:v>
                </c:pt>
                <c:pt idx="965">
                  <c:v>105.35059554999999</c:v>
                </c:pt>
                <c:pt idx="966">
                  <c:v>105.36837815</c:v>
                </c:pt>
                <c:pt idx="967">
                  <c:v>105.38587796</c:v>
                </c:pt>
                <c:pt idx="968">
                  <c:v>105.40344709</c:v>
                </c:pt>
                <c:pt idx="969">
                  <c:v>105.42133391</c:v>
                </c:pt>
                <c:pt idx="970">
                  <c:v>105.4742583</c:v>
                </c:pt>
                <c:pt idx="971">
                  <c:v>105.50791182</c:v>
                </c:pt>
                <c:pt idx="972">
                  <c:v>105.52638293</c:v>
                </c:pt>
                <c:pt idx="973">
                  <c:v>105.54505965</c:v>
                </c:pt>
                <c:pt idx="974">
                  <c:v>105.60105636999999</c:v>
                </c:pt>
                <c:pt idx="975">
                  <c:v>105.61997196999999</c:v>
                </c:pt>
                <c:pt idx="976">
                  <c:v>105.63888808</c:v>
                </c:pt>
                <c:pt idx="977">
                  <c:v>105.65768601000001</c:v>
                </c:pt>
                <c:pt idx="978">
                  <c:v>105.73277534</c:v>
                </c:pt>
                <c:pt idx="979">
                  <c:v>105.75089185</c:v>
                </c:pt>
                <c:pt idx="980">
                  <c:v>105.76915344</c:v>
                </c:pt>
                <c:pt idx="981">
                  <c:v>105.78720374</c:v>
                </c:pt>
                <c:pt idx="982">
                  <c:v>105.80504845</c:v>
                </c:pt>
                <c:pt idx="983">
                  <c:v>105.85820027</c:v>
                </c:pt>
                <c:pt idx="984">
                  <c:v>105.87577272999999</c:v>
                </c:pt>
                <c:pt idx="985">
                  <c:v>105.89354245</c:v>
                </c:pt>
                <c:pt idx="986">
                  <c:v>105.91134997</c:v>
                </c:pt>
                <c:pt idx="987">
                  <c:v>105.92896028</c:v>
                </c:pt>
                <c:pt idx="988">
                  <c:v>105.98161713</c:v>
                </c:pt>
                <c:pt idx="989">
                  <c:v>105.99897197999999</c:v>
                </c:pt>
                <c:pt idx="990">
                  <c:v>106.01598409</c:v>
                </c:pt>
                <c:pt idx="991">
                  <c:v>106.03301345</c:v>
                </c:pt>
                <c:pt idx="992">
                  <c:v>106.05078052</c:v>
                </c:pt>
                <c:pt idx="993">
                  <c:v>106.10589496</c:v>
                </c:pt>
                <c:pt idx="994">
                  <c:v>106.12366261</c:v>
                </c:pt>
                <c:pt idx="995">
                  <c:v>106.14152046</c:v>
                </c:pt>
                <c:pt idx="996">
                  <c:v>106.15961686</c:v>
                </c:pt>
                <c:pt idx="997">
                  <c:v>106.17716665</c:v>
                </c:pt>
                <c:pt idx="998">
                  <c:v>106.22863785</c:v>
                </c:pt>
                <c:pt idx="999">
                  <c:v>106.24604188000001</c:v>
                </c:pt>
                <c:pt idx="1000">
                  <c:v>106.26339346</c:v>
                </c:pt>
                <c:pt idx="1001">
                  <c:v>106.28105939</c:v>
                </c:pt>
                <c:pt idx="1002">
                  <c:v>106.29883307</c:v>
                </c:pt>
                <c:pt idx="1003">
                  <c:v>106.35184853</c:v>
                </c:pt>
                <c:pt idx="1004">
                  <c:v>106.36921156</c:v>
                </c:pt>
                <c:pt idx="1005">
                  <c:v>106.38656577</c:v>
                </c:pt>
                <c:pt idx="1006">
                  <c:v>106.40416473000001</c:v>
                </c:pt>
                <c:pt idx="1007">
                  <c:v>106.42133224</c:v>
                </c:pt>
                <c:pt idx="1008">
                  <c:v>106.49019996</c:v>
                </c:pt>
                <c:pt idx="1009">
                  <c:v>106.50763809999999</c:v>
                </c:pt>
                <c:pt idx="1010">
                  <c:v>106.525082</c:v>
                </c:pt>
                <c:pt idx="1011">
                  <c:v>106.54144893</c:v>
                </c:pt>
                <c:pt idx="1012">
                  <c:v>106.58396334</c:v>
                </c:pt>
                <c:pt idx="1013">
                  <c:v>106.60068680000001</c:v>
                </c:pt>
                <c:pt idx="1014">
                  <c:v>106.61758227999999</c:v>
                </c:pt>
                <c:pt idx="1015">
                  <c:v>106.63498577999999</c:v>
                </c:pt>
                <c:pt idx="1016">
                  <c:v>106.70736902</c:v>
                </c:pt>
                <c:pt idx="1017">
                  <c:v>106.72446266999999</c:v>
                </c:pt>
                <c:pt idx="1018">
                  <c:v>106.74130466</c:v>
                </c:pt>
                <c:pt idx="1019">
                  <c:v>106.75863477</c:v>
                </c:pt>
                <c:pt idx="1020">
                  <c:v>106.77594430000001</c:v>
                </c:pt>
                <c:pt idx="1021">
                  <c:v>106.82683693</c:v>
                </c:pt>
                <c:pt idx="1022">
                  <c:v>106.84458481999999</c:v>
                </c:pt>
                <c:pt idx="1023">
                  <c:v>106.86234150999999</c:v>
                </c:pt>
                <c:pt idx="1024">
                  <c:v>106.87951853</c:v>
                </c:pt>
                <c:pt idx="1025">
                  <c:v>106.8967481</c:v>
                </c:pt>
                <c:pt idx="1026">
                  <c:v>106.94816397</c:v>
                </c:pt>
                <c:pt idx="1027">
                  <c:v>106.96582945999999</c:v>
                </c:pt>
                <c:pt idx="1028">
                  <c:v>106.98274178</c:v>
                </c:pt>
                <c:pt idx="1029">
                  <c:v>106.99998213000001</c:v>
                </c:pt>
                <c:pt idx="1030">
                  <c:v>107.01785552</c:v>
                </c:pt>
                <c:pt idx="1031">
                  <c:v>107.07070182</c:v>
                </c:pt>
                <c:pt idx="1032">
                  <c:v>107.08805606999999</c:v>
                </c:pt>
                <c:pt idx="1033">
                  <c:v>107.10462098000001</c:v>
                </c:pt>
                <c:pt idx="1034">
                  <c:v>107.12179</c:v>
                </c:pt>
                <c:pt idx="1035">
                  <c:v>107.13872698</c:v>
                </c:pt>
                <c:pt idx="1036">
                  <c:v>107.19126310999999</c:v>
                </c:pt>
                <c:pt idx="1037">
                  <c:v>107.20957079</c:v>
                </c:pt>
                <c:pt idx="1038">
                  <c:v>107.22681832000001</c:v>
                </c:pt>
                <c:pt idx="1039">
                  <c:v>107.24431245</c:v>
                </c:pt>
                <c:pt idx="1040">
                  <c:v>107.26225604</c:v>
                </c:pt>
                <c:pt idx="1041">
                  <c:v>107.31676582999999</c:v>
                </c:pt>
                <c:pt idx="1042">
                  <c:v>107.33427758000001</c:v>
                </c:pt>
                <c:pt idx="1043">
                  <c:v>107.35211565</c:v>
                </c:pt>
                <c:pt idx="1044">
                  <c:v>107.36955081000001</c:v>
                </c:pt>
                <c:pt idx="1045">
                  <c:v>107.38742711</c:v>
                </c:pt>
                <c:pt idx="1046">
                  <c:v>107.44136502000001</c:v>
                </c:pt>
                <c:pt idx="1047">
                  <c:v>107.45963888</c:v>
                </c:pt>
                <c:pt idx="1048">
                  <c:v>107.47757728000001</c:v>
                </c:pt>
                <c:pt idx="1049">
                  <c:v>107.49556873</c:v>
                </c:pt>
                <c:pt idx="1050">
                  <c:v>107.51256776</c:v>
                </c:pt>
                <c:pt idx="1051">
                  <c:v>107.56328129000001</c:v>
                </c:pt>
                <c:pt idx="1052">
                  <c:v>107.58084504</c:v>
                </c:pt>
                <c:pt idx="1053">
                  <c:v>107.59753628999999</c:v>
                </c:pt>
                <c:pt idx="1054">
                  <c:v>107.61473715</c:v>
                </c:pt>
                <c:pt idx="1055">
                  <c:v>107.63145134</c:v>
                </c:pt>
                <c:pt idx="1056">
                  <c:v>107.68319406000001</c:v>
                </c:pt>
                <c:pt idx="1057">
                  <c:v>107.69983037</c:v>
                </c:pt>
                <c:pt idx="1058">
                  <c:v>107.71636894</c:v>
                </c:pt>
                <c:pt idx="1059">
                  <c:v>107.7338367</c:v>
                </c:pt>
                <c:pt idx="1060">
                  <c:v>107.75129843000001</c:v>
                </c:pt>
                <c:pt idx="1061">
                  <c:v>107.803577</c:v>
                </c:pt>
                <c:pt idx="1062">
                  <c:v>107.8203855</c:v>
                </c:pt>
                <c:pt idx="1063">
                  <c:v>107.83785831</c:v>
                </c:pt>
                <c:pt idx="1064">
                  <c:v>107.85506509</c:v>
                </c:pt>
                <c:pt idx="1065">
                  <c:v>107.87314633</c:v>
                </c:pt>
                <c:pt idx="1066">
                  <c:v>107.92642384</c:v>
                </c:pt>
                <c:pt idx="1067">
                  <c:v>107.9436625</c:v>
                </c:pt>
                <c:pt idx="1068">
                  <c:v>107.96152791999999</c:v>
                </c:pt>
                <c:pt idx="1069">
                  <c:v>107.97957672</c:v>
                </c:pt>
                <c:pt idx="1070">
                  <c:v>107.99704869999999</c:v>
                </c:pt>
                <c:pt idx="1071">
                  <c:v>108.04809727999999</c:v>
                </c:pt>
                <c:pt idx="1072">
                  <c:v>108.06552411</c:v>
                </c:pt>
                <c:pt idx="1073">
                  <c:v>108.083386</c:v>
                </c:pt>
                <c:pt idx="1074">
                  <c:v>108.10121531999999</c:v>
                </c:pt>
                <c:pt idx="1075">
                  <c:v>108.11860629</c:v>
                </c:pt>
                <c:pt idx="1076">
                  <c:v>108.16583783</c:v>
                </c:pt>
                <c:pt idx="1077">
                  <c:v>108.18358888</c:v>
                </c:pt>
                <c:pt idx="1078">
                  <c:v>108.20059297</c:v>
                </c:pt>
                <c:pt idx="1079">
                  <c:v>108.21767680000001</c:v>
                </c:pt>
                <c:pt idx="1080">
                  <c:v>108.23487897</c:v>
                </c:pt>
                <c:pt idx="1081">
                  <c:v>108.3007688</c:v>
                </c:pt>
                <c:pt idx="1082">
                  <c:v>108.31863695</c:v>
                </c:pt>
                <c:pt idx="1083">
                  <c:v>108.33658816000001</c:v>
                </c:pt>
                <c:pt idx="1084">
                  <c:v>108.35453047999999</c:v>
                </c:pt>
                <c:pt idx="1085">
                  <c:v>108.40776966999999</c:v>
                </c:pt>
                <c:pt idx="1086">
                  <c:v>108.4254832</c:v>
                </c:pt>
                <c:pt idx="1087">
                  <c:v>108.443969</c:v>
                </c:pt>
                <c:pt idx="1088">
                  <c:v>108.46213410999999</c:v>
                </c:pt>
                <c:pt idx="1089">
                  <c:v>108.47991001</c:v>
                </c:pt>
                <c:pt idx="1090">
                  <c:v>108.53533284</c:v>
                </c:pt>
                <c:pt idx="1091">
                  <c:v>108.55325753</c:v>
                </c:pt>
                <c:pt idx="1092">
                  <c:v>108.56986172000001</c:v>
                </c:pt>
                <c:pt idx="1093">
                  <c:v>108.5884465</c:v>
                </c:pt>
                <c:pt idx="1094">
                  <c:v>108.60639483</c:v>
                </c:pt>
                <c:pt idx="1095">
                  <c:v>108.66766669</c:v>
                </c:pt>
                <c:pt idx="1096">
                  <c:v>108.70369672</c:v>
                </c:pt>
                <c:pt idx="1097">
                  <c:v>108.7205443</c:v>
                </c:pt>
                <c:pt idx="1098">
                  <c:v>108.77313228</c:v>
                </c:pt>
                <c:pt idx="1099">
                  <c:v>108.79083697</c:v>
                </c:pt>
                <c:pt idx="1100">
                  <c:v>108.80847003</c:v>
                </c:pt>
                <c:pt idx="1101">
                  <c:v>108.82648752</c:v>
                </c:pt>
                <c:pt idx="1102">
                  <c:v>108.84496119000001</c:v>
                </c:pt>
                <c:pt idx="1103">
                  <c:v>108.90076734</c:v>
                </c:pt>
                <c:pt idx="1104">
                  <c:v>108.91883292999999</c:v>
                </c:pt>
                <c:pt idx="1105">
                  <c:v>108.93677918</c:v>
                </c:pt>
                <c:pt idx="1106">
                  <c:v>108.95506563000001</c:v>
                </c:pt>
                <c:pt idx="1107">
                  <c:v>108.97257605</c:v>
                </c:pt>
                <c:pt idx="1108">
                  <c:v>109.02749823000001</c:v>
                </c:pt>
                <c:pt idx="1109">
                  <c:v>109.04593135</c:v>
                </c:pt>
                <c:pt idx="1110">
                  <c:v>109.06426003</c:v>
                </c:pt>
                <c:pt idx="1111">
                  <c:v>109.08248123</c:v>
                </c:pt>
                <c:pt idx="1112">
                  <c:v>109.09991350999999</c:v>
                </c:pt>
                <c:pt idx="1113">
                  <c:v>109.15048804</c:v>
                </c:pt>
                <c:pt idx="1114">
                  <c:v>109.16778166</c:v>
                </c:pt>
                <c:pt idx="1115">
                  <c:v>109.18508401</c:v>
                </c:pt>
                <c:pt idx="1116">
                  <c:v>109.20144981</c:v>
                </c:pt>
                <c:pt idx="1117">
                  <c:v>109.21874253</c:v>
                </c:pt>
                <c:pt idx="1118">
                  <c:v>109.27153558000001</c:v>
                </c:pt>
                <c:pt idx="1119">
                  <c:v>109.28894717</c:v>
                </c:pt>
                <c:pt idx="1120">
                  <c:v>109.3069035</c:v>
                </c:pt>
                <c:pt idx="1121">
                  <c:v>109.34345094</c:v>
                </c:pt>
                <c:pt idx="1122">
                  <c:v>109.40045632</c:v>
                </c:pt>
                <c:pt idx="1123">
                  <c:v>109.41903042</c:v>
                </c:pt>
                <c:pt idx="1124">
                  <c:v>109.43742481</c:v>
                </c:pt>
                <c:pt idx="1125">
                  <c:v>109.45559742</c:v>
                </c:pt>
                <c:pt idx="1126">
                  <c:v>109.47428583999999</c:v>
                </c:pt>
                <c:pt idx="1127">
                  <c:v>109.52740036</c:v>
                </c:pt>
                <c:pt idx="1128">
                  <c:v>109.54564191999999</c:v>
                </c:pt>
                <c:pt idx="1129">
                  <c:v>109.56387452</c:v>
                </c:pt>
                <c:pt idx="1130">
                  <c:v>109.58206813</c:v>
                </c:pt>
                <c:pt idx="1131">
                  <c:v>109.60044489000001</c:v>
                </c:pt>
                <c:pt idx="1132">
                  <c:v>109.65255765000001</c:v>
                </c:pt>
                <c:pt idx="1133">
                  <c:v>109.67018016999999</c:v>
                </c:pt>
                <c:pt idx="1134">
                  <c:v>109.68783857</c:v>
                </c:pt>
                <c:pt idx="1135">
                  <c:v>109.70574323</c:v>
                </c:pt>
                <c:pt idx="1136">
                  <c:v>109.72391831</c:v>
                </c:pt>
                <c:pt idx="1137">
                  <c:v>109.77301451</c:v>
                </c:pt>
                <c:pt idx="1138">
                  <c:v>109.79093908999999</c:v>
                </c:pt>
                <c:pt idx="1139">
                  <c:v>109.80976296999999</c:v>
                </c:pt>
                <c:pt idx="1140">
                  <c:v>109.82797033</c:v>
                </c:pt>
                <c:pt idx="1141">
                  <c:v>109.84611451000001</c:v>
                </c:pt>
                <c:pt idx="1142">
                  <c:v>109.90191935</c:v>
                </c:pt>
                <c:pt idx="1143">
                  <c:v>109.92086764</c:v>
                </c:pt>
                <c:pt idx="1144">
                  <c:v>109.94030707</c:v>
                </c:pt>
                <c:pt idx="1145">
                  <c:v>109.95987946</c:v>
                </c:pt>
                <c:pt idx="1146">
                  <c:v>109.97992831000001</c:v>
                </c:pt>
                <c:pt idx="1147">
                  <c:v>110.03862143000001</c:v>
                </c:pt>
                <c:pt idx="1148">
                  <c:v>110.05802138999999</c:v>
                </c:pt>
                <c:pt idx="1149">
                  <c:v>110.07757252</c:v>
                </c:pt>
                <c:pt idx="1150">
                  <c:v>110.09725077</c:v>
                </c:pt>
                <c:pt idx="1151">
                  <c:v>110.11662487</c:v>
                </c:pt>
                <c:pt idx="1152">
                  <c:v>110.1740786</c:v>
                </c:pt>
                <c:pt idx="1153">
                  <c:v>110.19298025000001</c:v>
                </c:pt>
                <c:pt idx="1154">
                  <c:v>110.21231684999999</c:v>
                </c:pt>
                <c:pt idx="1155">
                  <c:v>110.23177461</c:v>
                </c:pt>
                <c:pt idx="1156">
                  <c:v>110.25106366</c:v>
                </c:pt>
                <c:pt idx="1157">
                  <c:v>110.30757260999999</c:v>
                </c:pt>
                <c:pt idx="1158">
                  <c:v>110.32401901999999</c:v>
                </c:pt>
                <c:pt idx="1159">
                  <c:v>110.34319424</c:v>
                </c:pt>
                <c:pt idx="1160">
                  <c:v>110.36154144</c:v>
                </c:pt>
                <c:pt idx="1161">
                  <c:v>110.38055991</c:v>
                </c:pt>
                <c:pt idx="1162">
                  <c:v>110.43878641000001</c:v>
                </c:pt>
                <c:pt idx="1163">
                  <c:v>110.45718582000001</c:v>
                </c:pt>
                <c:pt idx="1164">
                  <c:v>110.4753008</c:v>
                </c:pt>
                <c:pt idx="1165">
                  <c:v>110.49268022</c:v>
                </c:pt>
                <c:pt idx="1166">
                  <c:v>110.51095238000001</c:v>
                </c:pt>
                <c:pt idx="1167">
                  <c:v>110.56878442999999</c:v>
                </c:pt>
                <c:pt idx="1168">
                  <c:v>110.60736536</c:v>
                </c:pt>
                <c:pt idx="1169">
                  <c:v>110.62693529000001</c:v>
                </c:pt>
                <c:pt idx="1170">
                  <c:v>110.64546606</c:v>
                </c:pt>
                <c:pt idx="1171">
                  <c:v>110.70335031</c:v>
                </c:pt>
                <c:pt idx="1172">
                  <c:v>110.72306764</c:v>
                </c:pt>
                <c:pt idx="1173">
                  <c:v>110.74304329</c:v>
                </c:pt>
                <c:pt idx="1174">
                  <c:v>110.76248553000001</c:v>
                </c:pt>
                <c:pt idx="1175">
                  <c:v>110.78119375999999</c:v>
                </c:pt>
                <c:pt idx="1176">
                  <c:v>110.83669059</c:v>
                </c:pt>
                <c:pt idx="1177">
                  <c:v>110.85588811</c:v>
                </c:pt>
                <c:pt idx="1178">
                  <c:v>110.87475791</c:v>
                </c:pt>
                <c:pt idx="1179">
                  <c:v>110.89400759</c:v>
                </c:pt>
                <c:pt idx="1180">
                  <c:v>110.90999152000001</c:v>
                </c:pt>
                <c:pt idx="1181">
                  <c:v>110.96790477</c:v>
                </c:pt>
                <c:pt idx="1182">
                  <c:v>110.98716453999999</c:v>
                </c:pt>
                <c:pt idx="1183">
                  <c:v>111.005707</c:v>
                </c:pt>
                <c:pt idx="1184">
                  <c:v>111.0237477</c:v>
                </c:pt>
                <c:pt idx="1185">
                  <c:v>111.04039518</c:v>
                </c:pt>
                <c:pt idx="1186">
                  <c:v>111.08913127</c:v>
                </c:pt>
                <c:pt idx="1187">
                  <c:v>111.10621465</c:v>
                </c:pt>
                <c:pt idx="1188">
                  <c:v>111.12253661</c:v>
                </c:pt>
                <c:pt idx="1189">
                  <c:v>111.13853521</c:v>
                </c:pt>
                <c:pt idx="1190">
                  <c:v>111.15424685000001</c:v>
                </c:pt>
                <c:pt idx="1191">
                  <c:v>111.20223807000001</c:v>
                </c:pt>
                <c:pt idx="1192">
                  <c:v>111.2187874</c:v>
                </c:pt>
                <c:pt idx="1193">
                  <c:v>111.23569571</c:v>
                </c:pt>
                <c:pt idx="1194">
                  <c:v>111.25258220000001</c:v>
                </c:pt>
                <c:pt idx="1195">
                  <c:v>111.26937372</c:v>
                </c:pt>
                <c:pt idx="1196">
                  <c:v>111.31936263</c:v>
                </c:pt>
                <c:pt idx="1197">
                  <c:v>111.3357525</c:v>
                </c:pt>
                <c:pt idx="1198">
                  <c:v>111.35222104</c:v>
                </c:pt>
                <c:pt idx="1199">
                  <c:v>111.36853948</c:v>
                </c:pt>
                <c:pt idx="1200">
                  <c:v>111.38465588</c:v>
                </c:pt>
                <c:pt idx="1201">
                  <c:v>111.42209943</c:v>
                </c:pt>
                <c:pt idx="1202">
                  <c:v>111.43848306</c:v>
                </c:pt>
                <c:pt idx="1203">
                  <c:v>111.45453326000001</c:v>
                </c:pt>
                <c:pt idx="1204">
                  <c:v>111.47016132</c:v>
                </c:pt>
                <c:pt idx="1205">
                  <c:v>111.48487842999999</c:v>
                </c:pt>
                <c:pt idx="1206">
                  <c:v>111.53100568000001</c:v>
                </c:pt>
                <c:pt idx="1207">
                  <c:v>111.54599056000001</c:v>
                </c:pt>
                <c:pt idx="1208">
                  <c:v>111.56271635</c:v>
                </c:pt>
                <c:pt idx="1209">
                  <c:v>111.57957302</c:v>
                </c:pt>
                <c:pt idx="1210">
                  <c:v>111.59629467000001</c:v>
                </c:pt>
                <c:pt idx="1211">
                  <c:v>111.64570584000001</c:v>
                </c:pt>
                <c:pt idx="1212">
                  <c:v>111.66193269999999</c:v>
                </c:pt>
                <c:pt idx="1213">
                  <c:v>111.67734817</c:v>
                </c:pt>
                <c:pt idx="1214">
                  <c:v>111.69139503</c:v>
                </c:pt>
                <c:pt idx="1215">
                  <c:v>111.70559973</c:v>
                </c:pt>
                <c:pt idx="1216">
                  <c:v>111.75013813</c:v>
                </c:pt>
                <c:pt idx="1217">
                  <c:v>111.76500243</c:v>
                </c:pt>
                <c:pt idx="1218">
                  <c:v>111.78026371</c:v>
                </c:pt>
                <c:pt idx="1219">
                  <c:v>111.7963417</c:v>
                </c:pt>
                <c:pt idx="1220">
                  <c:v>111.81195030000001</c:v>
                </c:pt>
                <c:pt idx="1221">
                  <c:v>111.85639326</c:v>
                </c:pt>
                <c:pt idx="1222">
                  <c:v>111.87243008999999</c:v>
                </c:pt>
                <c:pt idx="1223">
                  <c:v>111.89693782000001</c:v>
                </c:pt>
                <c:pt idx="1224">
                  <c:v>111.91074252999999</c:v>
                </c:pt>
                <c:pt idx="1225">
                  <c:v>111.95664126</c:v>
                </c:pt>
                <c:pt idx="1226">
                  <c:v>111.97206060000001</c:v>
                </c:pt>
                <c:pt idx="1227">
                  <c:v>111.98694522</c:v>
                </c:pt>
                <c:pt idx="1228">
                  <c:v>112.00151273</c:v>
                </c:pt>
                <c:pt idx="1229">
                  <c:v>112.01686153999999</c:v>
                </c:pt>
                <c:pt idx="1230">
                  <c:v>112.06255521</c:v>
                </c:pt>
                <c:pt idx="1231">
                  <c:v>112.07749176999999</c:v>
                </c:pt>
                <c:pt idx="1232">
                  <c:v>112.09247329999999</c:v>
                </c:pt>
                <c:pt idx="1233">
                  <c:v>112.10732786</c:v>
                </c:pt>
                <c:pt idx="1234">
                  <c:v>112.12329930999999</c:v>
                </c:pt>
                <c:pt idx="1235">
                  <c:v>112.1692115</c:v>
                </c:pt>
                <c:pt idx="1236">
                  <c:v>112.18493669999999</c:v>
                </c:pt>
                <c:pt idx="1237">
                  <c:v>112.20018156</c:v>
                </c:pt>
                <c:pt idx="1238">
                  <c:v>112.21587421</c:v>
                </c:pt>
                <c:pt idx="1239">
                  <c:v>112.23157521</c:v>
                </c:pt>
                <c:pt idx="1240">
                  <c:v>112.27587131999999</c:v>
                </c:pt>
                <c:pt idx="1241">
                  <c:v>112.29099935000001</c:v>
                </c:pt>
                <c:pt idx="1242">
                  <c:v>112.30685237</c:v>
                </c:pt>
                <c:pt idx="1243">
                  <c:v>112.32094764999999</c:v>
                </c:pt>
                <c:pt idx="1244">
                  <c:v>112.33346297999999</c:v>
                </c:pt>
                <c:pt idx="1245">
                  <c:v>112.38015369</c:v>
                </c:pt>
                <c:pt idx="1246">
                  <c:v>112.39506484</c:v>
                </c:pt>
                <c:pt idx="1247">
                  <c:v>112.40983016</c:v>
                </c:pt>
                <c:pt idx="1248">
                  <c:v>112.42477913</c:v>
                </c:pt>
                <c:pt idx="1249">
                  <c:v>112.44021983</c:v>
                </c:pt>
                <c:pt idx="1250">
                  <c:v>112.48440420999999</c:v>
                </c:pt>
                <c:pt idx="1251">
                  <c:v>112.49871593</c:v>
                </c:pt>
                <c:pt idx="1252">
                  <c:v>112.5144226</c:v>
                </c:pt>
                <c:pt idx="1253">
                  <c:v>112.53076031000001</c:v>
                </c:pt>
                <c:pt idx="1254">
                  <c:v>112.54638513</c:v>
                </c:pt>
                <c:pt idx="1255">
                  <c:v>112.59396912</c:v>
                </c:pt>
                <c:pt idx="1256">
                  <c:v>112.60970143</c:v>
                </c:pt>
                <c:pt idx="1257">
                  <c:v>112.62458751</c:v>
                </c:pt>
                <c:pt idx="1258">
                  <c:v>112.64011119</c:v>
                </c:pt>
                <c:pt idx="1259">
                  <c:v>112.65574502</c:v>
                </c:pt>
                <c:pt idx="1260">
                  <c:v>112.73299908</c:v>
                </c:pt>
                <c:pt idx="1261">
                  <c:v>112.74836474</c:v>
                </c:pt>
                <c:pt idx="1262">
                  <c:v>112.76197486</c:v>
                </c:pt>
              </c:numCache>
            </c:numRef>
          </c:val>
          <c:smooth val="0"/>
          <c:extLst>
            <c:ext xmlns:c16="http://schemas.microsoft.com/office/drawing/2014/chart" uri="{C3380CC4-5D6E-409C-BE32-E72D297353CC}">
              <c16:uniqueId val="{00000000-CEF5-4B88-B767-65F7C684415E}"/>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418057007"/>
        <c:axId val="418057423"/>
      </c:lineChart>
      <c:dateAx>
        <c:axId val="418057007"/>
        <c:scaling>
          <c:orientation val="minMax"/>
        </c:scaling>
        <c:delete val="0"/>
        <c:axPos val="b"/>
        <c:numFmt formatCode="m/d/yyyy" sourceLinked="1"/>
        <c:majorTickMark val="none"/>
        <c:minorTickMark val="none"/>
        <c:tickLblPos val="nextTo"/>
        <c:spPr>
          <a:noFill/>
          <a:ln w="9525" cap="flat" cmpd="sng" algn="ctr">
            <a:solidFill>
              <a:schemeClr val="dk1">
                <a:lumMod val="15000"/>
                <a:lumOff val="85000"/>
              </a:schemeClr>
            </a:solidFill>
            <a:round/>
          </a:ln>
          <a:effectLst/>
        </c:spPr>
        <c:txPr>
          <a:bodyPr rot="30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pl-PL"/>
          </a:p>
        </c:txPr>
        <c:crossAx val="418057423"/>
        <c:crosses val="autoZero"/>
        <c:auto val="1"/>
        <c:lblOffset val="100"/>
        <c:baseTimeUnit val="days"/>
      </c:dateAx>
      <c:valAx>
        <c:axId val="418057423"/>
        <c:scaling>
          <c:orientation val="minMax"/>
        </c:scaling>
        <c:delete val="0"/>
        <c:axPos val="l"/>
        <c:majorGridlines>
          <c:spPr>
            <a:ln>
              <a:solidFill>
                <a:schemeClr val="dk1">
                  <a:lumMod val="15000"/>
                  <a:lumOff val="85000"/>
                </a:schemeClr>
              </a:solidFill>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pl-PL"/>
          </a:p>
        </c:txPr>
        <c:crossAx val="418057007"/>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20" baseline="0">
                <a:solidFill>
                  <a:schemeClr val="dk1">
                    <a:lumMod val="50000"/>
                    <a:lumOff val="50000"/>
                  </a:schemeClr>
                </a:solidFill>
                <a:latin typeface="+mn-lt"/>
                <a:ea typeface="+mn-ea"/>
                <a:cs typeface="+mn-cs"/>
              </a:defRPr>
            </a:pPr>
            <a:r>
              <a:rPr lang="pl-PL" sz="1600"/>
              <a:t>Dane historyczne WIRON Stopa Składana, źródło:</a:t>
            </a:r>
            <a:r>
              <a:rPr lang="pl-PL" sz="1600" baseline="0"/>
              <a:t> GPWB</a:t>
            </a:r>
            <a:endParaRPr lang="en-US" sz="1600"/>
          </a:p>
        </c:rich>
      </c:tx>
      <c:layout>
        <c:manualLayout>
          <c:xMode val="edge"/>
          <c:yMode val="edge"/>
          <c:x val="0.33530789634001612"/>
          <c:y val="1.6507893743447067E-2"/>
        </c:manualLayout>
      </c:layout>
      <c:overlay val="0"/>
      <c:spPr>
        <a:noFill/>
        <a:ln>
          <a:noFill/>
        </a:ln>
        <a:effectLst/>
      </c:spPr>
      <c:txPr>
        <a:bodyPr rot="0" spcFirstLastPara="1" vertOverflow="ellipsis" vert="horz" wrap="square" anchor="ctr" anchorCtr="1"/>
        <a:lstStyle/>
        <a:p>
          <a:pPr>
            <a:defRPr sz="1600" b="0" i="0" u="none" strike="noStrike" kern="1200" cap="none" spc="20" baseline="0">
              <a:solidFill>
                <a:schemeClr val="dk1">
                  <a:lumMod val="50000"/>
                  <a:lumOff val="50000"/>
                </a:schemeClr>
              </a:solidFill>
              <a:latin typeface="+mn-lt"/>
              <a:ea typeface="+mn-ea"/>
              <a:cs typeface="+mn-cs"/>
            </a:defRPr>
          </a:pPr>
          <a:endParaRPr lang="pl-PL"/>
        </a:p>
      </c:txPr>
    </c:title>
    <c:autoTitleDeleted val="0"/>
    <c:plotArea>
      <c:layout/>
      <c:lineChart>
        <c:grouping val="standard"/>
        <c:varyColors val="0"/>
        <c:ser>
          <c:idx val="0"/>
          <c:order val="0"/>
          <c:tx>
            <c:strRef>
              <c:f>DaneRynkowe3!$F$2</c:f>
              <c:strCache>
                <c:ptCount val="1"/>
                <c:pt idx="0">
                  <c:v>WIRON_1M [%]</c:v>
                </c:pt>
              </c:strCache>
            </c:strRef>
          </c:tx>
          <c:spPr>
            <a:ln w="22225" cap="rnd" cmpd="sng" algn="ctr">
              <a:solidFill>
                <a:schemeClr val="accent1"/>
              </a:solidFill>
              <a:round/>
            </a:ln>
            <a:effectLst/>
          </c:spPr>
          <c:marker>
            <c:symbol val="none"/>
          </c:marker>
          <c:cat>
            <c:numRef>
              <c:f>DaneRynkowe3!$B$3:$B$1265</c:f>
              <c:numCache>
                <c:formatCode>m/d/yyyy</c:formatCode>
                <c:ptCount val="1263"/>
                <c:pt idx="0">
                  <c:v>43467</c:v>
                </c:pt>
                <c:pt idx="1">
                  <c:v>43468</c:v>
                </c:pt>
                <c:pt idx="2">
                  <c:v>43469</c:v>
                </c:pt>
                <c:pt idx="3">
                  <c:v>43472</c:v>
                </c:pt>
                <c:pt idx="4">
                  <c:v>43473</c:v>
                </c:pt>
                <c:pt idx="5">
                  <c:v>43474</c:v>
                </c:pt>
                <c:pt idx="6">
                  <c:v>43475</c:v>
                </c:pt>
                <c:pt idx="7">
                  <c:v>43476</c:v>
                </c:pt>
                <c:pt idx="8">
                  <c:v>43479</c:v>
                </c:pt>
                <c:pt idx="9">
                  <c:v>43480</c:v>
                </c:pt>
                <c:pt idx="10">
                  <c:v>43481</c:v>
                </c:pt>
                <c:pt idx="11">
                  <c:v>43482</c:v>
                </c:pt>
                <c:pt idx="12">
                  <c:v>43483</c:v>
                </c:pt>
                <c:pt idx="13">
                  <c:v>43486</c:v>
                </c:pt>
                <c:pt idx="14">
                  <c:v>43487</c:v>
                </c:pt>
                <c:pt idx="15">
                  <c:v>43488</c:v>
                </c:pt>
                <c:pt idx="16">
                  <c:v>43489</c:v>
                </c:pt>
                <c:pt idx="17">
                  <c:v>43490</c:v>
                </c:pt>
                <c:pt idx="18">
                  <c:v>43493</c:v>
                </c:pt>
                <c:pt idx="19">
                  <c:v>43494</c:v>
                </c:pt>
                <c:pt idx="20">
                  <c:v>43495</c:v>
                </c:pt>
                <c:pt idx="21">
                  <c:v>43496</c:v>
                </c:pt>
                <c:pt idx="22">
                  <c:v>43497</c:v>
                </c:pt>
                <c:pt idx="23">
                  <c:v>43500</c:v>
                </c:pt>
                <c:pt idx="24">
                  <c:v>43501</c:v>
                </c:pt>
                <c:pt idx="25">
                  <c:v>43502</c:v>
                </c:pt>
                <c:pt idx="26">
                  <c:v>43503</c:v>
                </c:pt>
                <c:pt idx="27">
                  <c:v>43504</c:v>
                </c:pt>
                <c:pt idx="28">
                  <c:v>43507</c:v>
                </c:pt>
                <c:pt idx="29">
                  <c:v>43508</c:v>
                </c:pt>
                <c:pt idx="30">
                  <c:v>43509</c:v>
                </c:pt>
                <c:pt idx="31">
                  <c:v>43510</c:v>
                </c:pt>
                <c:pt idx="32">
                  <c:v>43511</c:v>
                </c:pt>
                <c:pt idx="33">
                  <c:v>43514</c:v>
                </c:pt>
                <c:pt idx="34">
                  <c:v>43515</c:v>
                </c:pt>
                <c:pt idx="35">
                  <c:v>43516</c:v>
                </c:pt>
                <c:pt idx="36">
                  <c:v>43517</c:v>
                </c:pt>
                <c:pt idx="37">
                  <c:v>43518</c:v>
                </c:pt>
                <c:pt idx="38">
                  <c:v>43521</c:v>
                </c:pt>
                <c:pt idx="39">
                  <c:v>43522</c:v>
                </c:pt>
                <c:pt idx="40">
                  <c:v>43523</c:v>
                </c:pt>
                <c:pt idx="41">
                  <c:v>43524</c:v>
                </c:pt>
                <c:pt idx="42">
                  <c:v>43525</c:v>
                </c:pt>
                <c:pt idx="43">
                  <c:v>43528</c:v>
                </c:pt>
                <c:pt idx="44">
                  <c:v>43529</c:v>
                </c:pt>
                <c:pt idx="45">
                  <c:v>43530</c:v>
                </c:pt>
                <c:pt idx="46">
                  <c:v>43531</c:v>
                </c:pt>
                <c:pt idx="47">
                  <c:v>43532</c:v>
                </c:pt>
                <c:pt idx="48">
                  <c:v>43535</c:v>
                </c:pt>
                <c:pt idx="49">
                  <c:v>43536</c:v>
                </c:pt>
                <c:pt idx="50">
                  <c:v>43537</c:v>
                </c:pt>
                <c:pt idx="51">
                  <c:v>43538</c:v>
                </c:pt>
                <c:pt idx="52">
                  <c:v>43539</c:v>
                </c:pt>
                <c:pt idx="53">
                  <c:v>43542</c:v>
                </c:pt>
                <c:pt idx="54">
                  <c:v>43543</c:v>
                </c:pt>
                <c:pt idx="55">
                  <c:v>43544</c:v>
                </c:pt>
                <c:pt idx="56">
                  <c:v>43545</c:v>
                </c:pt>
                <c:pt idx="57">
                  <c:v>43546</c:v>
                </c:pt>
                <c:pt idx="58">
                  <c:v>43549</c:v>
                </c:pt>
                <c:pt idx="59">
                  <c:v>43550</c:v>
                </c:pt>
                <c:pt idx="60">
                  <c:v>43551</c:v>
                </c:pt>
                <c:pt idx="61">
                  <c:v>43552</c:v>
                </c:pt>
                <c:pt idx="62">
                  <c:v>43553</c:v>
                </c:pt>
                <c:pt idx="63">
                  <c:v>43556</c:v>
                </c:pt>
                <c:pt idx="64">
                  <c:v>43557</c:v>
                </c:pt>
                <c:pt idx="65">
                  <c:v>43558</c:v>
                </c:pt>
                <c:pt idx="66">
                  <c:v>43559</c:v>
                </c:pt>
                <c:pt idx="67">
                  <c:v>43560</c:v>
                </c:pt>
                <c:pt idx="68">
                  <c:v>43563</c:v>
                </c:pt>
                <c:pt idx="69">
                  <c:v>43564</c:v>
                </c:pt>
                <c:pt idx="70">
                  <c:v>43565</c:v>
                </c:pt>
                <c:pt idx="71">
                  <c:v>43566</c:v>
                </c:pt>
                <c:pt idx="72">
                  <c:v>43567</c:v>
                </c:pt>
                <c:pt idx="73">
                  <c:v>43570</c:v>
                </c:pt>
                <c:pt idx="74">
                  <c:v>43571</c:v>
                </c:pt>
                <c:pt idx="75">
                  <c:v>43572</c:v>
                </c:pt>
                <c:pt idx="76">
                  <c:v>43573</c:v>
                </c:pt>
                <c:pt idx="77">
                  <c:v>43574</c:v>
                </c:pt>
                <c:pt idx="78">
                  <c:v>43578</c:v>
                </c:pt>
                <c:pt idx="79">
                  <c:v>43579</c:v>
                </c:pt>
                <c:pt idx="80">
                  <c:v>43580</c:v>
                </c:pt>
                <c:pt idx="81">
                  <c:v>43581</c:v>
                </c:pt>
                <c:pt idx="82">
                  <c:v>43584</c:v>
                </c:pt>
                <c:pt idx="83">
                  <c:v>43585</c:v>
                </c:pt>
                <c:pt idx="84">
                  <c:v>43587</c:v>
                </c:pt>
                <c:pt idx="85">
                  <c:v>43591</c:v>
                </c:pt>
                <c:pt idx="86">
                  <c:v>43592</c:v>
                </c:pt>
                <c:pt idx="87">
                  <c:v>43593</c:v>
                </c:pt>
                <c:pt idx="88">
                  <c:v>43594</c:v>
                </c:pt>
                <c:pt idx="89">
                  <c:v>43595</c:v>
                </c:pt>
                <c:pt idx="90">
                  <c:v>43598</c:v>
                </c:pt>
                <c:pt idx="91">
                  <c:v>43599</c:v>
                </c:pt>
                <c:pt idx="92">
                  <c:v>43600</c:v>
                </c:pt>
                <c:pt idx="93">
                  <c:v>43601</c:v>
                </c:pt>
                <c:pt idx="94">
                  <c:v>43602</c:v>
                </c:pt>
                <c:pt idx="95">
                  <c:v>43605</c:v>
                </c:pt>
                <c:pt idx="96">
                  <c:v>43606</c:v>
                </c:pt>
                <c:pt idx="97">
                  <c:v>43607</c:v>
                </c:pt>
                <c:pt idx="98">
                  <c:v>43608</c:v>
                </c:pt>
                <c:pt idx="99">
                  <c:v>43609</c:v>
                </c:pt>
                <c:pt idx="100">
                  <c:v>43612</c:v>
                </c:pt>
                <c:pt idx="101">
                  <c:v>43613</c:v>
                </c:pt>
                <c:pt idx="102">
                  <c:v>43614</c:v>
                </c:pt>
                <c:pt idx="103">
                  <c:v>43615</c:v>
                </c:pt>
                <c:pt idx="104">
                  <c:v>43616</c:v>
                </c:pt>
                <c:pt idx="105">
                  <c:v>43619</c:v>
                </c:pt>
                <c:pt idx="106">
                  <c:v>43620</c:v>
                </c:pt>
                <c:pt idx="107">
                  <c:v>43621</c:v>
                </c:pt>
                <c:pt idx="108">
                  <c:v>43622</c:v>
                </c:pt>
                <c:pt idx="109">
                  <c:v>43623</c:v>
                </c:pt>
                <c:pt idx="110">
                  <c:v>43626</c:v>
                </c:pt>
                <c:pt idx="111">
                  <c:v>43627</c:v>
                </c:pt>
                <c:pt idx="112">
                  <c:v>43628</c:v>
                </c:pt>
                <c:pt idx="113">
                  <c:v>43629</c:v>
                </c:pt>
                <c:pt idx="114">
                  <c:v>43630</c:v>
                </c:pt>
                <c:pt idx="115">
                  <c:v>43633</c:v>
                </c:pt>
                <c:pt idx="116">
                  <c:v>43634</c:v>
                </c:pt>
                <c:pt idx="117">
                  <c:v>43635</c:v>
                </c:pt>
                <c:pt idx="118">
                  <c:v>43637</c:v>
                </c:pt>
                <c:pt idx="119">
                  <c:v>43640</c:v>
                </c:pt>
                <c:pt idx="120">
                  <c:v>43641</c:v>
                </c:pt>
                <c:pt idx="121">
                  <c:v>43642</c:v>
                </c:pt>
                <c:pt idx="122">
                  <c:v>43643</c:v>
                </c:pt>
                <c:pt idx="123">
                  <c:v>43644</c:v>
                </c:pt>
                <c:pt idx="124">
                  <c:v>43647</c:v>
                </c:pt>
                <c:pt idx="125">
                  <c:v>43648</c:v>
                </c:pt>
                <c:pt idx="126">
                  <c:v>43649</c:v>
                </c:pt>
                <c:pt idx="127">
                  <c:v>43650</c:v>
                </c:pt>
                <c:pt idx="128">
                  <c:v>43651</c:v>
                </c:pt>
                <c:pt idx="129">
                  <c:v>43654</c:v>
                </c:pt>
                <c:pt idx="130">
                  <c:v>43655</c:v>
                </c:pt>
                <c:pt idx="131">
                  <c:v>43656</c:v>
                </c:pt>
                <c:pt idx="132">
                  <c:v>43657</c:v>
                </c:pt>
                <c:pt idx="133">
                  <c:v>43658</c:v>
                </c:pt>
                <c:pt idx="134">
                  <c:v>43661</c:v>
                </c:pt>
                <c:pt idx="135">
                  <c:v>43662</c:v>
                </c:pt>
                <c:pt idx="136">
                  <c:v>43663</c:v>
                </c:pt>
                <c:pt idx="137">
                  <c:v>43664</c:v>
                </c:pt>
                <c:pt idx="138">
                  <c:v>43665</c:v>
                </c:pt>
                <c:pt idx="139">
                  <c:v>43668</c:v>
                </c:pt>
                <c:pt idx="140">
                  <c:v>43669</c:v>
                </c:pt>
                <c:pt idx="141">
                  <c:v>43670</c:v>
                </c:pt>
                <c:pt idx="142">
                  <c:v>43671</c:v>
                </c:pt>
                <c:pt idx="143">
                  <c:v>43672</c:v>
                </c:pt>
                <c:pt idx="144">
                  <c:v>43675</c:v>
                </c:pt>
                <c:pt idx="145">
                  <c:v>43676</c:v>
                </c:pt>
                <c:pt idx="146">
                  <c:v>43677</c:v>
                </c:pt>
                <c:pt idx="147">
                  <c:v>43678</c:v>
                </c:pt>
                <c:pt idx="148">
                  <c:v>43679</c:v>
                </c:pt>
                <c:pt idx="149">
                  <c:v>43682</c:v>
                </c:pt>
                <c:pt idx="150">
                  <c:v>43683</c:v>
                </c:pt>
                <c:pt idx="151">
                  <c:v>43684</c:v>
                </c:pt>
                <c:pt idx="152">
                  <c:v>43685</c:v>
                </c:pt>
                <c:pt idx="153">
                  <c:v>43686</c:v>
                </c:pt>
                <c:pt idx="154">
                  <c:v>43689</c:v>
                </c:pt>
                <c:pt idx="155">
                  <c:v>43690</c:v>
                </c:pt>
                <c:pt idx="156">
                  <c:v>43691</c:v>
                </c:pt>
                <c:pt idx="157">
                  <c:v>43693</c:v>
                </c:pt>
                <c:pt idx="158">
                  <c:v>43696</c:v>
                </c:pt>
                <c:pt idx="159">
                  <c:v>43697</c:v>
                </c:pt>
                <c:pt idx="160">
                  <c:v>43698</c:v>
                </c:pt>
                <c:pt idx="161">
                  <c:v>43699</c:v>
                </c:pt>
                <c:pt idx="162">
                  <c:v>43700</c:v>
                </c:pt>
                <c:pt idx="163">
                  <c:v>43703</c:v>
                </c:pt>
                <c:pt idx="164">
                  <c:v>43704</c:v>
                </c:pt>
                <c:pt idx="165">
                  <c:v>43705</c:v>
                </c:pt>
                <c:pt idx="166">
                  <c:v>43706</c:v>
                </c:pt>
                <c:pt idx="167">
                  <c:v>43707</c:v>
                </c:pt>
                <c:pt idx="168">
                  <c:v>43710</c:v>
                </c:pt>
                <c:pt idx="169">
                  <c:v>43711</c:v>
                </c:pt>
                <c:pt idx="170">
                  <c:v>43712</c:v>
                </c:pt>
                <c:pt idx="171">
                  <c:v>43713</c:v>
                </c:pt>
                <c:pt idx="172">
                  <c:v>43714</c:v>
                </c:pt>
                <c:pt idx="173">
                  <c:v>43717</c:v>
                </c:pt>
                <c:pt idx="174">
                  <c:v>43718</c:v>
                </c:pt>
                <c:pt idx="175">
                  <c:v>43719</c:v>
                </c:pt>
                <c:pt idx="176">
                  <c:v>43720</c:v>
                </c:pt>
                <c:pt idx="177">
                  <c:v>43721</c:v>
                </c:pt>
                <c:pt idx="178">
                  <c:v>43724</c:v>
                </c:pt>
                <c:pt idx="179">
                  <c:v>43725</c:v>
                </c:pt>
                <c:pt idx="180">
                  <c:v>43726</c:v>
                </c:pt>
                <c:pt idx="181">
                  <c:v>43727</c:v>
                </c:pt>
                <c:pt idx="182">
                  <c:v>43728</c:v>
                </c:pt>
                <c:pt idx="183">
                  <c:v>43731</c:v>
                </c:pt>
                <c:pt idx="184">
                  <c:v>43732</c:v>
                </c:pt>
                <c:pt idx="185">
                  <c:v>43733</c:v>
                </c:pt>
                <c:pt idx="186">
                  <c:v>43734</c:v>
                </c:pt>
                <c:pt idx="187">
                  <c:v>43735</c:v>
                </c:pt>
                <c:pt idx="188">
                  <c:v>43738</c:v>
                </c:pt>
                <c:pt idx="189">
                  <c:v>43739</c:v>
                </c:pt>
                <c:pt idx="190">
                  <c:v>43740</c:v>
                </c:pt>
                <c:pt idx="191">
                  <c:v>43741</c:v>
                </c:pt>
                <c:pt idx="192">
                  <c:v>43742</c:v>
                </c:pt>
                <c:pt idx="193">
                  <c:v>43745</c:v>
                </c:pt>
                <c:pt idx="194">
                  <c:v>43746</c:v>
                </c:pt>
                <c:pt idx="195">
                  <c:v>43747</c:v>
                </c:pt>
                <c:pt idx="196">
                  <c:v>43748</c:v>
                </c:pt>
                <c:pt idx="197">
                  <c:v>43749</c:v>
                </c:pt>
                <c:pt idx="198">
                  <c:v>43752</c:v>
                </c:pt>
                <c:pt idx="199">
                  <c:v>43753</c:v>
                </c:pt>
                <c:pt idx="200">
                  <c:v>43754</c:v>
                </c:pt>
                <c:pt idx="201">
                  <c:v>43755</c:v>
                </c:pt>
                <c:pt idx="202">
                  <c:v>43756</c:v>
                </c:pt>
                <c:pt idx="203">
                  <c:v>43759</c:v>
                </c:pt>
                <c:pt idx="204">
                  <c:v>43760</c:v>
                </c:pt>
                <c:pt idx="205">
                  <c:v>43761</c:v>
                </c:pt>
                <c:pt idx="206">
                  <c:v>43762</c:v>
                </c:pt>
                <c:pt idx="207">
                  <c:v>43763</c:v>
                </c:pt>
                <c:pt idx="208">
                  <c:v>43766</c:v>
                </c:pt>
                <c:pt idx="209">
                  <c:v>43767</c:v>
                </c:pt>
                <c:pt idx="210">
                  <c:v>43768</c:v>
                </c:pt>
                <c:pt idx="211">
                  <c:v>43769</c:v>
                </c:pt>
                <c:pt idx="212">
                  <c:v>43773</c:v>
                </c:pt>
                <c:pt idx="213">
                  <c:v>43774</c:v>
                </c:pt>
                <c:pt idx="214">
                  <c:v>43775</c:v>
                </c:pt>
                <c:pt idx="215">
                  <c:v>43776</c:v>
                </c:pt>
                <c:pt idx="216">
                  <c:v>43777</c:v>
                </c:pt>
                <c:pt idx="217">
                  <c:v>43781</c:v>
                </c:pt>
                <c:pt idx="218">
                  <c:v>43782</c:v>
                </c:pt>
                <c:pt idx="219">
                  <c:v>43783</c:v>
                </c:pt>
                <c:pt idx="220">
                  <c:v>43784</c:v>
                </c:pt>
                <c:pt idx="221">
                  <c:v>43787</c:v>
                </c:pt>
                <c:pt idx="222">
                  <c:v>43788</c:v>
                </c:pt>
                <c:pt idx="223">
                  <c:v>43789</c:v>
                </c:pt>
                <c:pt idx="224">
                  <c:v>43790</c:v>
                </c:pt>
                <c:pt idx="225">
                  <c:v>43791</c:v>
                </c:pt>
                <c:pt idx="226">
                  <c:v>43794</c:v>
                </c:pt>
                <c:pt idx="227">
                  <c:v>43795</c:v>
                </c:pt>
                <c:pt idx="228">
                  <c:v>43796</c:v>
                </c:pt>
                <c:pt idx="229">
                  <c:v>43797</c:v>
                </c:pt>
                <c:pt idx="230">
                  <c:v>43798</c:v>
                </c:pt>
                <c:pt idx="231">
                  <c:v>43801</c:v>
                </c:pt>
                <c:pt idx="232">
                  <c:v>43802</c:v>
                </c:pt>
                <c:pt idx="233">
                  <c:v>43803</c:v>
                </c:pt>
                <c:pt idx="234">
                  <c:v>43804</c:v>
                </c:pt>
                <c:pt idx="235">
                  <c:v>43805</c:v>
                </c:pt>
                <c:pt idx="236">
                  <c:v>43808</c:v>
                </c:pt>
                <c:pt idx="237">
                  <c:v>43809</c:v>
                </c:pt>
                <c:pt idx="238">
                  <c:v>43810</c:v>
                </c:pt>
                <c:pt idx="239">
                  <c:v>43811</c:v>
                </c:pt>
                <c:pt idx="240">
                  <c:v>43812</c:v>
                </c:pt>
                <c:pt idx="241">
                  <c:v>43815</c:v>
                </c:pt>
                <c:pt idx="242">
                  <c:v>43816</c:v>
                </c:pt>
                <c:pt idx="243">
                  <c:v>43817</c:v>
                </c:pt>
                <c:pt idx="244">
                  <c:v>43818</c:v>
                </c:pt>
                <c:pt idx="245">
                  <c:v>43819</c:v>
                </c:pt>
                <c:pt idx="246">
                  <c:v>43822</c:v>
                </c:pt>
                <c:pt idx="247">
                  <c:v>43823</c:v>
                </c:pt>
                <c:pt idx="248">
                  <c:v>43826</c:v>
                </c:pt>
                <c:pt idx="249">
                  <c:v>43829</c:v>
                </c:pt>
                <c:pt idx="250">
                  <c:v>43830</c:v>
                </c:pt>
                <c:pt idx="251">
                  <c:v>43832</c:v>
                </c:pt>
                <c:pt idx="252">
                  <c:v>43833</c:v>
                </c:pt>
                <c:pt idx="253">
                  <c:v>43837</c:v>
                </c:pt>
                <c:pt idx="254">
                  <c:v>43838</c:v>
                </c:pt>
                <c:pt idx="255">
                  <c:v>43839</c:v>
                </c:pt>
                <c:pt idx="256">
                  <c:v>43840</c:v>
                </c:pt>
                <c:pt idx="257">
                  <c:v>43843</c:v>
                </c:pt>
                <c:pt idx="258">
                  <c:v>43844</c:v>
                </c:pt>
                <c:pt idx="259">
                  <c:v>43845</c:v>
                </c:pt>
                <c:pt idx="260">
                  <c:v>43846</c:v>
                </c:pt>
                <c:pt idx="261">
                  <c:v>43847</c:v>
                </c:pt>
                <c:pt idx="262">
                  <c:v>43850</c:v>
                </c:pt>
                <c:pt idx="263">
                  <c:v>43851</c:v>
                </c:pt>
                <c:pt idx="264">
                  <c:v>43852</c:v>
                </c:pt>
                <c:pt idx="265">
                  <c:v>43853</c:v>
                </c:pt>
                <c:pt idx="266">
                  <c:v>43854</c:v>
                </c:pt>
                <c:pt idx="267">
                  <c:v>43857</c:v>
                </c:pt>
                <c:pt idx="268">
                  <c:v>43858</c:v>
                </c:pt>
                <c:pt idx="269">
                  <c:v>43859</c:v>
                </c:pt>
                <c:pt idx="270">
                  <c:v>43860</c:v>
                </c:pt>
                <c:pt idx="271">
                  <c:v>43861</c:v>
                </c:pt>
                <c:pt idx="272">
                  <c:v>43864</c:v>
                </c:pt>
                <c:pt idx="273">
                  <c:v>43865</c:v>
                </c:pt>
                <c:pt idx="274">
                  <c:v>43866</c:v>
                </c:pt>
                <c:pt idx="275">
                  <c:v>43867</c:v>
                </c:pt>
                <c:pt idx="276">
                  <c:v>43868</c:v>
                </c:pt>
                <c:pt idx="277">
                  <c:v>43871</c:v>
                </c:pt>
                <c:pt idx="278">
                  <c:v>43872</c:v>
                </c:pt>
                <c:pt idx="279">
                  <c:v>43873</c:v>
                </c:pt>
                <c:pt idx="280">
                  <c:v>43874</c:v>
                </c:pt>
                <c:pt idx="281">
                  <c:v>43875</c:v>
                </c:pt>
                <c:pt idx="282">
                  <c:v>43878</c:v>
                </c:pt>
                <c:pt idx="283">
                  <c:v>43879</c:v>
                </c:pt>
                <c:pt idx="284">
                  <c:v>43880</c:v>
                </c:pt>
                <c:pt idx="285">
                  <c:v>43881</c:v>
                </c:pt>
                <c:pt idx="286">
                  <c:v>43882</c:v>
                </c:pt>
                <c:pt idx="287">
                  <c:v>43885</c:v>
                </c:pt>
                <c:pt idx="288">
                  <c:v>43886</c:v>
                </c:pt>
                <c:pt idx="289">
                  <c:v>43887</c:v>
                </c:pt>
                <c:pt idx="290">
                  <c:v>43888</c:v>
                </c:pt>
                <c:pt idx="291">
                  <c:v>43889</c:v>
                </c:pt>
                <c:pt idx="292">
                  <c:v>43892</c:v>
                </c:pt>
                <c:pt idx="293">
                  <c:v>43893</c:v>
                </c:pt>
                <c:pt idx="294">
                  <c:v>43894</c:v>
                </c:pt>
                <c:pt idx="295">
                  <c:v>43895</c:v>
                </c:pt>
                <c:pt idx="296">
                  <c:v>43896</c:v>
                </c:pt>
                <c:pt idx="297">
                  <c:v>43899</c:v>
                </c:pt>
                <c:pt idx="298">
                  <c:v>43900</c:v>
                </c:pt>
                <c:pt idx="299">
                  <c:v>43901</c:v>
                </c:pt>
                <c:pt idx="300">
                  <c:v>43902</c:v>
                </c:pt>
                <c:pt idx="301">
                  <c:v>43903</c:v>
                </c:pt>
                <c:pt idx="302">
                  <c:v>43906</c:v>
                </c:pt>
                <c:pt idx="303">
                  <c:v>43907</c:v>
                </c:pt>
                <c:pt idx="304">
                  <c:v>43908</c:v>
                </c:pt>
                <c:pt idx="305">
                  <c:v>43909</c:v>
                </c:pt>
                <c:pt idx="306">
                  <c:v>43910</c:v>
                </c:pt>
                <c:pt idx="307">
                  <c:v>43913</c:v>
                </c:pt>
                <c:pt idx="308">
                  <c:v>43914</c:v>
                </c:pt>
                <c:pt idx="309">
                  <c:v>43915</c:v>
                </c:pt>
                <c:pt idx="310">
                  <c:v>43916</c:v>
                </c:pt>
                <c:pt idx="311">
                  <c:v>43917</c:v>
                </c:pt>
                <c:pt idx="312">
                  <c:v>43920</c:v>
                </c:pt>
                <c:pt idx="313">
                  <c:v>43921</c:v>
                </c:pt>
                <c:pt idx="314">
                  <c:v>43922</c:v>
                </c:pt>
                <c:pt idx="315">
                  <c:v>43923</c:v>
                </c:pt>
                <c:pt idx="316">
                  <c:v>43924</c:v>
                </c:pt>
                <c:pt idx="317">
                  <c:v>43927</c:v>
                </c:pt>
                <c:pt idx="318">
                  <c:v>43928</c:v>
                </c:pt>
                <c:pt idx="319">
                  <c:v>43929</c:v>
                </c:pt>
                <c:pt idx="320">
                  <c:v>43930</c:v>
                </c:pt>
                <c:pt idx="321">
                  <c:v>43931</c:v>
                </c:pt>
                <c:pt idx="322">
                  <c:v>43935</c:v>
                </c:pt>
                <c:pt idx="323">
                  <c:v>43936</c:v>
                </c:pt>
                <c:pt idx="324">
                  <c:v>43937</c:v>
                </c:pt>
                <c:pt idx="325">
                  <c:v>43938</c:v>
                </c:pt>
                <c:pt idx="326">
                  <c:v>43941</c:v>
                </c:pt>
                <c:pt idx="327">
                  <c:v>43942</c:v>
                </c:pt>
                <c:pt idx="328">
                  <c:v>43943</c:v>
                </c:pt>
                <c:pt idx="329">
                  <c:v>43944</c:v>
                </c:pt>
                <c:pt idx="330">
                  <c:v>43945</c:v>
                </c:pt>
                <c:pt idx="331">
                  <c:v>43948</c:v>
                </c:pt>
                <c:pt idx="332">
                  <c:v>43949</c:v>
                </c:pt>
                <c:pt idx="333">
                  <c:v>43950</c:v>
                </c:pt>
                <c:pt idx="334">
                  <c:v>43951</c:v>
                </c:pt>
                <c:pt idx="335">
                  <c:v>43955</c:v>
                </c:pt>
                <c:pt idx="336">
                  <c:v>43956</c:v>
                </c:pt>
                <c:pt idx="337">
                  <c:v>43957</c:v>
                </c:pt>
                <c:pt idx="338">
                  <c:v>43958</c:v>
                </c:pt>
                <c:pt idx="339">
                  <c:v>43959</c:v>
                </c:pt>
                <c:pt idx="340">
                  <c:v>43962</c:v>
                </c:pt>
                <c:pt idx="341">
                  <c:v>43963</c:v>
                </c:pt>
                <c:pt idx="342">
                  <c:v>43964</c:v>
                </c:pt>
                <c:pt idx="343">
                  <c:v>43965</c:v>
                </c:pt>
                <c:pt idx="344">
                  <c:v>43966</c:v>
                </c:pt>
                <c:pt idx="345">
                  <c:v>43969</c:v>
                </c:pt>
                <c:pt idx="346">
                  <c:v>43970</c:v>
                </c:pt>
                <c:pt idx="347">
                  <c:v>43971</c:v>
                </c:pt>
                <c:pt idx="348">
                  <c:v>43972</c:v>
                </c:pt>
                <c:pt idx="349">
                  <c:v>43973</c:v>
                </c:pt>
                <c:pt idx="350">
                  <c:v>43976</c:v>
                </c:pt>
                <c:pt idx="351">
                  <c:v>43977</c:v>
                </c:pt>
                <c:pt idx="352">
                  <c:v>43978</c:v>
                </c:pt>
                <c:pt idx="353">
                  <c:v>43979</c:v>
                </c:pt>
                <c:pt idx="354">
                  <c:v>43980</c:v>
                </c:pt>
                <c:pt idx="355">
                  <c:v>43983</c:v>
                </c:pt>
                <c:pt idx="356">
                  <c:v>43984</c:v>
                </c:pt>
                <c:pt idx="357">
                  <c:v>43985</c:v>
                </c:pt>
                <c:pt idx="358">
                  <c:v>43986</c:v>
                </c:pt>
                <c:pt idx="359">
                  <c:v>43987</c:v>
                </c:pt>
                <c:pt idx="360">
                  <c:v>43990</c:v>
                </c:pt>
                <c:pt idx="361">
                  <c:v>43991</c:v>
                </c:pt>
                <c:pt idx="362">
                  <c:v>43992</c:v>
                </c:pt>
                <c:pt idx="363">
                  <c:v>43994</c:v>
                </c:pt>
                <c:pt idx="364">
                  <c:v>43997</c:v>
                </c:pt>
                <c:pt idx="365">
                  <c:v>43998</c:v>
                </c:pt>
                <c:pt idx="366">
                  <c:v>43999</c:v>
                </c:pt>
                <c:pt idx="367">
                  <c:v>44000</c:v>
                </c:pt>
                <c:pt idx="368">
                  <c:v>44001</c:v>
                </c:pt>
                <c:pt idx="369">
                  <c:v>44004</c:v>
                </c:pt>
                <c:pt idx="370">
                  <c:v>44005</c:v>
                </c:pt>
                <c:pt idx="371">
                  <c:v>44006</c:v>
                </c:pt>
                <c:pt idx="372">
                  <c:v>44007</c:v>
                </c:pt>
                <c:pt idx="373">
                  <c:v>44008</c:v>
                </c:pt>
                <c:pt idx="374">
                  <c:v>44011</c:v>
                </c:pt>
                <c:pt idx="375">
                  <c:v>44012</c:v>
                </c:pt>
                <c:pt idx="376">
                  <c:v>44013</c:v>
                </c:pt>
                <c:pt idx="377">
                  <c:v>44014</c:v>
                </c:pt>
                <c:pt idx="378">
                  <c:v>44015</c:v>
                </c:pt>
                <c:pt idx="379">
                  <c:v>44018</c:v>
                </c:pt>
                <c:pt idx="380">
                  <c:v>44019</c:v>
                </c:pt>
                <c:pt idx="381">
                  <c:v>44020</c:v>
                </c:pt>
                <c:pt idx="382">
                  <c:v>44021</c:v>
                </c:pt>
                <c:pt idx="383">
                  <c:v>44022</c:v>
                </c:pt>
                <c:pt idx="384">
                  <c:v>44025</c:v>
                </c:pt>
                <c:pt idx="385">
                  <c:v>44026</c:v>
                </c:pt>
                <c:pt idx="386">
                  <c:v>44027</c:v>
                </c:pt>
                <c:pt idx="387">
                  <c:v>44028</c:v>
                </c:pt>
                <c:pt idx="388">
                  <c:v>44029</c:v>
                </c:pt>
                <c:pt idx="389">
                  <c:v>44032</c:v>
                </c:pt>
                <c:pt idx="390">
                  <c:v>44033</c:v>
                </c:pt>
                <c:pt idx="391">
                  <c:v>44034</c:v>
                </c:pt>
                <c:pt idx="392">
                  <c:v>44035</c:v>
                </c:pt>
                <c:pt idx="393">
                  <c:v>44036</c:v>
                </c:pt>
                <c:pt idx="394">
                  <c:v>44039</c:v>
                </c:pt>
                <c:pt idx="395">
                  <c:v>44040</c:v>
                </c:pt>
                <c:pt idx="396">
                  <c:v>44041</c:v>
                </c:pt>
                <c:pt idx="397">
                  <c:v>44042</c:v>
                </c:pt>
                <c:pt idx="398">
                  <c:v>44043</c:v>
                </c:pt>
                <c:pt idx="399">
                  <c:v>44046</c:v>
                </c:pt>
                <c:pt idx="400">
                  <c:v>44047</c:v>
                </c:pt>
                <c:pt idx="401">
                  <c:v>44048</c:v>
                </c:pt>
                <c:pt idx="402">
                  <c:v>44049</c:v>
                </c:pt>
                <c:pt idx="403">
                  <c:v>44050</c:v>
                </c:pt>
                <c:pt idx="404">
                  <c:v>44053</c:v>
                </c:pt>
                <c:pt idx="405">
                  <c:v>44054</c:v>
                </c:pt>
                <c:pt idx="406">
                  <c:v>44055</c:v>
                </c:pt>
                <c:pt idx="407">
                  <c:v>44056</c:v>
                </c:pt>
                <c:pt idx="408">
                  <c:v>44057</c:v>
                </c:pt>
                <c:pt idx="409">
                  <c:v>44060</c:v>
                </c:pt>
                <c:pt idx="410">
                  <c:v>44061</c:v>
                </c:pt>
                <c:pt idx="411">
                  <c:v>44062</c:v>
                </c:pt>
                <c:pt idx="412">
                  <c:v>44063</c:v>
                </c:pt>
                <c:pt idx="413">
                  <c:v>44064</c:v>
                </c:pt>
                <c:pt idx="414">
                  <c:v>44067</c:v>
                </c:pt>
                <c:pt idx="415">
                  <c:v>44068</c:v>
                </c:pt>
                <c:pt idx="416">
                  <c:v>44069</c:v>
                </c:pt>
                <c:pt idx="417">
                  <c:v>44070</c:v>
                </c:pt>
                <c:pt idx="418">
                  <c:v>44071</c:v>
                </c:pt>
                <c:pt idx="419">
                  <c:v>44074</c:v>
                </c:pt>
                <c:pt idx="420">
                  <c:v>44075</c:v>
                </c:pt>
                <c:pt idx="421">
                  <c:v>44076</c:v>
                </c:pt>
                <c:pt idx="422">
                  <c:v>44077</c:v>
                </c:pt>
                <c:pt idx="423">
                  <c:v>44078</c:v>
                </c:pt>
                <c:pt idx="424">
                  <c:v>44081</c:v>
                </c:pt>
                <c:pt idx="425">
                  <c:v>44082</c:v>
                </c:pt>
                <c:pt idx="426">
                  <c:v>44083</c:v>
                </c:pt>
                <c:pt idx="427">
                  <c:v>44084</c:v>
                </c:pt>
                <c:pt idx="428">
                  <c:v>44085</c:v>
                </c:pt>
                <c:pt idx="429">
                  <c:v>44088</c:v>
                </c:pt>
                <c:pt idx="430">
                  <c:v>44089</c:v>
                </c:pt>
                <c:pt idx="431">
                  <c:v>44090</c:v>
                </c:pt>
                <c:pt idx="432">
                  <c:v>44091</c:v>
                </c:pt>
                <c:pt idx="433">
                  <c:v>44092</c:v>
                </c:pt>
                <c:pt idx="434">
                  <c:v>44095</c:v>
                </c:pt>
                <c:pt idx="435">
                  <c:v>44096</c:v>
                </c:pt>
                <c:pt idx="436">
                  <c:v>44097</c:v>
                </c:pt>
                <c:pt idx="437">
                  <c:v>44098</c:v>
                </c:pt>
                <c:pt idx="438">
                  <c:v>44099</c:v>
                </c:pt>
                <c:pt idx="439">
                  <c:v>44102</c:v>
                </c:pt>
                <c:pt idx="440">
                  <c:v>44103</c:v>
                </c:pt>
                <c:pt idx="441">
                  <c:v>44104</c:v>
                </c:pt>
                <c:pt idx="442">
                  <c:v>44105</c:v>
                </c:pt>
                <c:pt idx="443">
                  <c:v>44106</c:v>
                </c:pt>
                <c:pt idx="444">
                  <c:v>44109</c:v>
                </c:pt>
                <c:pt idx="445">
                  <c:v>44110</c:v>
                </c:pt>
                <c:pt idx="446">
                  <c:v>44111</c:v>
                </c:pt>
                <c:pt idx="447">
                  <c:v>44112</c:v>
                </c:pt>
                <c:pt idx="448">
                  <c:v>44113</c:v>
                </c:pt>
                <c:pt idx="449">
                  <c:v>44116</c:v>
                </c:pt>
                <c:pt idx="450">
                  <c:v>44117</c:v>
                </c:pt>
                <c:pt idx="451">
                  <c:v>44118</c:v>
                </c:pt>
                <c:pt idx="452">
                  <c:v>44119</c:v>
                </c:pt>
                <c:pt idx="453">
                  <c:v>44120</c:v>
                </c:pt>
                <c:pt idx="454">
                  <c:v>44123</c:v>
                </c:pt>
                <c:pt idx="455">
                  <c:v>44124</c:v>
                </c:pt>
                <c:pt idx="456">
                  <c:v>44125</c:v>
                </c:pt>
                <c:pt idx="457">
                  <c:v>44126</c:v>
                </c:pt>
                <c:pt idx="458">
                  <c:v>44127</c:v>
                </c:pt>
                <c:pt idx="459">
                  <c:v>44130</c:v>
                </c:pt>
                <c:pt idx="460">
                  <c:v>44131</c:v>
                </c:pt>
                <c:pt idx="461">
                  <c:v>44132</c:v>
                </c:pt>
                <c:pt idx="462">
                  <c:v>44133</c:v>
                </c:pt>
                <c:pt idx="463">
                  <c:v>44134</c:v>
                </c:pt>
                <c:pt idx="464">
                  <c:v>44137</c:v>
                </c:pt>
                <c:pt idx="465">
                  <c:v>44138</c:v>
                </c:pt>
                <c:pt idx="466">
                  <c:v>44139</c:v>
                </c:pt>
                <c:pt idx="467">
                  <c:v>44140</c:v>
                </c:pt>
                <c:pt idx="468">
                  <c:v>44141</c:v>
                </c:pt>
                <c:pt idx="469">
                  <c:v>44144</c:v>
                </c:pt>
                <c:pt idx="470">
                  <c:v>44145</c:v>
                </c:pt>
                <c:pt idx="471">
                  <c:v>44147</c:v>
                </c:pt>
                <c:pt idx="472">
                  <c:v>44148</c:v>
                </c:pt>
                <c:pt idx="473">
                  <c:v>44151</c:v>
                </c:pt>
                <c:pt idx="474">
                  <c:v>44152</c:v>
                </c:pt>
                <c:pt idx="475">
                  <c:v>44153</c:v>
                </c:pt>
                <c:pt idx="476">
                  <c:v>44154</c:v>
                </c:pt>
                <c:pt idx="477">
                  <c:v>44155</c:v>
                </c:pt>
                <c:pt idx="478">
                  <c:v>44158</c:v>
                </c:pt>
                <c:pt idx="479">
                  <c:v>44159</c:v>
                </c:pt>
                <c:pt idx="480">
                  <c:v>44160</c:v>
                </c:pt>
                <c:pt idx="481">
                  <c:v>44161</c:v>
                </c:pt>
                <c:pt idx="482">
                  <c:v>44162</c:v>
                </c:pt>
                <c:pt idx="483">
                  <c:v>44165</c:v>
                </c:pt>
                <c:pt idx="484">
                  <c:v>44166</c:v>
                </c:pt>
                <c:pt idx="485">
                  <c:v>44167</c:v>
                </c:pt>
                <c:pt idx="486">
                  <c:v>44168</c:v>
                </c:pt>
                <c:pt idx="487">
                  <c:v>44169</c:v>
                </c:pt>
                <c:pt idx="488">
                  <c:v>44172</c:v>
                </c:pt>
                <c:pt idx="489">
                  <c:v>44173</c:v>
                </c:pt>
                <c:pt idx="490">
                  <c:v>44174</c:v>
                </c:pt>
                <c:pt idx="491">
                  <c:v>44175</c:v>
                </c:pt>
                <c:pt idx="492">
                  <c:v>44176</c:v>
                </c:pt>
                <c:pt idx="493">
                  <c:v>44179</c:v>
                </c:pt>
                <c:pt idx="494">
                  <c:v>44180</c:v>
                </c:pt>
                <c:pt idx="495">
                  <c:v>44181</c:v>
                </c:pt>
                <c:pt idx="496">
                  <c:v>44182</c:v>
                </c:pt>
                <c:pt idx="497">
                  <c:v>44183</c:v>
                </c:pt>
                <c:pt idx="498">
                  <c:v>44186</c:v>
                </c:pt>
                <c:pt idx="499">
                  <c:v>44187</c:v>
                </c:pt>
                <c:pt idx="500">
                  <c:v>44188</c:v>
                </c:pt>
                <c:pt idx="501">
                  <c:v>44189</c:v>
                </c:pt>
                <c:pt idx="502">
                  <c:v>44193</c:v>
                </c:pt>
                <c:pt idx="503">
                  <c:v>44194</c:v>
                </c:pt>
                <c:pt idx="504">
                  <c:v>44195</c:v>
                </c:pt>
                <c:pt idx="505">
                  <c:v>44196</c:v>
                </c:pt>
                <c:pt idx="506">
                  <c:v>44200</c:v>
                </c:pt>
                <c:pt idx="507">
                  <c:v>44201</c:v>
                </c:pt>
                <c:pt idx="508">
                  <c:v>44203</c:v>
                </c:pt>
                <c:pt idx="509">
                  <c:v>44204</c:v>
                </c:pt>
                <c:pt idx="510">
                  <c:v>44207</c:v>
                </c:pt>
                <c:pt idx="511">
                  <c:v>44208</c:v>
                </c:pt>
                <c:pt idx="512">
                  <c:v>44209</c:v>
                </c:pt>
                <c:pt idx="513">
                  <c:v>44210</c:v>
                </c:pt>
                <c:pt idx="514">
                  <c:v>44211</c:v>
                </c:pt>
                <c:pt idx="515">
                  <c:v>44214</c:v>
                </c:pt>
                <c:pt idx="516">
                  <c:v>44215</c:v>
                </c:pt>
                <c:pt idx="517">
                  <c:v>44216</c:v>
                </c:pt>
                <c:pt idx="518">
                  <c:v>44217</c:v>
                </c:pt>
                <c:pt idx="519">
                  <c:v>44218</c:v>
                </c:pt>
                <c:pt idx="520">
                  <c:v>44221</c:v>
                </c:pt>
                <c:pt idx="521">
                  <c:v>44222</c:v>
                </c:pt>
                <c:pt idx="522">
                  <c:v>44223</c:v>
                </c:pt>
                <c:pt idx="523">
                  <c:v>44224</c:v>
                </c:pt>
                <c:pt idx="524">
                  <c:v>44225</c:v>
                </c:pt>
                <c:pt idx="525">
                  <c:v>44228</c:v>
                </c:pt>
                <c:pt idx="526">
                  <c:v>44229</c:v>
                </c:pt>
                <c:pt idx="527">
                  <c:v>44230</c:v>
                </c:pt>
                <c:pt idx="528">
                  <c:v>44231</c:v>
                </c:pt>
                <c:pt idx="529">
                  <c:v>44232</c:v>
                </c:pt>
                <c:pt idx="530">
                  <c:v>44235</c:v>
                </c:pt>
                <c:pt idx="531">
                  <c:v>44236</c:v>
                </c:pt>
                <c:pt idx="532">
                  <c:v>44237</c:v>
                </c:pt>
                <c:pt idx="533">
                  <c:v>44238</c:v>
                </c:pt>
                <c:pt idx="534">
                  <c:v>44239</c:v>
                </c:pt>
                <c:pt idx="535">
                  <c:v>44242</c:v>
                </c:pt>
                <c:pt idx="536">
                  <c:v>44243</c:v>
                </c:pt>
                <c:pt idx="537">
                  <c:v>44244</c:v>
                </c:pt>
                <c:pt idx="538">
                  <c:v>44245</c:v>
                </c:pt>
                <c:pt idx="539">
                  <c:v>44246</c:v>
                </c:pt>
                <c:pt idx="540">
                  <c:v>44249</c:v>
                </c:pt>
                <c:pt idx="541">
                  <c:v>44250</c:v>
                </c:pt>
                <c:pt idx="542">
                  <c:v>44251</c:v>
                </c:pt>
                <c:pt idx="543">
                  <c:v>44252</c:v>
                </c:pt>
                <c:pt idx="544">
                  <c:v>44253</c:v>
                </c:pt>
                <c:pt idx="545">
                  <c:v>44256</c:v>
                </c:pt>
                <c:pt idx="546">
                  <c:v>44257</c:v>
                </c:pt>
                <c:pt idx="547">
                  <c:v>44258</c:v>
                </c:pt>
                <c:pt idx="548">
                  <c:v>44259</c:v>
                </c:pt>
                <c:pt idx="549">
                  <c:v>44260</c:v>
                </c:pt>
                <c:pt idx="550">
                  <c:v>44263</c:v>
                </c:pt>
                <c:pt idx="551">
                  <c:v>44264</c:v>
                </c:pt>
                <c:pt idx="552">
                  <c:v>44265</c:v>
                </c:pt>
                <c:pt idx="553">
                  <c:v>44266</c:v>
                </c:pt>
                <c:pt idx="554">
                  <c:v>44267</c:v>
                </c:pt>
                <c:pt idx="555">
                  <c:v>44270</c:v>
                </c:pt>
                <c:pt idx="556">
                  <c:v>44271</c:v>
                </c:pt>
                <c:pt idx="557">
                  <c:v>44272</c:v>
                </c:pt>
                <c:pt idx="558">
                  <c:v>44273</c:v>
                </c:pt>
                <c:pt idx="559">
                  <c:v>44274</c:v>
                </c:pt>
                <c:pt idx="560">
                  <c:v>44277</c:v>
                </c:pt>
                <c:pt idx="561">
                  <c:v>44278</c:v>
                </c:pt>
                <c:pt idx="562">
                  <c:v>44279</c:v>
                </c:pt>
                <c:pt idx="563">
                  <c:v>44280</c:v>
                </c:pt>
                <c:pt idx="564">
                  <c:v>44281</c:v>
                </c:pt>
                <c:pt idx="565">
                  <c:v>44284</c:v>
                </c:pt>
                <c:pt idx="566">
                  <c:v>44285</c:v>
                </c:pt>
                <c:pt idx="567">
                  <c:v>44286</c:v>
                </c:pt>
                <c:pt idx="568">
                  <c:v>44287</c:v>
                </c:pt>
                <c:pt idx="569">
                  <c:v>44288</c:v>
                </c:pt>
                <c:pt idx="570">
                  <c:v>44292</c:v>
                </c:pt>
                <c:pt idx="571">
                  <c:v>44293</c:v>
                </c:pt>
                <c:pt idx="572">
                  <c:v>44294</c:v>
                </c:pt>
                <c:pt idx="573">
                  <c:v>44295</c:v>
                </c:pt>
                <c:pt idx="574">
                  <c:v>44298</c:v>
                </c:pt>
                <c:pt idx="575">
                  <c:v>44299</c:v>
                </c:pt>
                <c:pt idx="576">
                  <c:v>44300</c:v>
                </c:pt>
                <c:pt idx="577">
                  <c:v>44301</c:v>
                </c:pt>
                <c:pt idx="578">
                  <c:v>44302</c:v>
                </c:pt>
                <c:pt idx="579">
                  <c:v>44305</c:v>
                </c:pt>
                <c:pt idx="580">
                  <c:v>44306</c:v>
                </c:pt>
                <c:pt idx="581">
                  <c:v>44307</c:v>
                </c:pt>
                <c:pt idx="582">
                  <c:v>44308</c:v>
                </c:pt>
                <c:pt idx="583">
                  <c:v>44309</c:v>
                </c:pt>
                <c:pt idx="584">
                  <c:v>44312</c:v>
                </c:pt>
                <c:pt idx="585">
                  <c:v>44313</c:v>
                </c:pt>
                <c:pt idx="586">
                  <c:v>44314</c:v>
                </c:pt>
                <c:pt idx="587">
                  <c:v>44315</c:v>
                </c:pt>
                <c:pt idx="588">
                  <c:v>44316</c:v>
                </c:pt>
                <c:pt idx="589">
                  <c:v>44320</c:v>
                </c:pt>
                <c:pt idx="590">
                  <c:v>44321</c:v>
                </c:pt>
                <c:pt idx="591">
                  <c:v>44322</c:v>
                </c:pt>
                <c:pt idx="592">
                  <c:v>44323</c:v>
                </c:pt>
                <c:pt idx="593">
                  <c:v>44326</c:v>
                </c:pt>
                <c:pt idx="594">
                  <c:v>44327</c:v>
                </c:pt>
                <c:pt idx="595">
                  <c:v>44328</c:v>
                </c:pt>
                <c:pt idx="596">
                  <c:v>44329</c:v>
                </c:pt>
                <c:pt idx="597">
                  <c:v>44330</c:v>
                </c:pt>
                <c:pt idx="598">
                  <c:v>44333</c:v>
                </c:pt>
                <c:pt idx="599">
                  <c:v>44334</c:v>
                </c:pt>
                <c:pt idx="600">
                  <c:v>44335</c:v>
                </c:pt>
                <c:pt idx="601">
                  <c:v>44336</c:v>
                </c:pt>
                <c:pt idx="602">
                  <c:v>44337</c:v>
                </c:pt>
                <c:pt idx="603">
                  <c:v>44340</c:v>
                </c:pt>
                <c:pt idx="604">
                  <c:v>44341</c:v>
                </c:pt>
                <c:pt idx="605">
                  <c:v>44342</c:v>
                </c:pt>
                <c:pt idx="606">
                  <c:v>44343</c:v>
                </c:pt>
                <c:pt idx="607">
                  <c:v>44344</c:v>
                </c:pt>
                <c:pt idx="608">
                  <c:v>44347</c:v>
                </c:pt>
                <c:pt idx="609">
                  <c:v>44348</c:v>
                </c:pt>
                <c:pt idx="610">
                  <c:v>44349</c:v>
                </c:pt>
                <c:pt idx="611">
                  <c:v>44351</c:v>
                </c:pt>
                <c:pt idx="612">
                  <c:v>44354</c:v>
                </c:pt>
                <c:pt idx="613">
                  <c:v>44355</c:v>
                </c:pt>
                <c:pt idx="614">
                  <c:v>44356</c:v>
                </c:pt>
                <c:pt idx="615">
                  <c:v>44357</c:v>
                </c:pt>
                <c:pt idx="616">
                  <c:v>44358</c:v>
                </c:pt>
                <c:pt idx="617">
                  <c:v>44361</c:v>
                </c:pt>
                <c:pt idx="618">
                  <c:v>44362</c:v>
                </c:pt>
                <c:pt idx="619">
                  <c:v>44363</c:v>
                </c:pt>
                <c:pt idx="620">
                  <c:v>44364</c:v>
                </c:pt>
                <c:pt idx="621">
                  <c:v>44365</c:v>
                </c:pt>
                <c:pt idx="622">
                  <c:v>44368</c:v>
                </c:pt>
                <c:pt idx="623">
                  <c:v>44369</c:v>
                </c:pt>
                <c:pt idx="624">
                  <c:v>44370</c:v>
                </c:pt>
                <c:pt idx="625">
                  <c:v>44371</c:v>
                </c:pt>
                <c:pt idx="626">
                  <c:v>44372</c:v>
                </c:pt>
                <c:pt idx="627">
                  <c:v>44375</c:v>
                </c:pt>
                <c:pt idx="628">
                  <c:v>44376</c:v>
                </c:pt>
                <c:pt idx="629">
                  <c:v>44377</c:v>
                </c:pt>
                <c:pt idx="630">
                  <c:v>44378</c:v>
                </c:pt>
                <c:pt idx="631">
                  <c:v>44379</c:v>
                </c:pt>
                <c:pt idx="632">
                  <c:v>44382</c:v>
                </c:pt>
                <c:pt idx="633">
                  <c:v>44383</c:v>
                </c:pt>
                <c:pt idx="634">
                  <c:v>44384</c:v>
                </c:pt>
                <c:pt idx="635">
                  <c:v>44385</c:v>
                </c:pt>
                <c:pt idx="636">
                  <c:v>44386</c:v>
                </c:pt>
                <c:pt idx="637">
                  <c:v>44389</c:v>
                </c:pt>
                <c:pt idx="638">
                  <c:v>44390</c:v>
                </c:pt>
                <c:pt idx="639">
                  <c:v>44391</c:v>
                </c:pt>
                <c:pt idx="640">
                  <c:v>44392</c:v>
                </c:pt>
                <c:pt idx="641">
                  <c:v>44393</c:v>
                </c:pt>
                <c:pt idx="642">
                  <c:v>44396</c:v>
                </c:pt>
                <c:pt idx="643">
                  <c:v>44397</c:v>
                </c:pt>
                <c:pt idx="644">
                  <c:v>44398</c:v>
                </c:pt>
                <c:pt idx="645">
                  <c:v>44399</c:v>
                </c:pt>
                <c:pt idx="646">
                  <c:v>44400</c:v>
                </c:pt>
                <c:pt idx="647">
                  <c:v>44403</c:v>
                </c:pt>
                <c:pt idx="648">
                  <c:v>44404</c:v>
                </c:pt>
                <c:pt idx="649">
                  <c:v>44405</c:v>
                </c:pt>
                <c:pt idx="650">
                  <c:v>44406</c:v>
                </c:pt>
                <c:pt idx="651">
                  <c:v>44407</c:v>
                </c:pt>
                <c:pt idx="652">
                  <c:v>44410</c:v>
                </c:pt>
                <c:pt idx="653">
                  <c:v>44411</c:v>
                </c:pt>
                <c:pt idx="654">
                  <c:v>44412</c:v>
                </c:pt>
                <c:pt idx="655">
                  <c:v>44413</c:v>
                </c:pt>
                <c:pt idx="656">
                  <c:v>44414</c:v>
                </c:pt>
                <c:pt idx="657">
                  <c:v>44417</c:v>
                </c:pt>
                <c:pt idx="658">
                  <c:v>44418</c:v>
                </c:pt>
                <c:pt idx="659">
                  <c:v>44419</c:v>
                </c:pt>
                <c:pt idx="660">
                  <c:v>44420</c:v>
                </c:pt>
                <c:pt idx="661">
                  <c:v>44421</c:v>
                </c:pt>
                <c:pt idx="662">
                  <c:v>44424</c:v>
                </c:pt>
                <c:pt idx="663">
                  <c:v>44425</c:v>
                </c:pt>
                <c:pt idx="664">
                  <c:v>44426</c:v>
                </c:pt>
                <c:pt idx="665">
                  <c:v>44427</c:v>
                </c:pt>
                <c:pt idx="666">
                  <c:v>44428</c:v>
                </c:pt>
                <c:pt idx="667">
                  <c:v>44431</c:v>
                </c:pt>
                <c:pt idx="668">
                  <c:v>44432</c:v>
                </c:pt>
                <c:pt idx="669">
                  <c:v>44433</c:v>
                </c:pt>
                <c:pt idx="670">
                  <c:v>44434</c:v>
                </c:pt>
                <c:pt idx="671">
                  <c:v>44435</c:v>
                </c:pt>
                <c:pt idx="672">
                  <c:v>44438</c:v>
                </c:pt>
                <c:pt idx="673">
                  <c:v>44439</c:v>
                </c:pt>
                <c:pt idx="674">
                  <c:v>44440</c:v>
                </c:pt>
                <c:pt idx="675">
                  <c:v>44441</c:v>
                </c:pt>
                <c:pt idx="676">
                  <c:v>44442</c:v>
                </c:pt>
                <c:pt idx="677">
                  <c:v>44445</c:v>
                </c:pt>
                <c:pt idx="678">
                  <c:v>44446</c:v>
                </c:pt>
                <c:pt idx="679">
                  <c:v>44447</c:v>
                </c:pt>
                <c:pt idx="680">
                  <c:v>44448</c:v>
                </c:pt>
                <c:pt idx="681">
                  <c:v>44449</c:v>
                </c:pt>
                <c:pt idx="682">
                  <c:v>44452</c:v>
                </c:pt>
                <c:pt idx="683">
                  <c:v>44453</c:v>
                </c:pt>
                <c:pt idx="684">
                  <c:v>44454</c:v>
                </c:pt>
                <c:pt idx="685">
                  <c:v>44455</c:v>
                </c:pt>
                <c:pt idx="686">
                  <c:v>44456</c:v>
                </c:pt>
                <c:pt idx="687">
                  <c:v>44459</c:v>
                </c:pt>
                <c:pt idx="688">
                  <c:v>44460</c:v>
                </c:pt>
                <c:pt idx="689">
                  <c:v>44461</c:v>
                </c:pt>
                <c:pt idx="690">
                  <c:v>44462</c:v>
                </c:pt>
                <c:pt idx="691">
                  <c:v>44463</c:v>
                </c:pt>
                <c:pt idx="692">
                  <c:v>44466</c:v>
                </c:pt>
                <c:pt idx="693">
                  <c:v>44467</c:v>
                </c:pt>
                <c:pt idx="694">
                  <c:v>44468</c:v>
                </c:pt>
                <c:pt idx="695">
                  <c:v>44469</c:v>
                </c:pt>
                <c:pt idx="696">
                  <c:v>44470</c:v>
                </c:pt>
                <c:pt idx="697">
                  <c:v>44473</c:v>
                </c:pt>
                <c:pt idx="698">
                  <c:v>44474</c:v>
                </c:pt>
                <c:pt idx="699">
                  <c:v>44475</c:v>
                </c:pt>
                <c:pt idx="700">
                  <c:v>44476</c:v>
                </c:pt>
                <c:pt idx="701">
                  <c:v>44477</c:v>
                </c:pt>
                <c:pt idx="702">
                  <c:v>44480</c:v>
                </c:pt>
                <c:pt idx="703">
                  <c:v>44481</c:v>
                </c:pt>
                <c:pt idx="704">
                  <c:v>44482</c:v>
                </c:pt>
                <c:pt idx="705">
                  <c:v>44483</c:v>
                </c:pt>
                <c:pt idx="706">
                  <c:v>44484</c:v>
                </c:pt>
                <c:pt idx="707">
                  <c:v>44487</c:v>
                </c:pt>
                <c:pt idx="708">
                  <c:v>44488</c:v>
                </c:pt>
                <c:pt idx="709">
                  <c:v>44489</c:v>
                </c:pt>
                <c:pt idx="710">
                  <c:v>44490</c:v>
                </c:pt>
                <c:pt idx="711">
                  <c:v>44491</c:v>
                </c:pt>
                <c:pt idx="712">
                  <c:v>44494</c:v>
                </c:pt>
                <c:pt idx="713">
                  <c:v>44495</c:v>
                </c:pt>
                <c:pt idx="714">
                  <c:v>44496</c:v>
                </c:pt>
                <c:pt idx="715">
                  <c:v>44497</c:v>
                </c:pt>
                <c:pt idx="716">
                  <c:v>44498</c:v>
                </c:pt>
                <c:pt idx="717">
                  <c:v>44502</c:v>
                </c:pt>
                <c:pt idx="718">
                  <c:v>44503</c:v>
                </c:pt>
                <c:pt idx="719">
                  <c:v>44504</c:v>
                </c:pt>
                <c:pt idx="720">
                  <c:v>44505</c:v>
                </c:pt>
                <c:pt idx="721">
                  <c:v>44508</c:v>
                </c:pt>
                <c:pt idx="722">
                  <c:v>44509</c:v>
                </c:pt>
                <c:pt idx="723">
                  <c:v>44510</c:v>
                </c:pt>
                <c:pt idx="724">
                  <c:v>44512</c:v>
                </c:pt>
                <c:pt idx="725">
                  <c:v>44515</c:v>
                </c:pt>
                <c:pt idx="726">
                  <c:v>44516</c:v>
                </c:pt>
                <c:pt idx="727">
                  <c:v>44517</c:v>
                </c:pt>
                <c:pt idx="728">
                  <c:v>44518</c:v>
                </c:pt>
                <c:pt idx="729">
                  <c:v>44519</c:v>
                </c:pt>
                <c:pt idx="730">
                  <c:v>44522</c:v>
                </c:pt>
                <c:pt idx="731">
                  <c:v>44523</c:v>
                </c:pt>
                <c:pt idx="732">
                  <c:v>44524</c:v>
                </c:pt>
                <c:pt idx="733">
                  <c:v>44525</c:v>
                </c:pt>
                <c:pt idx="734">
                  <c:v>44526</c:v>
                </c:pt>
                <c:pt idx="735">
                  <c:v>44529</c:v>
                </c:pt>
                <c:pt idx="736">
                  <c:v>44530</c:v>
                </c:pt>
                <c:pt idx="737">
                  <c:v>44531</c:v>
                </c:pt>
                <c:pt idx="738">
                  <c:v>44532</c:v>
                </c:pt>
                <c:pt idx="739">
                  <c:v>44533</c:v>
                </c:pt>
                <c:pt idx="740">
                  <c:v>44536</c:v>
                </c:pt>
                <c:pt idx="741">
                  <c:v>44537</c:v>
                </c:pt>
                <c:pt idx="742">
                  <c:v>44538</c:v>
                </c:pt>
                <c:pt idx="743">
                  <c:v>44539</c:v>
                </c:pt>
                <c:pt idx="744">
                  <c:v>44540</c:v>
                </c:pt>
                <c:pt idx="745">
                  <c:v>44543</c:v>
                </c:pt>
                <c:pt idx="746">
                  <c:v>44544</c:v>
                </c:pt>
                <c:pt idx="747">
                  <c:v>44545</c:v>
                </c:pt>
                <c:pt idx="748">
                  <c:v>44546</c:v>
                </c:pt>
                <c:pt idx="749">
                  <c:v>44547</c:v>
                </c:pt>
                <c:pt idx="750">
                  <c:v>44550</c:v>
                </c:pt>
                <c:pt idx="751">
                  <c:v>44551</c:v>
                </c:pt>
                <c:pt idx="752">
                  <c:v>44552</c:v>
                </c:pt>
                <c:pt idx="753">
                  <c:v>44553</c:v>
                </c:pt>
                <c:pt idx="754">
                  <c:v>44554</c:v>
                </c:pt>
                <c:pt idx="755">
                  <c:v>44557</c:v>
                </c:pt>
                <c:pt idx="756">
                  <c:v>44558</c:v>
                </c:pt>
                <c:pt idx="757">
                  <c:v>44559</c:v>
                </c:pt>
                <c:pt idx="758">
                  <c:v>44560</c:v>
                </c:pt>
                <c:pt idx="759">
                  <c:v>44561</c:v>
                </c:pt>
                <c:pt idx="760">
                  <c:v>44564</c:v>
                </c:pt>
                <c:pt idx="761">
                  <c:v>44565</c:v>
                </c:pt>
                <c:pt idx="762">
                  <c:v>44566</c:v>
                </c:pt>
                <c:pt idx="763">
                  <c:v>44568</c:v>
                </c:pt>
                <c:pt idx="764">
                  <c:v>44571</c:v>
                </c:pt>
                <c:pt idx="765">
                  <c:v>44572</c:v>
                </c:pt>
                <c:pt idx="766">
                  <c:v>44573</c:v>
                </c:pt>
                <c:pt idx="767">
                  <c:v>44574</c:v>
                </c:pt>
                <c:pt idx="768">
                  <c:v>44575</c:v>
                </c:pt>
                <c:pt idx="769">
                  <c:v>44578</c:v>
                </c:pt>
                <c:pt idx="770">
                  <c:v>44579</c:v>
                </c:pt>
                <c:pt idx="771">
                  <c:v>44580</c:v>
                </c:pt>
                <c:pt idx="772">
                  <c:v>44581</c:v>
                </c:pt>
                <c:pt idx="773">
                  <c:v>44582</c:v>
                </c:pt>
                <c:pt idx="774">
                  <c:v>44585</c:v>
                </c:pt>
                <c:pt idx="775">
                  <c:v>44586</c:v>
                </c:pt>
                <c:pt idx="776">
                  <c:v>44587</c:v>
                </c:pt>
                <c:pt idx="777">
                  <c:v>44588</c:v>
                </c:pt>
                <c:pt idx="778">
                  <c:v>44589</c:v>
                </c:pt>
                <c:pt idx="779">
                  <c:v>44592</c:v>
                </c:pt>
                <c:pt idx="780">
                  <c:v>44593</c:v>
                </c:pt>
                <c:pt idx="781">
                  <c:v>44594</c:v>
                </c:pt>
                <c:pt idx="782">
                  <c:v>44595</c:v>
                </c:pt>
                <c:pt idx="783">
                  <c:v>44596</c:v>
                </c:pt>
                <c:pt idx="784">
                  <c:v>44599</c:v>
                </c:pt>
                <c:pt idx="785">
                  <c:v>44600</c:v>
                </c:pt>
                <c:pt idx="786">
                  <c:v>44601</c:v>
                </c:pt>
                <c:pt idx="787">
                  <c:v>44602</c:v>
                </c:pt>
                <c:pt idx="788">
                  <c:v>44603</c:v>
                </c:pt>
                <c:pt idx="789">
                  <c:v>44606</c:v>
                </c:pt>
                <c:pt idx="790">
                  <c:v>44607</c:v>
                </c:pt>
                <c:pt idx="791">
                  <c:v>44608</c:v>
                </c:pt>
                <c:pt idx="792">
                  <c:v>44609</c:v>
                </c:pt>
                <c:pt idx="793">
                  <c:v>44610</c:v>
                </c:pt>
                <c:pt idx="794">
                  <c:v>44613</c:v>
                </c:pt>
                <c:pt idx="795">
                  <c:v>44614</c:v>
                </c:pt>
                <c:pt idx="796">
                  <c:v>44615</c:v>
                </c:pt>
                <c:pt idx="797">
                  <c:v>44616</c:v>
                </c:pt>
                <c:pt idx="798">
                  <c:v>44617</c:v>
                </c:pt>
                <c:pt idx="799">
                  <c:v>44620</c:v>
                </c:pt>
                <c:pt idx="800">
                  <c:v>44621</c:v>
                </c:pt>
                <c:pt idx="801">
                  <c:v>44622</c:v>
                </c:pt>
                <c:pt idx="802">
                  <c:v>44623</c:v>
                </c:pt>
                <c:pt idx="803">
                  <c:v>44624</c:v>
                </c:pt>
                <c:pt idx="804">
                  <c:v>44627</c:v>
                </c:pt>
                <c:pt idx="805">
                  <c:v>44628</c:v>
                </c:pt>
                <c:pt idx="806">
                  <c:v>44629</c:v>
                </c:pt>
                <c:pt idx="807">
                  <c:v>44630</c:v>
                </c:pt>
                <c:pt idx="808">
                  <c:v>44631</c:v>
                </c:pt>
                <c:pt idx="809">
                  <c:v>44634</c:v>
                </c:pt>
                <c:pt idx="810">
                  <c:v>44635</c:v>
                </c:pt>
                <c:pt idx="811">
                  <c:v>44636</c:v>
                </c:pt>
                <c:pt idx="812">
                  <c:v>44637</c:v>
                </c:pt>
                <c:pt idx="813">
                  <c:v>44638</c:v>
                </c:pt>
                <c:pt idx="814">
                  <c:v>44641</c:v>
                </c:pt>
                <c:pt idx="815">
                  <c:v>44642</c:v>
                </c:pt>
                <c:pt idx="816">
                  <c:v>44643</c:v>
                </c:pt>
                <c:pt idx="817">
                  <c:v>44644</c:v>
                </c:pt>
                <c:pt idx="818">
                  <c:v>44645</c:v>
                </c:pt>
                <c:pt idx="819">
                  <c:v>44648</c:v>
                </c:pt>
                <c:pt idx="820">
                  <c:v>44649</c:v>
                </c:pt>
                <c:pt idx="821">
                  <c:v>44650</c:v>
                </c:pt>
                <c:pt idx="822">
                  <c:v>44651</c:v>
                </c:pt>
                <c:pt idx="823">
                  <c:v>44652</c:v>
                </c:pt>
                <c:pt idx="824">
                  <c:v>44655</c:v>
                </c:pt>
                <c:pt idx="825">
                  <c:v>44656</c:v>
                </c:pt>
                <c:pt idx="826">
                  <c:v>44657</c:v>
                </c:pt>
                <c:pt idx="827">
                  <c:v>44658</c:v>
                </c:pt>
                <c:pt idx="828">
                  <c:v>44659</c:v>
                </c:pt>
                <c:pt idx="829">
                  <c:v>44662</c:v>
                </c:pt>
                <c:pt idx="830">
                  <c:v>44663</c:v>
                </c:pt>
                <c:pt idx="831">
                  <c:v>44664</c:v>
                </c:pt>
                <c:pt idx="832">
                  <c:v>44665</c:v>
                </c:pt>
                <c:pt idx="833">
                  <c:v>44666</c:v>
                </c:pt>
                <c:pt idx="834">
                  <c:v>44670</c:v>
                </c:pt>
                <c:pt idx="835">
                  <c:v>44671</c:v>
                </c:pt>
                <c:pt idx="836">
                  <c:v>44672</c:v>
                </c:pt>
                <c:pt idx="837">
                  <c:v>44673</c:v>
                </c:pt>
                <c:pt idx="838">
                  <c:v>44676</c:v>
                </c:pt>
                <c:pt idx="839">
                  <c:v>44677</c:v>
                </c:pt>
                <c:pt idx="840">
                  <c:v>44678</c:v>
                </c:pt>
                <c:pt idx="841">
                  <c:v>44679</c:v>
                </c:pt>
                <c:pt idx="842">
                  <c:v>44680</c:v>
                </c:pt>
                <c:pt idx="843">
                  <c:v>44683</c:v>
                </c:pt>
                <c:pt idx="844">
                  <c:v>44685</c:v>
                </c:pt>
                <c:pt idx="845">
                  <c:v>44686</c:v>
                </c:pt>
                <c:pt idx="846">
                  <c:v>44687</c:v>
                </c:pt>
                <c:pt idx="847">
                  <c:v>44690</c:v>
                </c:pt>
                <c:pt idx="848">
                  <c:v>44691</c:v>
                </c:pt>
                <c:pt idx="849">
                  <c:v>44692</c:v>
                </c:pt>
                <c:pt idx="850">
                  <c:v>44693</c:v>
                </c:pt>
                <c:pt idx="851">
                  <c:v>44694</c:v>
                </c:pt>
                <c:pt idx="852">
                  <c:v>44697</c:v>
                </c:pt>
                <c:pt idx="853">
                  <c:v>44698</c:v>
                </c:pt>
                <c:pt idx="854">
                  <c:v>44699</c:v>
                </c:pt>
                <c:pt idx="855">
                  <c:v>44700</c:v>
                </c:pt>
                <c:pt idx="856">
                  <c:v>44701</c:v>
                </c:pt>
                <c:pt idx="857">
                  <c:v>44704</c:v>
                </c:pt>
                <c:pt idx="858">
                  <c:v>44705</c:v>
                </c:pt>
                <c:pt idx="859">
                  <c:v>44706</c:v>
                </c:pt>
                <c:pt idx="860">
                  <c:v>44707</c:v>
                </c:pt>
                <c:pt idx="861">
                  <c:v>44708</c:v>
                </c:pt>
                <c:pt idx="862">
                  <c:v>44711</c:v>
                </c:pt>
                <c:pt idx="863">
                  <c:v>44712</c:v>
                </c:pt>
                <c:pt idx="864">
                  <c:v>44713</c:v>
                </c:pt>
                <c:pt idx="865">
                  <c:v>44714</c:v>
                </c:pt>
                <c:pt idx="866">
                  <c:v>44715</c:v>
                </c:pt>
                <c:pt idx="867">
                  <c:v>44718</c:v>
                </c:pt>
                <c:pt idx="868">
                  <c:v>44719</c:v>
                </c:pt>
                <c:pt idx="869">
                  <c:v>44720</c:v>
                </c:pt>
                <c:pt idx="870">
                  <c:v>44721</c:v>
                </c:pt>
                <c:pt idx="871">
                  <c:v>44722</c:v>
                </c:pt>
                <c:pt idx="872">
                  <c:v>44725</c:v>
                </c:pt>
                <c:pt idx="873">
                  <c:v>44726</c:v>
                </c:pt>
                <c:pt idx="874">
                  <c:v>44727</c:v>
                </c:pt>
                <c:pt idx="875">
                  <c:v>44729</c:v>
                </c:pt>
                <c:pt idx="876">
                  <c:v>44732</c:v>
                </c:pt>
                <c:pt idx="877">
                  <c:v>44733</c:v>
                </c:pt>
                <c:pt idx="878">
                  <c:v>44734</c:v>
                </c:pt>
                <c:pt idx="879">
                  <c:v>44735</c:v>
                </c:pt>
                <c:pt idx="880">
                  <c:v>44736</c:v>
                </c:pt>
                <c:pt idx="881">
                  <c:v>44739</c:v>
                </c:pt>
                <c:pt idx="882">
                  <c:v>44740</c:v>
                </c:pt>
                <c:pt idx="883">
                  <c:v>44741</c:v>
                </c:pt>
                <c:pt idx="884">
                  <c:v>44742</c:v>
                </c:pt>
                <c:pt idx="885">
                  <c:v>44743</c:v>
                </c:pt>
                <c:pt idx="886">
                  <c:v>44746</c:v>
                </c:pt>
                <c:pt idx="887">
                  <c:v>44747</c:v>
                </c:pt>
                <c:pt idx="888">
                  <c:v>44748</c:v>
                </c:pt>
                <c:pt idx="889">
                  <c:v>44749</c:v>
                </c:pt>
                <c:pt idx="890">
                  <c:v>44750</c:v>
                </c:pt>
                <c:pt idx="891">
                  <c:v>44753</c:v>
                </c:pt>
                <c:pt idx="892">
                  <c:v>44754</c:v>
                </c:pt>
                <c:pt idx="893">
                  <c:v>44755</c:v>
                </c:pt>
                <c:pt idx="894">
                  <c:v>44756</c:v>
                </c:pt>
                <c:pt idx="895">
                  <c:v>44757</c:v>
                </c:pt>
                <c:pt idx="896">
                  <c:v>44760</c:v>
                </c:pt>
                <c:pt idx="897">
                  <c:v>44761</c:v>
                </c:pt>
                <c:pt idx="898">
                  <c:v>44762</c:v>
                </c:pt>
                <c:pt idx="899">
                  <c:v>44763</c:v>
                </c:pt>
                <c:pt idx="900">
                  <c:v>44764</c:v>
                </c:pt>
                <c:pt idx="901">
                  <c:v>44767</c:v>
                </c:pt>
                <c:pt idx="902">
                  <c:v>44768</c:v>
                </c:pt>
                <c:pt idx="903">
                  <c:v>44769</c:v>
                </c:pt>
                <c:pt idx="904">
                  <c:v>44770</c:v>
                </c:pt>
                <c:pt idx="905">
                  <c:v>44771</c:v>
                </c:pt>
                <c:pt idx="906">
                  <c:v>44774</c:v>
                </c:pt>
                <c:pt idx="907">
                  <c:v>44775</c:v>
                </c:pt>
                <c:pt idx="908">
                  <c:v>44776</c:v>
                </c:pt>
                <c:pt idx="909">
                  <c:v>44777</c:v>
                </c:pt>
                <c:pt idx="910">
                  <c:v>44778</c:v>
                </c:pt>
                <c:pt idx="911">
                  <c:v>44781</c:v>
                </c:pt>
                <c:pt idx="912">
                  <c:v>44782</c:v>
                </c:pt>
                <c:pt idx="913">
                  <c:v>44783</c:v>
                </c:pt>
                <c:pt idx="914">
                  <c:v>44784</c:v>
                </c:pt>
                <c:pt idx="915">
                  <c:v>44785</c:v>
                </c:pt>
                <c:pt idx="916">
                  <c:v>44789</c:v>
                </c:pt>
                <c:pt idx="917">
                  <c:v>44790</c:v>
                </c:pt>
                <c:pt idx="918">
                  <c:v>44791</c:v>
                </c:pt>
                <c:pt idx="919">
                  <c:v>44792</c:v>
                </c:pt>
                <c:pt idx="920">
                  <c:v>44795</c:v>
                </c:pt>
                <c:pt idx="921">
                  <c:v>44796</c:v>
                </c:pt>
                <c:pt idx="922">
                  <c:v>44797</c:v>
                </c:pt>
                <c:pt idx="923">
                  <c:v>44798</c:v>
                </c:pt>
                <c:pt idx="924">
                  <c:v>44799</c:v>
                </c:pt>
                <c:pt idx="925">
                  <c:v>44802</c:v>
                </c:pt>
                <c:pt idx="926">
                  <c:v>44803</c:v>
                </c:pt>
                <c:pt idx="927">
                  <c:v>44804</c:v>
                </c:pt>
                <c:pt idx="928">
                  <c:v>44805</c:v>
                </c:pt>
                <c:pt idx="929">
                  <c:v>44806</c:v>
                </c:pt>
                <c:pt idx="930">
                  <c:v>44809</c:v>
                </c:pt>
                <c:pt idx="931">
                  <c:v>44810</c:v>
                </c:pt>
                <c:pt idx="932">
                  <c:v>44811</c:v>
                </c:pt>
                <c:pt idx="933">
                  <c:v>44812</c:v>
                </c:pt>
                <c:pt idx="934">
                  <c:v>44813</c:v>
                </c:pt>
                <c:pt idx="935">
                  <c:v>44816</c:v>
                </c:pt>
                <c:pt idx="936">
                  <c:v>44817</c:v>
                </c:pt>
                <c:pt idx="937">
                  <c:v>44818</c:v>
                </c:pt>
                <c:pt idx="938">
                  <c:v>44819</c:v>
                </c:pt>
                <c:pt idx="939">
                  <c:v>44820</c:v>
                </c:pt>
                <c:pt idx="940">
                  <c:v>44823</c:v>
                </c:pt>
                <c:pt idx="941">
                  <c:v>44824</c:v>
                </c:pt>
                <c:pt idx="942">
                  <c:v>44825</c:v>
                </c:pt>
                <c:pt idx="943">
                  <c:v>44826</c:v>
                </c:pt>
                <c:pt idx="944">
                  <c:v>44827</c:v>
                </c:pt>
                <c:pt idx="945">
                  <c:v>44830</c:v>
                </c:pt>
                <c:pt idx="946">
                  <c:v>44831</c:v>
                </c:pt>
                <c:pt idx="947">
                  <c:v>44832</c:v>
                </c:pt>
                <c:pt idx="948">
                  <c:v>44833</c:v>
                </c:pt>
                <c:pt idx="949">
                  <c:v>44834</c:v>
                </c:pt>
                <c:pt idx="950">
                  <c:v>44837</c:v>
                </c:pt>
                <c:pt idx="951">
                  <c:v>44838</c:v>
                </c:pt>
                <c:pt idx="952">
                  <c:v>44839</c:v>
                </c:pt>
                <c:pt idx="953">
                  <c:v>44840</c:v>
                </c:pt>
                <c:pt idx="954">
                  <c:v>44841</c:v>
                </c:pt>
                <c:pt idx="955">
                  <c:v>44844</c:v>
                </c:pt>
                <c:pt idx="956">
                  <c:v>44845</c:v>
                </c:pt>
                <c:pt idx="957">
                  <c:v>44846</c:v>
                </c:pt>
                <c:pt idx="958">
                  <c:v>44847</c:v>
                </c:pt>
                <c:pt idx="959">
                  <c:v>44848</c:v>
                </c:pt>
                <c:pt idx="960">
                  <c:v>44851</c:v>
                </c:pt>
                <c:pt idx="961">
                  <c:v>44852</c:v>
                </c:pt>
                <c:pt idx="962">
                  <c:v>44853</c:v>
                </c:pt>
                <c:pt idx="963">
                  <c:v>44854</c:v>
                </c:pt>
                <c:pt idx="964">
                  <c:v>44855</c:v>
                </c:pt>
                <c:pt idx="965">
                  <c:v>44858</c:v>
                </c:pt>
                <c:pt idx="966">
                  <c:v>44859</c:v>
                </c:pt>
                <c:pt idx="967">
                  <c:v>44860</c:v>
                </c:pt>
                <c:pt idx="968">
                  <c:v>44861</c:v>
                </c:pt>
                <c:pt idx="969">
                  <c:v>44862</c:v>
                </c:pt>
                <c:pt idx="970">
                  <c:v>44865</c:v>
                </c:pt>
                <c:pt idx="971">
                  <c:v>44867</c:v>
                </c:pt>
                <c:pt idx="972">
                  <c:v>44868</c:v>
                </c:pt>
                <c:pt idx="973">
                  <c:v>44869</c:v>
                </c:pt>
                <c:pt idx="974">
                  <c:v>44872</c:v>
                </c:pt>
                <c:pt idx="975">
                  <c:v>44873</c:v>
                </c:pt>
                <c:pt idx="976">
                  <c:v>44874</c:v>
                </c:pt>
                <c:pt idx="977">
                  <c:v>44875</c:v>
                </c:pt>
                <c:pt idx="978">
                  <c:v>44879</c:v>
                </c:pt>
                <c:pt idx="979">
                  <c:v>44880</c:v>
                </c:pt>
                <c:pt idx="980">
                  <c:v>44881</c:v>
                </c:pt>
                <c:pt idx="981">
                  <c:v>44882</c:v>
                </c:pt>
                <c:pt idx="982">
                  <c:v>44883</c:v>
                </c:pt>
                <c:pt idx="983">
                  <c:v>44886</c:v>
                </c:pt>
                <c:pt idx="984">
                  <c:v>44887</c:v>
                </c:pt>
                <c:pt idx="985">
                  <c:v>44888</c:v>
                </c:pt>
                <c:pt idx="986">
                  <c:v>44889</c:v>
                </c:pt>
                <c:pt idx="987">
                  <c:v>44890</c:v>
                </c:pt>
                <c:pt idx="988">
                  <c:v>44893</c:v>
                </c:pt>
                <c:pt idx="989">
                  <c:v>44894</c:v>
                </c:pt>
                <c:pt idx="990">
                  <c:v>44895</c:v>
                </c:pt>
                <c:pt idx="991">
                  <c:v>44896</c:v>
                </c:pt>
                <c:pt idx="992">
                  <c:v>44897</c:v>
                </c:pt>
                <c:pt idx="993">
                  <c:v>44900</c:v>
                </c:pt>
                <c:pt idx="994">
                  <c:v>44901</c:v>
                </c:pt>
                <c:pt idx="995">
                  <c:v>44902</c:v>
                </c:pt>
                <c:pt idx="996">
                  <c:v>44903</c:v>
                </c:pt>
                <c:pt idx="997">
                  <c:v>44904</c:v>
                </c:pt>
                <c:pt idx="998">
                  <c:v>44907</c:v>
                </c:pt>
                <c:pt idx="999">
                  <c:v>44908</c:v>
                </c:pt>
                <c:pt idx="1000">
                  <c:v>44909</c:v>
                </c:pt>
                <c:pt idx="1001">
                  <c:v>44910</c:v>
                </c:pt>
                <c:pt idx="1002">
                  <c:v>44911</c:v>
                </c:pt>
                <c:pt idx="1003">
                  <c:v>44914</c:v>
                </c:pt>
                <c:pt idx="1004">
                  <c:v>44915</c:v>
                </c:pt>
                <c:pt idx="1005">
                  <c:v>44916</c:v>
                </c:pt>
                <c:pt idx="1006">
                  <c:v>44917</c:v>
                </c:pt>
                <c:pt idx="1007">
                  <c:v>44918</c:v>
                </c:pt>
                <c:pt idx="1008">
                  <c:v>44922</c:v>
                </c:pt>
                <c:pt idx="1009">
                  <c:v>44923</c:v>
                </c:pt>
                <c:pt idx="1010">
                  <c:v>44924</c:v>
                </c:pt>
                <c:pt idx="1011">
                  <c:v>44925</c:v>
                </c:pt>
                <c:pt idx="1012">
                  <c:v>44928</c:v>
                </c:pt>
                <c:pt idx="1013">
                  <c:v>44929</c:v>
                </c:pt>
                <c:pt idx="1014">
                  <c:v>44930</c:v>
                </c:pt>
                <c:pt idx="1015">
                  <c:v>44931</c:v>
                </c:pt>
                <c:pt idx="1016">
                  <c:v>44935</c:v>
                </c:pt>
                <c:pt idx="1017">
                  <c:v>44936</c:v>
                </c:pt>
                <c:pt idx="1018">
                  <c:v>44937</c:v>
                </c:pt>
                <c:pt idx="1019">
                  <c:v>44938</c:v>
                </c:pt>
                <c:pt idx="1020">
                  <c:v>44939</c:v>
                </c:pt>
                <c:pt idx="1021">
                  <c:v>44942</c:v>
                </c:pt>
                <c:pt idx="1022">
                  <c:v>44943</c:v>
                </c:pt>
                <c:pt idx="1023">
                  <c:v>44944</c:v>
                </c:pt>
                <c:pt idx="1024">
                  <c:v>44945</c:v>
                </c:pt>
                <c:pt idx="1025">
                  <c:v>44946</c:v>
                </c:pt>
                <c:pt idx="1026">
                  <c:v>44949</c:v>
                </c:pt>
                <c:pt idx="1027">
                  <c:v>44950</c:v>
                </c:pt>
                <c:pt idx="1028">
                  <c:v>44951</c:v>
                </c:pt>
                <c:pt idx="1029">
                  <c:v>44952</c:v>
                </c:pt>
                <c:pt idx="1030">
                  <c:v>44953</c:v>
                </c:pt>
                <c:pt idx="1031">
                  <c:v>44956</c:v>
                </c:pt>
                <c:pt idx="1032">
                  <c:v>44957</c:v>
                </c:pt>
                <c:pt idx="1033">
                  <c:v>44958</c:v>
                </c:pt>
                <c:pt idx="1034">
                  <c:v>44959</c:v>
                </c:pt>
                <c:pt idx="1035">
                  <c:v>44960</c:v>
                </c:pt>
                <c:pt idx="1036">
                  <c:v>44963</c:v>
                </c:pt>
                <c:pt idx="1037">
                  <c:v>44964</c:v>
                </c:pt>
                <c:pt idx="1038">
                  <c:v>44965</c:v>
                </c:pt>
                <c:pt idx="1039">
                  <c:v>44966</c:v>
                </c:pt>
                <c:pt idx="1040">
                  <c:v>44967</c:v>
                </c:pt>
                <c:pt idx="1041">
                  <c:v>44970</c:v>
                </c:pt>
                <c:pt idx="1042">
                  <c:v>44971</c:v>
                </c:pt>
                <c:pt idx="1043">
                  <c:v>44972</c:v>
                </c:pt>
                <c:pt idx="1044">
                  <c:v>44973</c:v>
                </c:pt>
                <c:pt idx="1045">
                  <c:v>44974</c:v>
                </c:pt>
                <c:pt idx="1046">
                  <c:v>44977</c:v>
                </c:pt>
                <c:pt idx="1047">
                  <c:v>44978</c:v>
                </c:pt>
                <c:pt idx="1048">
                  <c:v>44979</c:v>
                </c:pt>
                <c:pt idx="1049">
                  <c:v>44980</c:v>
                </c:pt>
                <c:pt idx="1050">
                  <c:v>44981</c:v>
                </c:pt>
                <c:pt idx="1051">
                  <c:v>44984</c:v>
                </c:pt>
                <c:pt idx="1052">
                  <c:v>44985</c:v>
                </c:pt>
                <c:pt idx="1053">
                  <c:v>44986</c:v>
                </c:pt>
                <c:pt idx="1054">
                  <c:v>44987</c:v>
                </c:pt>
                <c:pt idx="1055">
                  <c:v>44988</c:v>
                </c:pt>
                <c:pt idx="1056">
                  <c:v>44991</c:v>
                </c:pt>
                <c:pt idx="1057">
                  <c:v>44992</c:v>
                </c:pt>
                <c:pt idx="1058">
                  <c:v>44993</c:v>
                </c:pt>
                <c:pt idx="1059">
                  <c:v>44994</c:v>
                </c:pt>
                <c:pt idx="1060">
                  <c:v>44995</c:v>
                </c:pt>
                <c:pt idx="1061">
                  <c:v>44998</c:v>
                </c:pt>
                <c:pt idx="1062">
                  <c:v>44999</c:v>
                </c:pt>
                <c:pt idx="1063">
                  <c:v>45000</c:v>
                </c:pt>
                <c:pt idx="1064">
                  <c:v>45001</c:v>
                </c:pt>
                <c:pt idx="1065">
                  <c:v>45002</c:v>
                </c:pt>
                <c:pt idx="1066">
                  <c:v>45005</c:v>
                </c:pt>
                <c:pt idx="1067">
                  <c:v>45006</c:v>
                </c:pt>
                <c:pt idx="1068">
                  <c:v>45007</c:v>
                </c:pt>
                <c:pt idx="1069">
                  <c:v>45008</c:v>
                </c:pt>
                <c:pt idx="1070">
                  <c:v>45009</c:v>
                </c:pt>
                <c:pt idx="1071">
                  <c:v>45012</c:v>
                </c:pt>
                <c:pt idx="1072">
                  <c:v>45013</c:v>
                </c:pt>
                <c:pt idx="1073">
                  <c:v>45014</c:v>
                </c:pt>
                <c:pt idx="1074">
                  <c:v>45015</c:v>
                </c:pt>
                <c:pt idx="1075">
                  <c:v>45016</c:v>
                </c:pt>
                <c:pt idx="1076">
                  <c:v>45019</c:v>
                </c:pt>
                <c:pt idx="1077">
                  <c:v>45020</c:v>
                </c:pt>
                <c:pt idx="1078">
                  <c:v>45021</c:v>
                </c:pt>
                <c:pt idx="1079">
                  <c:v>45022</c:v>
                </c:pt>
                <c:pt idx="1080">
                  <c:v>45023</c:v>
                </c:pt>
                <c:pt idx="1081">
                  <c:v>45027</c:v>
                </c:pt>
                <c:pt idx="1082">
                  <c:v>45028</c:v>
                </c:pt>
                <c:pt idx="1083">
                  <c:v>45029</c:v>
                </c:pt>
                <c:pt idx="1084">
                  <c:v>45030</c:v>
                </c:pt>
                <c:pt idx="1085">
                  <c:v>45033</c:v>
                </c:pt>
                <c:pt idx="1086">
                  <c:v>45034</c:v>
                </c:pt>
                <c:pt idx="1087">
                  <c:v>45035</c:v>
                </c:pt>
                <c:pt idx="1088">
                  <c:v>45036</c:v>
                </c:pt>
                <c:pt idx="1089">
                  <c:v>45037</c:v>
                </c:pt>
                <c:pt idx="1090">
                  <c:v>45040</c:v>
                </c:pt>
                <c:pt idx="1091">
                  <c:v>45041</c:v>
                </c:pt>
                <c:pt idx="1092">
                  <c:v>45042</c:v>
                </c:pt>
                <c:pt idx="1093">
                  <c:v>45043</c:v>
                </c:pt>
                <c:pt idx="1094">
                  <c:v>45044</c:v>
                </c:pt>
                <c:pt idx="1095">
                  <c:v>45048</c:v>
                </c:pt>
                <c:pt idx="1096">
                  <c:v>45050</c:v>
                </c:pt>
                <c:pt idx="1097">
                  <c:v>45051</c:v>
                </c:pt>
                <c:pt idx="1098">
                  <c:v>45054</c:v>
                </c:pt>
                <c:pt idx="1099">
                  <c:v>45055</c:v>
                </c:pt>
                <c:pt idx="1100">
                  <c:v>45056</c:v>
                </c:pt>
                <c:pt idx="1101">
                  <c:v>45057</c:v>
                </c:pt>
                <c:pt idx="1102">
                  <c:v>45058</c:v>
                </c:pt>
                <c:pt idx="1103">
                  <c:v>45061</c:v>
                </c:pt>
                <c:pt idx="1104">
                  <c:v>45062</c:v>
                </c:pt>
                <c:pt idx="1105">
                  <c:v>45063</c:v>
                </c:pt>
                <c:pt idx="1106">
                  <c:v>45064</c:v>
                </c:pt>
                <c:pt idx="1107">
                  <c:v>45065</c:v>
                </c:pt>
                <c:pt idx="1108">
                  <c:v>45068</c:v>
                </c:pt>
                <c:pt idx="1109">
                  <c:v>45069</c:v>
                </c:pt>
                <c:pt idx="1110">
                  <c:v>45070</c:v>
                </c:pt>
                <c:pt idx="1111">
                  <c:v>45071</c:v>
                </c:pt>
                <c:pt idx="1112">
                  <c:v>45072</c:v>
                </c:pt>
                <c:pt idx="1113">
                  <c:v>45075</c:v>
                </c:pt>
                <c:pt idx="1114">
                  <c:v>45076</c:v>
                </c:pt>
                <c:pt idx="1115">
                  <c:v>45077</c:v>
                </c:pt>
                <c:pt idx="1116">
                  <c:v>45078</c:v>
                </c:pt>
                <c:pt idx="1117">
                  <c:v>45079</c:v>
                </c:pt>
                <c:pt idx="1118">
                  <c:v>45082</c:v>
                </c:pt>
                <c:pt idx="1119">
                  <c:v>45083</c:v>
                </c:pt>
                <c:pt idx="1120">
                  <c:v>45084</c:v>
                </c:pt>
                <c:pt idx="1121">
                  <c:v>45086</c:v>
                </c:pt>
                <c:pt idx="1122">
                  <c:v>45089</c:v>
                </c:pt>
                <c:pt idx="1123">
                  <c:v>45090</c:v>
                </c:pt>
                <c:pt idx="1124">
                  <c:v>45091</c:v>
                </c:pt>
                <c:pt idx="1125">
                  <c:v>45092</c:v>
                </c:pt>
                <c:pt idx="1126">
                  <c:v>45093</c:v>
                </c:pt>
                <c:pt idx="1127">
                  <c:v>45096</c:v>
                </c:pt>
                <c:pt idx="1128">
                  <c:v>45097</c:v>
                </c:pt>
                <c:pt idx="1129">
                  <c:v>45098</c:v>
                </c:pt>
                <c:pt idx="1130">
                  <c:v>45099</c:v>
                </c:pt>
                <c:pt idx="1131">
                  <c:v>45100</c:v>
                </c:pt>
                <c:pt idx="1132">
                  <c:v>45103</c:v>
                </c:pt>
                <c:pt idx="1133">
                  <c:v>45104</c:v>
                </c:pt>
                <c:pt idx="1134">
                  <c:v>45105</c:v>
                </c:pt>
                <c:pt idx="1135">
                  <c:v>45106</c:v>
                </c:pt>
                <c:pt idx="1136">
                  <c:v>45107</c:v>
                </c:pt>
                <c:pt idx="1137">
                  <c:v>45110</c:v>
                </c:pt>
                <c:pt idx="1138">
                  <c:v>45111</c:v>
                </c:pt>
                <c:pt idx="1139">
                  <c:v>45112</c:v>
                </c:pt>
                <c:pt idx="1140">
                  <c:v>45113</c:v>
                </c:pt>
                <c:pt idx="1141">
                  <c:v>45114</c:v>
                </c:pt>
                <c:pt idx="1142">
                  <c:v>45117</c:v>
                </c:pt>
                <c:pt idx="1143">
                  <c:v>45118</c:v>
                </c:pt>
                <c:pt idx="1144">
                  <c:v>45119</c:v>
                </c:pt>
                <c:pt idx="1145">
                  <c:v>45120</c:v>
                </c:pt>
                <c:pt idx="1146">
                  <c:v>45121</c:v>
                </c:pt>
                <c:pt idx="1147">
                  <c:v>45124</c:v>
                </c:pt>
                <c:pt idx="1148">
                  <c:v>45125</c:v>
                </c:pt>
                <c:pt idx="1149">
                  <c:v>45126</c:v>
                </c:pt>
                <c:pt idx="1150">
                  <c:v>45127</c:v>
                </c:pt>
                <c:pt idx="1151">
                  <c:v>45128</c:v>
                </c:pt>
                <c:pt idx="1152">
                  <c:v>45131</c:v>
                </c:pt>
                <c:pt idx="1153">
                  <c:v>45132</c:v>
                </c:pt>
                <c:pt idx="1154">
                  <c:v>45133</c:v>
                </c:pt>
                <c:pt idx="1155">
                  <c:v>45134</c:v>
                </c:pt>
                <c:pt idx="1156">
                  <c:v>45135</c:v>
                </c:pt>
                <c:pt idx="1157">
                  <c:v>45138</c:v>
                </c:pt>
                <c:pt idx="1158">
                  <c:v>45139</c:v>
                </c:pt>
                <c:pt idx="1159">
                  <c:v>45140</c:v>
                </c:pt>
                <c:pt idx="1160">
                  <c:v>45141</c:v>
                </c:pt>
                <c:pt idx="1161">
                  <c:v>45142</c:v>
                </c:pt>
                <c:pt idx="1162">
                  <c:v>45145</c:v>
                </c:pt>
                <c:pt idx="1163">
                  <c:v>45146</c:v>
                </c:pt>
                <c:pt idx="1164">
                  <c:v>45147</c:v>
                </c:pt>
                <c:pt idx="1165">
                  <c:v>45148</c:v>
                </c:pt>
                <c:pt idx="1166">
                  <c:v>45149</c:v>
                </c:pt>
                <c:pt idx="1167">
                  <c:v>45152</c:v>
                </c:pt>
                <c:pt idx="1168">
                  <c:v>45154</c:v>
                </c:pt>
                <c:pt idx="1169">
                  <c:v>45155</c:v>
                </c:pt>
                <c:pt idx="1170">
                  <c:v>45156</c:v>
                </c:pt>
                <c:pt idx="1171">
                  <c:v>45159</c:v>
                </c:pt>
                <c:pt idx="1172">
                  <c:v>45160</c:v>
                </c:pt>
                <c:pt idx="1173">
                  <c:v>45161</c:v>
                </c:pt>
                <c:pt idx="1174">
                  <c:v>45162</c:v>
                </c:pt>
                <c:pt idx="1175">
                  <c:v>45163</c:v>
                </c:pt>
                <c:pt idx="1176">
                  <c:v>45166</c:v>
                </c:pt>
                <c:pt idx="1177">
                  <c:v>45167</c:v>
                </c:pt>
                <c:pt idx="1178">
                  <c:v>45168</c:v>
                </c:pt>
                <c:pt idx="1179">
                  <c:v>45169</c:v>
                </c:pt>
                <c:pt idx="1180">
                  <c:v>45170</c:v>
                </c:pt>
                <c:pt idx="1181">
                  <c:v>45173</c:v>
                </c:pt>
                <c:pt idx="1182">
                  <c:v>45174</c:v>
                </c:pt>
                <c:pt idx="1183">
                  <c:v>45175</c:v>
                </c:pt>
                <c:pt idx="1184">
                  <c:v>45176</c:v>
                </c:pt>
                <c:pt idx="1185">
                  <c:v>45177</c:v>
                </c:pt>
                <c:pt idx="1186">
                  <c:v>45180</c:v>
                </c:pt>
                <c:pt idx="1187">
                  <c:v>45181</c:v>
                </c:pt>
                <c:pt idx="1188">
                  <c:v>45182</c:v>
                </c:pt>
                <c:pt idx="1189">
                  <c:v>45183</c:v>
                </c:pt>
                <c:pt idx="1190">
                  <c:v>45184</c:v>
                </c:pt>
                <c:pt idx="1191">
                  <c:v>45187</c:v>
                </c:pt>
                <c:pt idx="1192">
                  <c:v>45188</c:v>
                </c:pt>
                <c:pt idx="1193">
                  <c:v>45189</c:v>
                </c:pt>
                <c:pt idx="1194">
                  <c:v>45190</c:v>
                </c:pt>
                <c:pt idx="1195">
                  <c:v>45191</c:v>
                </c:pt>
                <c:pt idx="1196">
                  <c:v>45194</c:v>
                </c:pt>
                <c:pt idx="1197">
                  <c:v>45195</c:v>
                </c:pt>
                <c:pt idx="1198">
                  <c:v>45196</c:v>
                </c:pt>
                <c:pt idx="1199">
                  <c:v>45197</c:v>
                </c:pt>
                <c:pt idx="1200">
                  <c:v>45198</c:v>
                </c:pt>
                <c:pt idx="1201">
                  <c:v>45201</c:v>
                </c:pt>
                <c:pt idx="1202">
                  <c:v>45202</c:v>
                </c:pt>
                <c:pt idx="1203">
                  <c:v>45203</c:v>
                </c:pt>
                <c:pt idx="1204">
                  <c:v>45204</c:v>
                </c:pt>
                <c:pt idx="1205">
                  <c:v>45205</c:v>
                </c:pt>
                <c:pt idx="1206">
                  <c:v>45208</c:v>
                </c:pt>
                <c:pt idx="1207">
                  <c:v>45209</c:v>
                </c:pt>
                <c:pt idx="1208">
                  <c:v>45210</c:v>
                </c:pt>
                <c:pt idx="1209">
                  <c:v>45211</c:v>
                </c:pt>
                <c:pt idx="1210">
                  <c:v>45212</c:v>
                </c:pt>
                <c:pt idx="1211">
                  <c:v>45215</c:v>
                </c:pt>
                <c:pt idx="1212">
                  <c:v>45216</c:v>
                </c:pt>
                <c:pt idx="1213">
                  <c:v>45217</c:v>
                </c:pt>
                <c:pt idx="1214">
                  <c:v>45218</c:v>
                </c:pt>
                <c:pt idx="1215">
                  <c:v>45219</c:v>
                </c:pt>
                <c:pt idx="1216">
                  <c:v>45222</c:v>
                </c:pt>
                <c:pt idx="1217">
                  <c:v>45223</c:v>
                </c:pt>
                <c:pt idx="1218">
                  <c:v>45224</c:v>
                </c:pt>
                <c:pt idx="1219">
                  <c:v>45225</c:v>
                </c:pt>
                <c:pt idx="1220">
                  <c:v>45226</c:v>
                </c:pt>
                <c:pt idx="1221">
                  <c:v>45229</c:v>
                </c:pt>
                <c:pt idx="1222">
                  <c:v>45230</c:v>
                </c:pt>
                <c:pt idx="1223">
                  <c:v>45232</c:v>
                </c:pt>
                <c:pt idx="1224">
                  <c:v>45233</c:v>
                </c:pt>
                <c:pt idx="1225">
                  <c:v>45236</c:v>
                </c:pt>
                <c:pt idx="1226">
                  <c:v>45237</c:v>
                </c:pt>
                <c:pt idx="1227">
                  <c:v>45238</c:v>
                </c:pt>
                <c:pt idx="1228">
                  <c:v>45239</c:v>
                </c:pt>
                <c:pt idx="1229">
                  <c:v>45240</c:v>
                </c:pt>
                <c:pt idx="1230">
                  <c:v>45243</c:v>
                </c:pt>
                <c:pt idx="1231">
                  <c:v>45244</c:v>
                </c:pt>
                <c:pt idx="1232">
                  <c:v>45245</c:v>
                </c:pt>
                <c:pt idx="1233">
                  <c:v>45246</c:v>
                </c:pt>
                <c:pt idx="1234">
                  <c:v>45247</c:v>
                </c:pt>
                <c:pt idx="1235">
                  <c:v>45250</c:v>
                </c:pt>
                <c:pt idx="1236">
                  <c:v>45251</c:v>
                </c:pt>
                <c:pt idx="1237">
                  <c:v>45252</c:v>
                </c:pt>
                <c:pt idx="1238">
                  <c:v>45253</c:v>
                </c:pt>
                <c:pt idx="1239">
                  <c:v>45254</c:v>
                </c:pt>
                <c:pt idx="1240">
                  <c:v>45257</c:v>
                </c:pt>
                <c:pt idx="1241">
                  <c:v>45258</c:v>
                </c:pt>
                <c:pt idx="1242">
                  <c:v>45259</c:v>
                </c:pt>
                <c:pt idx="1243">
                  <c:v>45260</c:v>
                </c:pt>
                <c:pt idx="1244">
                  <c:v>45261</c:v>
                </c:pt>
                <c:pt idx="1245">
                  <c:v>45264</c:v>
                </c:pt>
                <c:pt idx="1246">
                  <c:v>45265</c:v>
                </c:pt>
                <c:pt idx="1247">
                  <c:v>45266</c:v>
                </c:pt>
                <c:pt idx="1248">
                  <c:v>45267</c:v>
                </c:pt>
                <c:pt idx="1249">
                  <c:v>45268</c:v>
                </c:pt>
                <c:pt idx="1250">
                  <c:v>45271</c:v>
                </c:pt>
                <c:pt idx="1251">
                  <c:v>45272</c:v>
                </c:pt>
                <c:pt idx="1252">
                  <c:v>45273</c:v>
                </c:pt>
                <c:pt idx="1253">
                  <c:v>45274</c:v>
                </c:pt>
                <c:pt idx="1254">
                  <c:v>45275</c:v>
                </c:pt>
                <c:pt idx="1255">
                  <c:v>45278</c:v>
                </c:pt>
                <c:pt idx="1256">
                  <c:v>45279</c:v>
                </c:pt>
                <c:pt idx="1257">
                  <c:v>45280</c:v>
                </c:pt>
                <c:pt idx="1258">
                  <c:v>45281</c:v>
                </c:pt>
                <c:pt idx="1259">
                  <c:v>45282</c:v>
                </c:pt>
                <c:pt idx="1260">
                  <c:v>45287</c:v>
                </c:pt>
                <c:pt idx="1261">
                  <c:v>45288</c:v>
                </c:pt>
                <c:pt idx="1262">
                  <c:v>45289</c:v>
                </c:pt>
              </c:numCache>
            </c:numRef>
          </c:cat>
          <c:val>
            <c:numRef>
              <c:f>DaneRynkowe3!$F$3:$F$1265</c:f>
              <c:numCache>
                <c:formatCode>0.00000%</c:formatCode>
                <c:ptCount val="1263"/>
                <c:pt idx="22">
                  <c:v>1.05153E-2</c:v>
                </c:pt>
                <c:pt idx="23">
                  <c:v>1.0609599999999999E-2</c:v>
                </c:pt>
                <c:pt idx="24">
                  <c:v>1.0666199999999999E-2</c:v>
                </c:pt>
                <c:pt idx="25">
                  <c:v>1.07273E-2</c:v>
                </c:pt>
                <c:pt idx="26">
                  <c:v>1.06248E-2</c:v>
                </c:pt>
                <c:pt idx="27">
                  <c:v>1.0592200000000001E-2</c:v>
                </c:pt>
                <c:pt idx="28">
                  <c:v>1.0525E-2</c:v>
                </c:pt>
                <c:pt idx="29">
                  <c:v>1.0612399999999999E-2</c:v>
                </c:pt>
                <c:pt idx="30">
                  <c:v>1.0703600000000001E-2</c:v>
                </c:pt>
                <c:pt idx="31">
                  <c:v>1.0632900000000001E-2</c:v>
                </c:pt>
                <c:pt idx="32">
                  <c:v>1.0665800000000001E-2</c:v>
                </c:pt>
                <c:pt idx="33">
                  <c:v>1.07568E-2</c:v>
                </c:pt>
                <c:pt idx="34">
                  <c:v>1.0820700000000001E-2</c:v>
                </c:pt>
                <c:pt idx="35">
                  <c:v>1.08696E-2</c:v>
                </c:pt>
                <c:pt idx="36">
                  <c:v>1.10093E-2</c:v>
                </c:pt>
                <c:pt idx="37">
                  <c:v>1.11469E-2</c:v>
                </c:pt>
                <c:pt idx="38">
                  <c:v>1.1503600000000001E-2</c:v>
                </c:pt>
                <c:pt idx="39">
                  <c:v>1.1420699999999999E-2</c:v>
                </c:pt>
                <c:pt idx="40">
                  <c:v>1.13151E-2</c:v>
                </c:pt>
                <c:pt idx="41">
                  <c:v>1.1782300000000001E-2</c:v>
                </c:pt>
                <c:pt idx="42">
                  <c:v>1.21703E-2</c:v>
                </c:pt>
                <c:pt idx="43">
                  <c:v>1.2199199999999999E-2</c:v>
                </c:pt>
                <c:pt idx="44">
                  <c:v>1.2217800000000001E-2</c:v>
                </c:pt>
                <c:pt idx="45">
                  <c:v>1.22346E-2</c:v>
                </c:pt>
                <c:pt idx="46">
                  <c:v>1.2267500000000001E-2</c:v>
                </c:pt>
                <c:pt idx="47">
                  <c:v>1.22875E-2</c:v>
                </c:pt>
                <c:pt idx="48">
                  <c:v>1.2415099999999998E-2</c:v>
                </c:pt>
                <c:pt idx="49">
                  <c:v>1.2393000000000001E-2</c:v>
                </c:pt>
                <c:pt idx="50">
                  <c:v>1.2374400000000001E-2</c:v>
                </c:pt>
                <c:pt idx="51">
                  <c:v>1.23529E-2</c:v>
                </c:pt>
                <c:pt idx="52">
                  <c:v>1.2349699999999998E-2</c:v>
                </c:pt>
                <c:pt idx="53">
                  <c:v>1.23873E-2</c:v>
                </c:pt>
                <c:pt idx="54">
                  <c:v>1.2402999999999999E-2</c:v>
                </c:pt>
                <c:pt idx="55">
                  <c:v>1.24277E-2</c:v>
                </c:pt>
                <c:pt idx="56">
                  <c:v>1.2434799999999999E-2</c:v>
                </c:pt>
                <c:pt idx="57">
                  <c:v>1.24659E-2</c:v>
                </c:pt>
                <c:pt idx="58">
                  <c:v>1.25281E-2</c:v>
                </c:pt>
                <c:pt idx="59">
                  <c:v>1.26307E-2</c:v>
                </c:pt>
                <c:pt idx="60">
                  <c:v>1.2754000000000001E-2</c:v>
                </c:pt>
                <c:pt idx="61">
                  <c:v>1.28019E-2</c:v>
                </c:pt>
                <c:pt idx="62">
                  <c:v>1.2785400000000001E-2</c:v>
                </c:pt>
                <c:pt idx="63">
                  <c:v>1.2477799999999999E-2</c:v>
                </c:pt>
                <c:pt idx="64">
                  <c:v>1.2472700000000001E-2</c:v>
                </c:pt>
                <c:pt idx="65">
                  <c:v>1.2482399999999999E-2</c:v>
                </c:pt>
                <c:pt idx="66">
                  <c:v>1.2443299999999999E-2</c:v>
                </c:pt>
                <c:pt idx="67">
                  <c:v>1.2463E-2</c:v>
                </c:pt>
                <c:pt idx="68">
                  <c:v>1.2395099999999999E-2</c:v>
                </c:pt>
                <c:pt idx="69">
                  <c:v>1.2402E-2</c:v>
                </c:pt>
                <c:pt idx="70">
                  <c:v>1.2417800000000001E-2</c:v>
                </c:pt>
                <c:pt idx="71">
                  <c:v>1.2283500000000001E-2</c:v>
                </c:pt>
                <c:pt idx="72">
                  <c:v>1.22925E-2</c:v>
                </c:pt>
                <c:pt idx="73">
                  <c:v>1.2197499999999998E-2</c:v>
                </c:pt>
                <c:pt idx="74">
                  <c:v>1.2239E-2</c:v>
                </c:pt>
                <c:pt idx="75">
                  <c:v>1.22804E-2</c:v>
                </c:pt>
                <c:pt idx="76">
                  <c:v>1.2244699999999999E-2</c:v>
                </c:pt>
                <c:pt idx="77">
                  <c:v>1.22376E-2</c:v>
                </c:pt>
                <c:pt idx="78">
                  <c:v>1.2296499999999998E-2</c:v>
                </c:pt>
                <c:pt idx="79">
                  <c:v>1.2319500000000001E-2</c:v>
                </c:pt>
                <c:pt idx="80">
                  <c:v>1.23403E-2</c:v>
                </c:pt>
                <c:pt idx="81">
                  <c:v>1.2372899999999999E-2</c:v>
                </c:pt>
                <c:pt idx="82">
                  <c:v>1.2119E-2</c:v>
                </c:pt>
                <c:pt idx="83">
                  <c:v>1.2154499999999999E-2</c:v>
                </c:pt>
                <c:pt idx="84">
                  <c:v>1.24963E-2</c:v>
                </c:pt>
                <c:pt idx="85">
                  <c:v>1.25252E-2</c:v>
                </c:pt>
                <c:pt idx="86">
                  <c:v>1.2525100000000001E-2</c:v>
                </c:pt>
                <c:pt idx="87">
                  <c:v>1.2495600000000001E-2</c:v>
                </c:pt>
                <c:pt idx="88">
                  <c:v>1.2492300000000001E-2</c:v>
                </c:pt>
                <c:pt idx="89">
                  <c:v>1.24762E-2</c:v>
                </c:pt>
                <c:pt idx="90">
                  <c:v>1.25623E-2</c:v>
                </c:pt>
                <c:pt idx="91">
                  <c:v>1.2586399999999999E-2</c:v>
                </c:pt>
                <c:pt idx="92">
                  <c:v>1.26841E-2</c:v>
                </c:pt>
                <c:pt idx="93">
                  <c:v>1.2713499999999999E-2</c:v>
                </c:pt>
                <c:pt idx="94">
                  <c:v>1.2732799999999999E-2</c:v>
                </c:pt>
                <c:pt idx="95">
                  <c:v>1.27706E-2</c:v>
                </c:pt>
                <c:pt idx="96">
                  <c:v>1.27575E-2</c:v>
                </c:pt>
                <c:pt idx="97">
                  <c:v>1.2751699999999999E-2</c:v>
                </c:pt>
                <c:pt idx="98">
                  <c:v>1.2680499999999999E-2</c:v>
                </c:pt>
                <c:pt idx="99">
                  <c:v>1.26658E-2</c:v>
                </c:pt>
                <c:pt idx="100">
                  <c:v>1.25963E-2</c:v>
                </c:pt>
                <c:pt idx="101">
                  <c:v>1.2596799999999998E-2</c:v>
                </c:pt>
                <c:pt idx="102">
                  <c:v>1.2891399999999999E-2</c:v>
                </c:pt>
                <c:pt idx="103">
                  <c:v>1.2685800000000001E-2</c:v>
                </c:pt>
                <c:pt idx="104">
                  <c:v>1.2646999999999999E-2</c:v>
                </c:pt>
                <c:pt idx="105">
                  <c:v>1.22518E-2</c:v>
                </c:pt>
                <c:pt idx="106">
                  <c:v>1.2256E-2</c:v>
                </c:pt>
                <c:pt idx="107">
                  <c:v>1.2267999999999999E-2</c:v>
                </c:pt>
                <c:pt idx="108">
                  <c:v>1.2163299999999998E-2</c:v>
                </c:pt>
                <c:pt idx="109">
                  <c:v>1.21598E-2</c:v>
                </c:pt>
                <c:pt idx="110">
                  <c:v>1.2162299999999999E-2</c:v>
                </c:pt>
                <c:pt idx="111">
                  <c:v>1.2158899999999999E-2</c:v>
                </c:pt>
                <c:pt idx="112">
                  <c:v>1.21539E-2</c:v>
                </c:pt>
                <c:pt idx="113">
                  <c:v>1.2032599999999999E-2</c:v>
                </c:pt>
                <c:pt idx="114">
                  <c:v>1.2E-2</c:v>
                </c:pt>
                <c:pt idx="115">
                  <c:v>1.1802E-2</c:v>
                </c:pt>
                <c:pt idx="116">
                  <c:v>1.17917E-2</c:v>
                </c:pt>
                <c:pt idx="117">
                  <c:v>1.1798999999999999E-2</c:v>
                </c:pt>
                <c:pt idx="118">
                  <c:v>1.1656699999999999E-2</c:v>
                </c:pt>
                <c:pt idx="119">
                  <c:v>1.16212E-2</c:v>
                </c:pt>
                <c:pt idx="120">
                  <c:v>1.1645300000000001E-2</c:v>
                </c:pt>
                <c:pt idx="121">
                  <c:v>1.16676E-2</c:v>
                </c:pt>
                <c:pt idx="122">
                  <c:v>1.1656699999999999E-2</c:v>
                </c:pt>
                <c:pt idx="123">
                  <c:v>1.1635400000000001E-2</c:v>
                </c:pt>
                <c:pt idx="124">
                  <c:v>1.17456E-2</c:v>
                </c:pt>
                <c:pt idx="125">
                  <c:v>1.17917E-2</c:v>
                </c:pt>
                <c:pt idx="126">
                  <c:v>1.1824699999999999E-2</c:v>
                </c:pt>
                <c:pt idx="127">
                  <c:v>1.1842699999999999E-2</c:v>
                </c:pt>
                <c:pt idx="128">
                  <c:v>1.18414E-2</c:v>
                </c:pt>
                <c:pt idx="129">
                  <c:v>1.1873700000000001E-2</c:v>
                </c:pt>
                <c:pt idx="130">
                  <c:v>1.18695E-2</c:v>
                </c:pt>
                <c:pt idx="131">
                  <c:v>1.18204E-2</c:v>
                </c:pt>
                <c:pt idx="132">
                  <c:v>1.1803999999999999E-2</c:v>
                </c:pt>
                <c:pt idx="133">
                  <c:v>1.1817100000000001E-2</c:v>
                </c:pt>
                <c:pt idx="134">
                  <c:v>1.1932100000000001E-2</c:v>
                </c:pt>
                <c:pt idx="135">
                  <c:v>1.1979999999999999E-2</c:v>
                </c:pt>
                <c:pt idx="136">
                  <c:v>1.20012E-2</c:v>
                </c:pt>
                <c:pt idx="137">
                  <c:v>1.20456E-2</c:v>
                </c:pt>
                <c:pt idx="138">
                  <c:v>1.20699E-2</c:v>
                </c:pt>
                <c:pt idx="139">
                  <c:v>1.2093599999999999E-2</c:v>
                </c:pt>
                <c:pt idx="140">
                  <c:v>1.2110099999999999E-2</c:v>
                </c:pt>
                <c:pt idx="141">
                  <c:v>1.21063E-2</c:v>
                </c:pt>
                <c:pt idx="142">
                  <c:v>1.21257E-2</c:v>
                </c:pt>
                <c:pt idx="143">
                  <c:v>1.21671E-2</c:v>
                </c:pt>
                <c:pt idx="144">
                  <c:v>1.2224299999999999E-2</c:v>
                </c:pt>
                <c:pt idx="145">
                  <c:v>1.2175199999999999E-2</c:v>
                </c:pt>
                <c:pt idx="146">
                  <c:v>1.2163E-2</c:v>
                </c:pt>
                <c:pt idx="147">
                  <c:v>1.25463E-2</c:v>
                </c:pt>
                <c:pt idx="148">
                  <c:v>1.2546600000000002E-2</c:v>
                </c:pt>
                <c:pt idx="149">
                  <c:v>1.2576E-2</c:v>
                </c:pt>
                <c:pt idx="150">
                  <c:v>1.25915E-2</c:v>
                </c:pt>
                <c:pt idx="151">
                  <c:v>1.26052E-2</c:v>
                </c:pt>
                <c:pt idx="152">
                  <c:v>1.26328E-2</c:v>
                </c:pt>
                <c:pt idx="153">
                  <c:v>1.2682599999999999E-2</c:v>
                </c:pt>
                <c:pt idx="154">
                  <c:v>1.29395E-2</c:v>
                </c:pt>
                <c:pt idx="155">
                  <c:v>1.30063E-2</c:v>
                </c:pt>
                <c:pt idx="156">
                  <c:v>1.3037200000000001E-2</c:v>
                </c:pt>
                <c:pt idx="157">
                  <c:v>1.3079400000000001E-2</c:v>
                </c:pt>
                <c:pt idx="158">
                  <c:v>1.3113600000000001E-2</c:v>
                </c:pt>
                <c:pt idx="159">
                  <c:v>1.3098E-2</c:v>
                </c:pt>
                <c:pt idx="160">
                  <c:v>1.30776E-2</c:v>
                </c:pt>
                <c:pt idx="161">
                  <c:v>1.3102000000000001E-2</c:v>
                </c:pt>
                <c:pt idx="162">
                  <c:v>1.3078399999999999E-2</c:v>
                </c:pt>
                <c:pt idx="163">
                  <c:v>1.29947E-2</c:v>
                </c:pt>
                <c:pt idx="164">
                  <c:v>1.30104E-2</c:v>
                </c:pt>
                <c:pt idx="165">
                  <c:v>1.29911E-2</c:v>
                </c:pt>
                <c:pt idx="166">
                  <c:v>1.2934699999999999E-2</c:v>
                </c:pt>
                <c:pt idx="167">
                  <c:v>1.28085E-2</c:v>
                </c:pt>
                <c:pt idx="168">
                  <c:v>1.26702E-2</c:v>
                </c:pt>
                <c:pt idx="169">
                  <c:v>1.2673499999999999E-2</c:v>
                </c:pt>
                <c:pt idx="170">
                  <c:v>1.26984E-2</c:v>
                </c:pt>
                <c:pt idx="171">
                  <c:v>1.26864E-2</c:v>
                </c:pt>
                <c:pt idx="172">
                  <c:v>1.2685399999999999E-2</c:v>
                </c:pt>
                <c:pt idx="173">
                  <c:v>1.2684800000000001E-2</c:v>
                </c:pt>
                <c:pt idx="174">
                  <c:v>1.26791E-2</c:v>
                </c:pt>
                <c:pt idx="175">
                  <c:v>1.2678E-2</c:v>
                </c:pt>
                <c:pt idx="176">
                  <c:v>1.25088E-2</c:v>
                </c:pt>
                <c:pt idx="177">
                  <c:v>1.2432E-2</c:v>
                </c:pt>
                <c:pt idx="178">
                  <c:v>1.2284099999999999E-2</c:v>
                </c:pt>
                <c:pt idx="179">
                  <c:v>1.2298700000000001E-2</c:v>
                </c:pt>
                <c:pt idx="180">
                  <c:v>1.2327100000000001E-2</c:v>
                </c:pt>
                <c:pt idx="181">
                  <c:v>1.22395E-2</c:v>
                </c:pt>
                <c:pt idx="182">
                  <c:v>1.2246E-2</c:v>
                </c:pt>
                <c:pt idx="183">
                  <c:v>1.23331E-2</c:v>
                </c:pt>
                <c:pt idx="184">
                  <c:v>1.23269E-2</c:v>
                </c:pt>
                <c:pt idx="185">
                  <c:v>1.2317700000000001E-2</c:v>
                </c:pt>
                <c:pt idx="186">
                  <c:v>1.23222E-2</c:v>
                </c:pt>
                <c:pt idx="187">
                  <c:v>1.2198899999999999E-2</c:v>
                </c:pt>
                <c:pt idx="188">
                  <c:v>1.2297599999999999E-2</c:v>
                </c:pt>
                <c:pt idx="189">
                  <c:v>1.24516E-2</c:v>
                </c:pt>
                <c:pt idx="190">
                  <c:v>1.24767E-2</c:v>
                </c:pt>
                <c:pt idx="191">
                  <c:v>1.24587E-2</c:v>
                </c:pt>
                <c:pt idx="192">
                  <c:v>1.2418999999999999E-2</c:v>
                </c:pt>
                <c:pt idx="193">
                  <c:v>1.24113E-2</c:v>
                </c:pt>
                <c:pt idx="194">
                  <c:v>1.24326E-2</c:v>
                </c:pt>
                <c:pt idx="195">
                  <c:v>1.2342500000000001E-2</c:v>
                </c:pt>
                <c:pt idx="196">
                  <c:v>1.2348900000000001E-2</c:v>
                </c:pt>
                <c:pt idx="197">
                  <c:v>1.2371200000000001E-2</c:v>
                </c:pt>
                <c:pt idx="198">
                  <c:v>1.2384200000000001E-2</c:v>
                </c:pt>
                <c:pt idx="199">
                  <c:v>1.2389799999999999E-2</c:v>
                </c:pt>
                <c:pt idx="200">
                  <c:v>1.23629E-2</c:v>
                </c:pt>
                <c:pt idx="201">
                  <c:v>1.2370600000000001E-2</c:v>
                </c:pt>
                <c:pt idx="202">
                  <c:v>1.23499E-2</c:v>
                </c:pt>
                <c:pt idx="203">
                  <c:v>1.2305699999999999E-2</c:v>
                </c:pt>
                <c:pt idx="204">
                  <c:v>1.23047E-2</c:v>
                </c:pt>
                <c:pt idx="205">
                  <c:v>1.2235799999999998E-2</c:v>
                </c:pt>
                <c:pt idx="206">
                  <c:v>1.22378E-2</c:v>
                </c:pt>
                <c:pt idx="207">
                  <c:v>1.2245799999999999E-2</c:v>
                </c:pt>
                <c:pt idx="208">
                  <c:v>1.2357E-2</c:v>
                </c:pt>
                <c:pt idx="209">
                  <c:v>1.2405999999999999E-2</c:v>
                </c:pt>
                <c:pt idx="210">
                  <c:v>1.25738E-2</c:v>
                </c:pt>
                <c:pt idx="211">
                  <c:v>1.2566600000000001E-2</c:v>
                </c:pt>
                <c:pt idx="212">
                  <c:v>1.2300199999999999E-2</c:v>
                </c:pt>
                <c:pt idx="213">
                  <c:v>1.23322E-2</c:v>
                </c:pt>
                <c:pt idx="214">
                  <c:v>1.2359199999999999E-2</c:v>
                </c:pt>
                <c:pt idx="215">
                  <c:v>1.23112E-2</c:v>
                </c:pt>
                <c:pt idx="216">
                  <c:v>1.2265699999999999E-2</c:v>
                </c:pt>
                <c:pt idx="217">
                  <c:v>1.22586E-2</c:v>
                </c:pt>
                <c:pt idx="218">
                  <c:v>1.2273899999999999E-2</c:v>
                </c:pt>
                <c:pt idx="219">
                  <c:v>1.2229499999999999E-2</c:v>
                </c:pt>
                <c:pt idx="220">
                  <c:v>1.22101E-2</c:v>
                </c:pt>
                <c:pt idx="221">
                  <c:v>1.21875E-2</c:v>
                </c:pt>
                <c:pt idx="222">
                  <c:v>1.2145999999999999E-2</c:v>
                </c:pt>
                <c:pt idx="223">
                  <c:v>1.21125E-2</c:v>
                </c:pt>
                <c:pt idx="224">
                  <c:v>1.2085500000000001E-2</c:v>
                </c:pt>
                <c:pt idx="225">
                  <c:v>1.20222E-2</c:v>
                </c:pt>
                <c:pt idx="226">
                  <c:v>1.1996E-2</c:v>
                </c:pt>
                <c:pt idx="227">
                  <c:v>1.2029000000000001E-2</c:v>
                </c:pt>
                <c:pt idx="228">
                  <c:v>1.2020900000000001E-2</c:v>
                </c:pt>
                <c:pt idx="229">
                  <c:v>1.18785E-2</c:v>
                </c:pt>
                <c:pt idx="230">
                  <c:v>1.1644699999999999E-2</c:v>
                </c:pt>
                <c:pt idx="231">
                  <c:v>1.1509E-2</c:v>
                </c:pt>
                <c:pt idx="232">
                  <c:v>1.15598E-2</c:v>
                </c:pt>
                <c:pt idx="233">
                  <c:v>1.1608199999999999E-2</c:v>
                </c:pt>
                <c:pt idx="234">
                  <c:v>1.1587499999999999E-2</c:v>
                </c:pt>
                <c:pt idx="235">
                  <c:v>1.1572800000000001E-2</c:v>
                </c:pt>
                <c:pt idx="236">
                  <c:v>1.1522699999999999E-2</c:v>
                </c:pt>
                <c:pt idx="237">
                  <c:v>1.1528199999999999E-2</c:v>
                </c:pt>
                <c:pt idx="238">
                  <c:v>1.15441E-2</c:v>
                </c:pt>
                <c:pt idx="239">
                  <c:v>1.1418999999999999E-2</c:v>
                </c:pt>
                <c:pt idx="240">
                  <c:v>1.13963E-2</c:v>
                </c:pt>
                <c:pt idx="241">
                  <c:v>1.1411299999999999E-2</c:v>
                </c:pt>
                <c:pt idx="242">
                  <c:v>1.1432599999999999E-2</c:v>
                </c:pt>
                <c:pt idx="243">
                  <c:v>1.1331299999999999E-2</c:v>
                </c:pt>
                <c:pt idx="244">
                  <c:v>1.1250899999999999E-2</c:v>
                </c:pt>
                <c:pt idx="245">
                  <c:v>1.1061399999999999E-2</c:v>
                </c:pt>
                <c:pt idx="246">
                  <c:v>1.0706800000000001E-2</c:v>
                </c:pt>
                <c:pt idx="247">
                  <c:v>1.0569E-2</c:v>
                </c:pt>
                <c:pt idx="248">
                  <c:v>9.8320000000000005E-3</c:v>
                </c:pt>
                <c:pt idx="249">
                  <c:v>9.5452000000000002E-3</c:v>
                </c:pt>
                <c:pt idx="250">
                  <c:v>9.5256000000000004E-3</c:v>
                </c:pt>
                <c:pt idx="251">
                  <c:v>9.3383000000000008E-3</c:v>
                </c:pt>
                <c:pt idx="252">
                  <c:v>9.233400000000001E-3</c:v>
                </c:pt>
                <c:pt idx="253">
                  <c:v>9.1993000000000005E-3</c:v>
                </c:pt>
                <c:pt idx="254">
                  <c:v>9.2618000000000006E-3</c:v>
                </c:pt>
                <c:pt idx="255">
                  <c:v>9.0752000000000003E-3</c:v>
                </c:pt>
                <c:pt idx="256">
                  <c:v>8.9998999999999999E-3</c:v>
                </c:pt>
                <c:pt idx="257">
                  <c:v>8.6867999999999997E-3</c:v>
                </c:pt>
                <c:pt idx="258">
                  <c:v>8.6902000000000004E-3</c:v>
                </c:pt>
                <c:pt idx="259">
                  <c:v>8.6774E-3</c:v>
                </c:pt>
                <c:pt idx="260">
                  <c:v>8.3578999999999997E-3</c:v>
                </c:pt>
                <c:pt idx="261">
                  <c:v>8.2591000000000001E-3</c:v>
                </c:pt>
                <c:pt idx="262">
                  <c:v>8.515700000000001E-3</c:v>
                </c:pt>
                <c:pt idx="263">
                  <c:v>8.595199999999999E-3</c:v>
                </c:pt>
                <c:pt idx="264">
                  <c:v>8.6934999999999998E-3</c:v>
                </c:pt>
                <c:pt idx="265">
                  <c:v>8.9088999999999991E-3</c:v>
                </c:pt>
                <c:pt idx="266">
                  <c:v>9.0308999999999997E-3</c:v>
                </c:pt>
                <c:pt idx="267">
                  <c:v>9.3717999999999996E-3</c:v>
                </c:pt>
                <c:pt idx="268">
                  <c:v>9.3028999999999994E-3</c:v>
                </c:pt>
                <c:pt idx="269">
                  <c:v>9.3169999999999989E-3</c:v>
                </c:pt>
                <c:pt idx="270">
                  <c:v>9.6206999999999994E-3</c:v>
                </c:pt>
                <c:pt idx="271">
                  <c:v>9.7026999999999999E-3</c:v>
                </c:pt>
                <c:pt idx="272">
                  <c:v>9.8602999999999989E-3</c:v>
                </c:pt>
                <c:pt idx="273">
                  <c:v>9.9439999999999997E-3</c:v>
                </c:pt>
                <c:pt idx="274">
                  <c:v>9.9991000000000003E-3</c:v>
                </c:pt>
                <c:pt idx="275">
                  <c:v>1.00762E-2</c:v>
                </c:pt>
                <c:pt idx="276">
                  <c:v>9.9568999999999994E-3</c:v>
                </c:pt>
                <c:pt idx="277">
                  <c:v>1.0190900000000001E-2</c:v>
                </c:pt>
                <c:pt idx="278">
                  <c:v>1.0274E-2</c:v>
                </c:pt>
                <c:pt idx="279">
                  <c:v>1.03482E-2</c:v>
                </c:pt>
                <c:pt idx="280">
                  <c:v>1.0579E-2</c:v>
                </c:pt>
                <c:pt idx="281">
                  <c:v>1.07043E-2</c:v>
                </c:pt>
                <c:pt idx="282">
                  <c:v>1.10965E-2</c:v>
                </c:pt>
                <c:pt idx="283">
                  <c:v>1.11141E-2</c:v>
                </c:pt>
                <c:pt idx="284">
                  <c:v>1.11653E-2</c:v>
                </c:pt>
                <c:pt idx="285">
                  <c:v>1.1227899999999999E-2</c:v>
                </c:pt>
                <c:pt idx="286">
                  <c:v>1.12777E-2</c:v>
                </c:pt>
                <c:pt idx="287">
                  <c:v>1.1468100000000002E-2</c:v>
                </c:pt>
                <c:pt idx="288">
                  <c:v>1.14907E-2</c:v>
                </c:pt>
                <c:pt idx="289">
                  <c:v>1.15493E-2</c:v>
                </c:pt>
                <c:pt idx="290">
                  <c:v>1.18043E-2</c:v>
                </c:pt>
                <c:pt idx="291">
                  <c:v>1.1916E-2</c:v>
                </c:pt>
                <c:pt idx="292">
                  <c:v>1.24516E-2</c:v>
                </c:pt>
                <c:pt idx="293">
                  <c:v>1.2435099999999999E-2</c:v>
                </c:pt>
                <c:pt idx="294">
                  <c:v>1.2411200000000001E-2</c:v>
                </c:pt>
                <c:pt idx="295">
                  <c:v>1.2393599999999999E-2</c:v>
                </c:pt>
                <c:pt idx="296">
                  <c:v>1.23433E-2</c:v>
                </c:pt>
                <c:pt idx="297">
                  <c:v>1.2259500000000001E-2</c:v>
                </c:pt>
                <c:pt idx="298">
                  <c:v>1.2238300000000001E-2</c:v>
                </c:pt>
                <c:pt idx="299">
                  <c:v>1.21893E-2</c:v>
                </c:pt>
                <c:pt idx="300">
                  <c:v>1.2186900000000001E-2</c:v>
                </c:pt>
                <c:pt idx="301">
                  <c:v>1.21872E-2</c:v>
                </c:pt>
                <c:pt idx="302">
                  <c:v>1.1901399999999999E-2</c:v>
                </c:pt>
                <c:pt idx="303">
                  <c:v>1.1762699999999999E-2</c:v>
                </c:pt>
                <c:pt idx="304">
                  <c:v>1.1629499999999999E-2</c:v>
                </c:pt>
                <c:pt idx="305">
                  <c:v>1.1404099999999999E-2</c:v>
                </c:pt>
                <c:pt idx="306">
                  <c:v>1.11456E-2</c:v>
                </c:pt>
                <c:pt idx="307">
                  <c:v>1.05518E-2</c:v>
                </c:pt>
                <c:pt idx="308">
                  <c:v>1.0122800000000001E-2</c:v>
                </c:pt>
                <c:pt idx="309">
                  <c:v>9.8595000000000002E-3</c:v>
                </c:pt>
                <c:pt idx="310">
                  <c:v>9.5729999999999999E-3</c:v>
                </c:pt>
                <c:pt idx="311">
                  <c:v>9.2889999999999986E-3</c:v>
                </c:pt>
                <c:pt idx="312">
                  <c:v>8.7197999999999998E-3</c:v>
                </c:pt>
                <c:pt idx="313">
                  <c:v>8.6005000000000005E-3</c:v>
                </c:pt>
                <c:pt idx="314">
                  <c:v>8.1154999999999995E-3</c:v>
                </c:pt>
                <c:pt idx="315">
                  <c:v>8.0622999999999997E-3</c:v>
                </c:pt>
                <c:pt idx="316">
                  <c:v>7.8899E-3</c:v>
                </c:pt>
                <c:pt idx="317">
                  <c:v>7.4958000000000004E-3</c:v>
                </c:pt>
                <c:pt idx="318">
                  <c:v>7.4787999999999999E-3</c:v>
                </c:pt>
                <c:pt idx="319">
                  <c:v>7.4841999999999999E-3</c:v>
                </c:pt>
                <c:pt idx="320">
                  <c:v>7.0255000000000005E-3</c:v>
                </c:pt>
                <c:pt idx="321">
                  <c:v>6.7144000000000006E-3</c:v>
                </c:pt>
                <c:pt idx="322">
                  <c:v>5.7954000000000009E-3</c:v>
                </c:pt>
                <c:pt idx="323">
                  <c:v>5.7416999999999998E-3</c:v>
                </c:pt>
                <c:pt idx="324">
                  <c:v>5.3628E-3</c:v>
                </c:pt>
                <c:pt idx="325">
                  <c:v>5.1558999999999997E-3</c:v>
                </c:pt>
                <c:pt idx="326">
                  <c:v>4.7748000000000001E-3</c:v>
                </c:pt>
                <c:pt idx="327">
                  <c:v>4.7077999999999998E-3</c:v>
                </c:pt>
                <c:pt idx="328">
                  <c:v>4.6239000000000002E-3</c:v>
                </c:pt>
                <c:pt idx="329">
                  <c:v>4.4368999999999997E-3</c:v>
                </c:pt>
                <c:pt idx="330">
                  <c:v>4.3165E-3</c:v>
                </c:pt>
                <c:pt idx="331">
                  <c:v>4.0563999999999999E-3</c:v>
                </c:pt>
                <c:pt idx="332">
                  <c:v>3.9630999999999998E-3</c:v>
                </c:pt>
                <c:pt idx="333">
                  <c:v>3.8755E-3</c:v>
                </c:pt>
                <c:pt idx="334">
                  <c:v>3.8782999999999999E-3</c:v>
                </c:pt>
                <c:pt idx="335">
                  <c:v>3.3807999999999998E-3</c:v>
                </c:pt>
                <c:pt idx="336">
                  <c:v>3.3101000000000003E-3</c:v>
                </c:pt>
                <c:pt idx="337">
                  <c:v>2.8272999999999996E-3</c:v>
                </c:pt>
                <c:pt idx="338">
                  <c:v>2.6256000000000001E-3</c:v>
                </c:pt>
                <c:pt idx="339">
                  <c:v>2.3855E-3</c:v>
                </c:pt>
                <c:pt idx="340">
                  <c:v>2.1107999999999999E-3</c:v>
                </c:pt>
                <c:pt idx="341">
                  <c:v>2.0720000000000001E-3</c:v>
                </c:pt>
                <c:pt idx="342">
                  <c:v>2.0502000000000003E-3</c:v>
                </c:pt>
                <c:pt idx="343">
                  <c:v>1.8271000000000001E-3</c:v>
                </c:pt>
                <c:pt idx="344">
                  <c:v>1.7454E-3</c:v>
                </c:pt>
                <c:pt idx="345">
                  <c:v>1.4659E-3</c:v>
                </c:pt>
                <c:pt idx="346">
                  <c:v>1.4348E-3</c:v>
                </c:pt>
                <c:pt idx="347">
                  <c:v>1.2944E-3</c:v>
                </c:pt>
                <c:pt idx="348">
                  <c:v>1.2231E-3</c:v>
                </c:pt>
                <c:pt idx="349">
                  <c:v>1.1754000000000001E-3</c:v>
                </c:pt>
                <c:pt idx="350">
                  <c:v>1.0881E-3</c:v>
                </c:pt>
                <c:pt idx="351">
                  <c:v>1.0691000000000001E-3</c:v>
                </c:pt>
                <c:pt idx="352">
                  <c:v>9.6469999999999998E-4</c:v>
                </c:pt>
                <c:pt idx="353">
                  <c:v>9.6100000000000005E-4</c:v>
                </c:pt>
                <c:pt idx="354">
                  <c:v>9.5E-4</c:v>
                </c:pt>
                <c:pt idx="355">
                  <c:v>7.6039999999999994E-4</c:v>
                </c:pt>
                <c:pt idx="356">
                  <c:v>7.5420000000000001E-4</c:v>
                </c:pt>
                <c:pt idx="357">
                  <c:v>7.4639999999999993E-4</c:v>
                </c:pt>
                <c:pt idx="358">
                  <c:v>7.3319999999999993E-4</c:v>
                </c:pt>
                <c:pt idx="359">
                  <c:v>7.0999999999999991E-4</c:v>
                </c:pt>
                <c:pt idx="360">
                  <c:v>6.8029999999999989E-4</c:v>
                </c:pt>
                <c:pt idx="361">
                  <c:v>6.625E-4</c:v>
                </c:pt>
                <c:pt idx="362">
                  <c:v>6.4639999999999999E-4</c:v>
                </c:pt>
                <c:pt idx="363">
                  <c:v>5.8900000000000001E-4</c:v>
                </c:pt>
                <c:pt idx="364">
                  <c:v>4.752E-4</c:v>
                </c:pt>
                <c:pt idx="365">
                  <c:v>4.7440000000000004E-4</c:v>
                </c:pt>
                <c:pt idx="366">
                  <c:v>4.7120000000000002E-4</c:v>
                </c:pt>
                <c:pt idx="367">
                  <c:v>4.4229999999999996E-4</c:v>
                </c:pt>
                <c:pt idx="368">
                  <c:v>4.3319999999999996E-4</c:v>
                </c:pt>
                <c:pt idx="369">
                  <c:v>4.1070000000000001E-4</c:v>
                </c:pt>
                <c:pt idx="370">
                  <c:v>4.0939999999999998E-4</c:v>
                </c:pt>
                <c:pt idx="371">
                  <c:v>4.058E-4</c:v>
                </c:pt>
                <c:pt idx="372">
                  <c:v>3.968E-4</c:v>
                </c:pt>
                <c:pt idx="373">
                  <c:v>3.8969999999999999E-4</c:v>
                </c:pt>
                <c:pt idx="374">
                  <c:v>3.2390000000000001E-4</c:v>
                </c:pt>
                <c:pt idx="375">
                  <c:v>3.1809999999999998E-4</c:v>
                </c:pt>
                <c:pt idx="376">
                  <c:v>2.7969999999999997E-4</c:v>
                </c:pt>
                <c:pt idx="377">
                  <c:v>2.653E-4</c:v>
                </c:pt>
                <c:pt idx="378">
                  <c:v>2.5169999999999999E-4</c:v>
                </c:pt>
                <c:pt idx="379">
                  <c:v>2.352E-4</c:v>
                </c:pt>
                <c:pt idx="380">
                  <c:v>2.3589999999999999E-4</c:v>
                </c:pt>
                <c:pt idx="381">
                  <c:v>2.1329999999999998E-4</c:v>
                </c:pt>
                <c:pt idx="382">
                  <c:v>2.1569999999999998E-4</c:v>
                </c:pt>
                <c:pt idx="383">
                  <c:v>2.163E-4</c:v>
                </c:pt>
                <c:pt idx="384">
                  <c:v>2.2230000000000001E-4</c:v>
                </c:pt>
                <c:pt idx="385">
                  <c:v>2.197E-4</c:v>
                </c:pt>
                <c:pt idx="386">
                  <c:v>2.1469999999999999E-4</c:v>
                </c:pt>
                <c:pt idx="387">
                  <c:v>2.0670000000000001E-4</c:v>
                </c:pt>
                <c:pt idx="388">
                  <c:v>2.02E-4</c:v>
                </c:pt>
                <c:pt idx="389">
                  <c:v>2.0029999999999999E-4</c:v>
                </c:pt>
                <c:pt idx="390">
                  <c:v>2.019E-4</c:v>
                </c:pt>
                <c:pt idx="391">
                  <c:v>1.95E-4</c:v>
                </c:pt>
                <c:pt idx="392">
                  <c:v>1.897E-4</c:v>
                </c:pt>
                <c:pt idx="393">
                  <c:v>1.8700000000000002E-4</c:v>
                </c:pt>
                <c:pt idx="394">
                  <c:v>1.8550000000000001E-4</c:v>
                </c:pt>
                <c:pt idx="395">
                  <c:v>1.8809999999999999E-4</c:v>
                </c:pt>
                <c:pt idx="396">
                  <c:v>1.9430000000000001E-4</c:v>
                </c:pt>
                <c:pt idx="397">
                  <c:v>1.973E-4</c:v>
                </c:pt>
                <c:pt idx="398">
                  <c:v>1.9650000000000001E-4</c:v>
                </c:pt>
                <c:pt idx="399">
                  <c:v>2.0029999999999999E-4</c:v>
                </c:pt>
                <c:pt idx="400">
                  <c:v>1.984E-4</c:v>
                </c:pt>
                <c:pt idx="401">
                  <c:v>1.9760000000000001E-4</c:v>
                </c:pt>
                <c:pt idx="402">
                  <c:v>2.0060000000000002E-4</c:v>
                </c:pt>
                <c:pt idx="403">
                  <c:v>1.984E-4</c:v>
                </c:pt>
                <c:pt idx="404">
                  <c:v>2.0449999999999998E-4</c:v>
                </c:pt>
                <c:pt idx="405">
                  <c:v>2.05E-4</c:v>
                </c:pt>
                <c:pt idx="406">
                  <c:v>2.042E-4</c:v>
                </c:pt>
                <c:pt idx="407">
                  <c:v>2.019E-4</c:v>
                </c:pt>
                <c:pt idx="408">
                  <c:v>2.0359999999999999E-4</c:v>
                </c:pt>
                <c:pt idx="409">
                  <c:v>2.0359999999999999E-4</c:v>
                </c:pt>
                <c:pt idx="410">
                  <c:v>2.053E-4</c:v>
                </c:pt>
                <c:pt idx="411">
                  <c:v>2.0639999999999998E-4</c:v>
                </c:pt>
                <c:pt idx="412">
                  <c:v>2.0549999999999998E-4</c:v>
                </c:pt>
                <c:pt idx="413">
                  <c:v>2.0480000000000002E-4</c:v>
                </c:pt>
                <c:pt idx="414">
                  <c:v>2.0320000000000001E-4</c:v>
                </c:pt>
                <c:pt idx="415">
                  <c:v>2.0160000000000002E-4</c:v>
                </c:pt>
                <c:pt idx="416">
                  <c:v>2.0060000000000002E-4</c:v>
                </c:pt>
                <c:pt idx="417">
                  <c:v>2.0259999999999999E-4</c:v>
                </c:pt>
                <c:pt idx="418">
                  <c:v>2.0060000000000002E-4</c:v>
                </c:pt>
                <c:pt idx="419">
                  <c:v>1.9869999999999998E-4</c:v>
                </c:pt>
                <c:pt idx="420">
                  <c:v>2.041E-4</c:v>
                </c:pt>
                <c:pt idx="421">
                  <c:v>2.0400000000000003E-4</c:v>
                </c:pt>
                <c:pt idx="422">
                  <c:v>2.0230000000000001E-4</c:v>
                </c:pt>
                <c:pt idx="423">
                  <c:v>2.0259999999999999E-4</c:v>
                </c:pt>
                <c:pt idx="424">
                  <c:v>1.9679999999999999E-4</c:v>
                </c:pt>
                <c:pt idx="425">
                  <c:v>1.9589999999999999E-4</c:v>
                </c:pt>
                <c:pt idx="426">
                  <c:v>1.952E-4</c:v>
                </c:pt>
                <c:pt idx="427">
                  <c:v>1.9230000000000001E-4</c:v>
                </c:pt>
                <c:pt idx="428">
                  <c:v>1.9099999999999998E-4</c:v>
                </c:pt>
                <c:pt idx="429">
                  <c:v>1.9349999999999999E-4</c:v>
                </c:pt>
                <c:pt idx="430">
                  <c:v>1.9220000000000001E-4</c:v>
                </c:pt>
                <c:pt idx="431">
                  <c:v>1.9359999999999999E-4</c:v>
                </c:pt>
                <c:pt idx="432">
                  <c:v>1.9650000000000001E-4</c:v>
                </c:pt>
                <c:pt idx="433">
                  <c:v>1.9349999999999999E-4</c:v>
                </c:pt>
                <c:pt idx="434">
                  <c:v>1.8479999999999999E-4</c:v>
                </c:pt>
                <c:pt idx="435">
                  <c:v>1.863E-4</c:v>
                </c:pt>
                <c:pt idx="436">
                  <c:v>1.864E-4</c:v>
                </c:pt>
                <c:pt idx="437">
                  <c:v>1.8550000000000001E-4</c:v>
                </c:pt>
                <c:pt idx="438">
                  <c:v>1.8550000000000001E-4</c:v>
                </c:pt>
                <c:pt idx="439">
                  <c:v>1.8130000000000002E-4</c:v>
                </c:pt>
                <c:pt idx="440">
                  <c:v>1.8249999999999999E-4</c:v>
                </c:pt>
                <c:pt idx="441">
                  <c:v>1.8360000000000002E-4</c:v>
                </c:pt>
                <c:pt idx="442">
                  <c:v>1.83E-4</c:v>
                </c:pt>
                <c:pt idx="443">
                  <c:v>1.8599999999999999E-4</c:v>
                </c:pt>
                <c:pt idx="444">
                  <c:v>1.974E-4</c:v>
                </c:pt>
                <c:pt idx="445">
                  <c:v>2.031E-4</c:v>
                </c:pt>
                <c:pt idx="446">
                  <c:v>2.1600000000000002E-4</c:v>
                </c:pt>
                <c:pt idx="447">
                  <c:v>2.22E-4</c:v>
                </c:pt>
                <c:pt idx="448">
                  <c:v>2.353E-4</c:v>
                </c:pt>
                <c:pt idx="449">
                  <c:v>2.365E-4</c:v>
                </c:pt>
                <c:pt idx="450">
                  <c:v>2.3249999999999999E-4</c:v>
                </c:pt>
                <c:pt idx="451">
                  <c:v>2.3130000000000001E-4</c:v>
                </c:pt>
                <c:pt idx="452">
                  <c:v>2.3470000000000001E-4</c:v>
                </c:pt>
                <c:pt idx="453">
                  <c:v>2.34E-4</c:v>
                </c:pt>
                <c:pt idx="454">
                  <c:v>2.297E-4</c:v>
                </c:pt>
                <c:pt idx="455">
                  <c:v>2.2909999999999999E-4</c:v>
                </c:pt>
                <c:pt idx="456">
                  <c:v>2.4129999999999998E-4</c:v>
                </c:pt>
                <c:pt idx="457">
                  <c:v>2.4230000000000001E-4</c:v>
                </c:pt>
                <c:pt idx="458">
                  <c:v>2.4369999999999999E-4</c:v>
                </c:pt>
                <c:pt idx="459">
                  <c:v>2.429E-4</c:v>
                </c:pt>
                <c:pt idx="460">
                  <c:v>2.4250000000000001E-4</c:v>
                </c:pt>
                <c:pt idx="461">
                  <c:v>2.497E-4</c:v>
                </c:pt>
                <c:pt idx="462">
                  <c:v>2.4830000000000002E-4</c:v>
                </c:pt>
                <c:pt idx="463">
                  <c:v>2.4499999999999999E-4</c:v>
                </c:pt>
                <c:pt idx="464">
                  <c:v>2.3359999999999999E-4</c:v>
                </c:pt>
                <c:pt idx="465">
                  <c:v>2.331E-4</c:v>
                </c:pt>
                <c:pt idx="466">
                  <c:v>2.297E-4</c:v>
                </c:pt>
                <c:pt idx="467">
                  <c:v>2.2159999999999999E-4</c:v>
                </c:pt>
                <c:pt idx="468">
                  <c:v>2.139E-4</c:v>
                </c:pt>
                <c:pt idx="469">
                  <c:v>1.819E-4</c:v>
                </c:pt>
                <c:pt idx="470">
                  <c:v>1.8089999999999998E-4</c:v>
                </c:pt>
                <c:pt idx="471">
                  <c:v>1.7350000000000002E-4</c:v>
                </c:pt>
                <c:pt idx="472">
                  <c:v>1.771E-4</c:v>
                </c:pt>
                <c:pt idx="473">
                  <c:v>1.694E-4</c:v>
                </c:pt>
                <c:pt idx="474">
                  <c:v>1.694E-4</c:v>
                </c:pt>
                <c:pt idx="475">
                  <c:v>1.7090000000000001E-4</c:v>
                </c:pt>
                <c:pt idx="476">
                  <c:v>1.7129999999999999E-4</c:v>
                </c:pt>
                <c:pt idx="477">
                  <c:v>1.706E-4</c:v>
                </c:pt>
                <c:pt idx="478">
                  <c:v>1.606E-4</c:v>
                </c:pt>
                <c:pt idx="479">
                  <c:v>1.638E-4</c:v>
                </c:pt>
                <c:pt idx="480">
                  <c:v>1.6330000000000001E-4</c:v>
                </c:pt>
                <c:pt idx="481">
                  <c:v>1.6129999999999999E-4</c:v>
                </c:pt>
                <c:pt idx="482">
                  <c:v>1.5769999999999998E-4</c:v>
                </c:pt>
                <c:pt idx="483">
                  <c:v>1.5190000000000001E-4</c:v>
                </c:pt>
                <c:pt idx="484">
                  <c:v>1.5209999999999998E-4</c:v>
                </c:pt>
                <c:pt idx="485">
                  <c:v>1.507E-4</c:v>
                </c:pt>
                <c:pt idx="486">
                  <c:v>1.4770000000000001E-4</c:v>
                </c:pt>
                <c:pt idx="487">
                  <c:v>1.3970000000000001E-4</c:v>
                </c:pt>
                <c:pt idx="488">
                  <c:v>1.3899999999999999E-4</c:v>
                </c:pt>
                <c:pt idx="489">
                  <c:v>1.3909999999999999E-4</c:v>
                </c:pt>
                <c:pt idx="490">
                  <c:v>1.417E-4</c:v>
                </c:pt>
                <c:pt idx="491">
                  <c:v>1.393E-4</c:v>
                </c:pt>
                <c:pt idx="492">
                  <c:v>1.3899999999999999E-4</c:v>
                </c:pt>
                <c:pt idx="493">
                  <c:v>1.3549999999999999E-4</c:v>
                </c:pt>
                <c:pt idx="494">
                  <c:v>1.303E-4</c:v>
                </c:pt>
                <c:pt idx="495">
                  <c:v>1.317E-4</c:v>
                </c:pt>
                <c:pt idx="496">
                  <c:v>1.3100000000000001E-4</c:v>
                </c:pt>
                <c:pt idx="497">
                  <c:v>1.273E-4</c:v>
                </c:pt>
                <c:pt idx="498">
                  <c:v>1.181E-4</c:v>
                </c:pt>
                <c:pt idx="499">
                  <c:v>1.156E-4</c:v>
                </c:pt>
                <c:pt idx="500">
                  <c:v>1.0999999999999999E-4</c:v>
                </c:pt>
                <c:pt idx="501">
                  <c:v>9.6699999999999992E-5</c:v>
                </c:pt>
                <c:pt idx="502">
                  <c:v>4.4200000000000004E-5</c:v>
                </c:pt>
                <c:pt idx="503">
                  <c:v>4.5300000000000003E-5</c:v>
                </c:pt>
                <c:pt idx="504">
                  <c:v>4.1999999999999998E-5</c:v>
                </c:pt>
                <c:pt idx="505">
                  <c:v>4.5800000000000002E-5</c:v>
                </c:pt>
                <c:pt idx="506">
                  <c:v>-3.26E-5</c:v>
                </c:pt>
                <c:pt idx="507">
                  <c:v>-3.5000000000000004E-5</c:v>
                </c:pt>
                <c:pt idx="508">
                  <c:v>-7.4499999999999995E-5</c:v>
                </c:pt>
                <c:pt idx="509">
                  <c:v>-8.5800000000000012E-5</c:v>
                </c:pt>
                <c:pt idx="510">
                  <c:v>-8.9999999999999992E-5</c:v>
                </c:pt>
                <c:pt idx="511">
                  <c:v>-1.0439999999999999E-4</c:v>
                </c:pt>
                <c:pt idx="512">
                  <c:v>-1.052E-4</c:v>
                </c:pt>
                <c:pt idx="513">
                  <c:v>-1.3100000000000001E-4</c:v>
                </c:pt>
                <c:pt idx="514">
                  <c:v>-1.3230000000000002E-4</c:v>
                </c:pt>
                <c:pt idx="515">
                  <c:v>-1.384E-4</c:v>
                </c:pt>
                <c:pt idx="516">
                  <c:v>-1.3440000000000001E-4</c:v>
                </c:pt>
                <c:pt idx="517">
                  <c:v>-1.4120000000000002E-4</c:v>
                </c:pt>
                <c:pt idx="518">
                  <c:v>-1.561E-4</c:v>
                </c:pt>
                <c:pt idx="519">
                  <c:v>-1.539E-4</c:v>
                </c:pt>
                <c:pt idx="520">
                  <c:v>-1.406E-4</c:v>
                </c:pt>
                <c:pt idx="521">
                  <c:v>-1.3329999999999999E-4</c:v>
                </c:pt>
                <c:pt idx="522">
                  <c:v>-1.2529999999999998E-4</c:v>
                </c:pt>
                <c:pt idx="523">
                  <c:v>-9.6799999999999995E-5</c:v>
                </c:pt>
                <c:pt idx="524">
                  <c:v>-9.3500000000000009E-5</c:v>
                </c:pt>
                <c:pt idx="525">
                  <c:v>-4.7899999999999999E-5</c:v>
                </c:pt>
                <c:pt idx="526">
                  <c:v>-4.3800000000000001E-5</c:v>
                </c:pt>
                <c:pt idx="527">
                  <c:v>-4.0000000000000003E-5</c:v>
                </c:pt>
                <c:pt idx="528">
                  <c:v>-3.5200000000000002E-5</c:v>
                </c:pt>
                <c:pt idx="529">
                  <c:v>-3.0000000000000001E-5</c:v>
                </c:pt>
                <c:pt idx="530">
                  <c:v>2.0000000000000002E-5</c:v>
                </c:pt>
                <c:pt idx="531">
                  <c:v>2.19E-5</c:v>
                </c:pt>
                <c:pt idx="532">
                  <c:v>2.48E-5</c:v>
                </c:pt>
                <c:pt idx="533">
                  <c:v>2.48E-5</c:v>
                </c:pt>
                <c:pt idx="534">
                  <c:v>4.5800000000000002E-5</c:v>
                </c:pt>
                <c:pt idx="535">
                  <c:v>6.8399999999999996E-5</c:v>
                </c:pt>
                <c:pt idx="536">
                  <c:v>7.0300000000000001E-5</c:v>
                </c:pt>
                <c:pt idx="537">
                  <c:v>7.1799999999999997E-5</c:v>
                </c:pt>
                <c:pt idx="538">
                  <c:v>7.3499999999999998E-5</c:v>
                </c:pt>
                <c:pt idx="539">
                  <c:v>7.8100000000000001E-5</c:v>
                </c:pt>
                <c:pt idx="540">
                  <c:v>9.1899999999999998E-5</c:v>
                </c:pt>
                <c:pt idx="541">
                  <c:v>8.6300000000000011E-5</c:v>
                </c:pt>
                <c:pt idx="542">
                  <c:v>8.6700000000000007E-5</c:v>
                </c:pt>
                <c:pt idx="543">
                  <c:v>8.3899999999999993E-5</c:v>
                </c:pt>
                <c:pt idx="544">
                  <c:v>8.3499999999999997E-5</c:v>
                </c:pt>
                <c:pt idx="545">
                  <c:v>8.1099999999999993E-5</c:v>
                </c:pt>
                <c:pt idx="546">
                  <c:v>8.1099999999999993E-5</c:v>
                </c:pt>
                <c:pt idx="547">
                  <c:v>8.1099999999999993E-5</c:v>
                </c:pt>
                <c:pt idx="548">
                  <c:v>8.070000000000001E-5</c:v>
                </c:pt>
                <c:pt idx="549">
                  <c:v>8.2100000000000003E-5</c:v>
                </c:pt>
                <c:pt idx="550">
                  <c:v>7.6799999999999997E-5</c:v>
                </c:pt>
                <c:pt idx="551">
                  <c:v>7.8899999999999993E-5</c:v>
                </c:pt>
                <c:pt idx="552">
                  <c:v>7.8200000000000003E-5</c:v>
                </c:pt>
                <c:pt idx="553">
                  <c:v>7.929999999999999E-5</c:v>
                </c:pt>
                <c:pt idx="554">
                  <c:v>8.0000000000000007E-5</c:v>
                </c:pt>
                <c:pt idx="555">
                  <c:v>8.4300000000000003E-5</c:v>
                </c:pt>
                <c:pt idx="556">
                  <c:v>8.6399999999999999E-5</c:v>
                </c:pt>
                <c:pt idx="557">
                  <c:v>8.8200000000000003E-5</c:v>
                </c:pt>
                <c:pt idx="558">
                  <c:v>8.9999999999999992E-5</c:v>
                </c:pt>
                <c:pt idx="559">
                  <c:v>9.1399999999999999E-5</c:v>
                </c:pt>
                <c:pt idx="560">
                  <c:v>9.7899999999999994E-5</c:v>
                </c:pt>
                <c:pt idx="561">
                  <c:v>1.0680000000000001E-4</c:v>
                </c:pt>
                <c:pt idx="562">
                  <c:v>1.075E-4</c:v>
                </c:pt>
                <c:pt idx="563">
                  <c:v>1.121E-4</c:v>
                </c:pt>
                <c:pt idx="564">
                  <c:v>1.1429999999999999E-4</c:v>
                </c:pt>
                <c:pt idx="565">
                  <c:v>1.1289999999999999E-4</c:v>
                </c:pt>
                <c:pt idx="566">
                  <c:v>1.1310000000000001E-4</c:v>
                </c:pt>
                <c:pt idx="567">
                  <c:v>1.133E-4</c:v>
                </c:pt>
                <c:pt idx="568">
                  <c:v>1.2869999999999998E-4</c:v>
                </c:pt>
                <c:pt idx="569">
                  <c:v>1.2970000000000001E-4</c:v>
                </c:pt>
                <c:pt idx="570">
                  <c:v>1.338E-4</c:v>
                </c:pt>
                <c:pt idx="571">
                  <c:v>1.3299999999999998E-4</c:v>
                </c:pt>
                <c:pt idx="572">
                  <c:v>1.326E-4</c:v>
                </c:pt>
                <c:pt idx="573">
                  <c:v>1.3129999999999999E-4</c:v>
                </c:pt>
                <c:pt idx="574">
                  <c:v>1.2970000000000001E-4</c:v>
                </c:pt>
                <c:pt idx="575">
                  <c:v>1.2970000000000001E-4</c:v>
                </c:pt>
                <c:pt idx="576">
                  <c:v>1.2880000000000001E-4</c:v>
                </c:pt>
                <c:pt idx="577">
                  <c:v>1.2740000000000001E-4</c:v>
                </c:pt>
                <c:pt idx="578">
                  <c:v>1.2649999999999998E-4</c:v>
                </c:pt>
                <c:pt idx="579">
                  <c:v>1.2449999999999999E-4</c:v>
                </c:pt>
                <c:pt idx="580">
                  <c:v>1.2439999999999999E-4</c:v>
                </c:pt>
                <c:pt idx="581">
                  <c:v>1.239E-4</c:v>
                </c:pt>
                <c:pt idx="582">
                  <c:v>1.2059999999999999E-4</c:v>
                </c:pt>
                <c:pt idx="583">
                  <c:v>1.187E-4</c:v>
                </c:pt>
                <c:pt idx="584">
                  <c:v>1.161E-4</c:v>
                </c:pt>
                <c:pt idx="585">
                  <c:v>1.1629999999999999E-4</c:v>
                </c:pt>
                <c:pt idx="586">
                  <c:v>1.182E-4</c:v>
                </c:pt>
                <c:pt idx="587">
                  <c:v>1.2229999999999999E-4</c:v>
                </c:pt>
                <c:pt idx="588">
                  <c:v>1.248E-4</c:v>
                </c:pt>
                <c:pt idx="589">
                  <c:v>9.8800000000000003E-5</c:v>
                </c:pt>
                <c:pt idx="590">
                  <c:v>9.8800000000000003E-5</c:v>
                </c:pt>
                <c:pt idx="591">
                  <c:v>9.4299999999999988E-5</c:v>
                </c:pt>
                <c:pt idx="592">
                  <c:v>9.2700000000000004E-5</c:v>
                </c:pt>
                <c:pt idx="593">
                  <c:v>9.6500000000000001E-5</c:v>
                </c:pt>
                <c:pt idx="594">
                  <c:v>9.7800000000000006E-5</c:v>
                </c:pt>
                <c:pt idx="595">
                  <c:v>9.769999999999999E-5</c:v>
                </c:pt>
                <c:pt idx="596">
                  <c:v>9.5999999999999989E-5</c:v>
                </c:pt>
                <c:pt idx="597">
                  <c:v>9.5299999999999999E-5</c:v>
                </c:pt>
                <c:pt idx="598">
                  <c:v>9.2899999999999995E-5</c:v>
                </c:pt>
                <c:pt idx="599">
                  <c:v>9.3399999999999993E-5</c:v>
                </c:pt>
                <c:pt idx="600">
                  <c:v>8.8699999999999988E-5</c:v>
                </c:pt>
                <c:pt idx="601">
                  <c:v>8.8000000000000011E-5</c:v>
                </c:pt>
                <c:pt idx="602">
                  <c:v>8.7000000000000001E-5</c:v>
                </c:pt>
                <c:pt idx="603">
                  <c:v>8.7399999999999997E-5</c:v>
                </c:pt>
                <c:pt idx="604">
                  <c:v>8.7200000000000005E-5</c:v>
                </c:pt>
                <c:pt idx="605">
                  <c:v>8.53E-5</c:v>
                </c:pt>
                <c:pt idx="606">
                  <c:v>8.5000000000000006E-5</c:v>
                </c:pt>
                <c:pt idx="607">
                  <c:v>8.3300000000000005E-5</c:v>
                </c:pt>
                <c:pt idx="608">
                  <c:v>5.0600000000000003E-5</c:v>
                </c:pt>
                <c:pt idx="609">
                  <c:v>6.1099999999999994E-5</c:v>
                </c:pt>
                <c:pt idx="610">
                  <c:v>6.1699999999999995E-5</c:v>
                </c:pt>
                <c:pt idx="611">
                  <c:v>4.6799999999999999E-5</c:v>
                </c:pt>
                <c:pt idx="612">
                  <c:v>4.6499999999999999E-5</c:v>
                </c:pt>
                <c:pt idx="613">
                  <c:v>4.7200000000000002E-5</c:v>
                </c:pt>
                <c:pt idx="614">
                  <c:v>4.85E-5</c:v>
                </c:pt>
                <c:pt idx="615">
                  <c:v>4.1300000000000001E-5</c:v>
                </c:pt>
                <c:pt idx="616">
                  <c:v>4.0299999999999997E-5</c:v>
                </c:pt>
                <c:pt idx="617">
                  <c:v>4.2599999999999999E-5</c:v>
                </c:pt>
                <c:pt idx="618">
                  <c:v>4.4400000000000002E-5</c:v>
                </c:pt>
                <c:pt idx="619">
                  <c:v>4.7600000000000005E-5</c:v>
                </c:pt>
                <c:pt idx="620">
                  <c:v>4.5199999999999994E-5</c:v>
                </c:pt>
                <c:pt idx="621">
                  <c:v>4.6100000000000002E-5</c:v>
                </c:pt>
                <c:pt idx="622">
                  <c:v>4.8100000000000004E-5</c:v>
                </c:pt>
                <c:pt idx="623">
                  <c:v>4.9100000000000001E-5</c:v>
                </c:pt>
                <c:pt idx="624">
                  <c:v>5.24E-5</c:v>
                </c:pt>
                <c:pt idx="625">
                  <c:v>5.0600000000000003E-5</c:v>
                </c:pt>
                <c:pt idx="626">
                  <c:v>5.13E-5</c:v>
                </c:pt>
                <c:pt idx="627">
                  <c:v>4.4200000000000004E-5</c:v>
                </c:pt>
                <c:pt idx="628">
                  <c:v>4.5900000000000004E-5</c:v>
                </c:pt>
                <c:pt idx="629">
                  <c:v>4.6699999999999997E-5</c:v>
                </c:pt>
                <c:pt idx="630">
                  <c:v>8.1700000000000007E-5</c:v>
                </c:pt>
                <c:pt idx="631">
                  <c:v>8.2299999999999995E-5</c:v>
                </c:pt>
                <c:pt idx="632">
                  <c:v>1.0999999999999999E-4</c:v>
                </c:pt>
                <c:pt idx="633">
                  <c:v>1.103E-4</c:v>
                </c:pt>
                <c:pt idx="634">
                  <c:v>1.1429999999999999E-4</c:v>
                </c:pt>
                <c:pt idx="635">
                  <c:v>1.17E-4</c:v>
                </c:pt>
                <c:pt idx="636">
                  <c:v>1.1730000000000001E-4</c:v>
                </c:pt>
                <c:pt idx="637">
                  <c:v>1.1939999999999999E-4</c:v>
                </c:pt>
                <c:pt idx="638">
                  <c:v>1.2E-4</c:v>
                </c:pt>
                <c:pt idx="639">
                  <c:v>1.2070000000000001E-4</c:v>
                </c:pt>
                <c:pt idx="640">
                  <c:v>1.2070000000000001E-4</c:v>
                </c:pt>
                <c:pt idx="641">
                  <c:v>1.2070000000000001E-4</c:v>
                </c:pt>
                <c:pt idx="642">
                  <c:v>1.2349999999999999E-4</c:v>
                </c:pt>
                <c:pt idx="643">
                  <c:v>1.2439999999999999E-4</c:v>
                </c:pt>
                <c:pt idx="644">
                  <c:v>1.2400000000000001E-4</c:v>
                </c:pt>
                <c:pt idx="645">
                  <c:v>1.2569999999999999E-4</c:v>
                </c:pt>
                <c:pt idx="646">
                  <c:v>1.247E-4</c:v>
                </c:pt>
                <c:pt idx="647">
                  <c:v>1.2449999999999999E-4</c:v>
                </c:pt>
                <c:pt idx="648">
                  <c:v>1.259E-4</c:v>
                </c:pt>
                <c:pt idx="649">
                  <c:v>1.373E-4</c:v>
                </c:pt>
                <c:pt idx="650">
                  <c:v>1.3970000000000001E-4</c:v>
                </c:pt>
                <c:pt idx="651">
                  <c:v>1.427E-4</c:v>
                </c:pt>
                <c:pt idx="652">
                  <c:v>1.406E-4</c:v>
                </c:pt>
                <c:pt idx="653">
                  <c:v>1.359E-4</c:v>
                </c:pt>
                <c:pt idx="654">
                  <c:v>1.3299999999999998E-4</c:v>
                </c:pt>
                <c:pt idx="655">
                  <c:v>1.2229999999999999E-4</c:v>
                </c:pt>
                <c:pt idx="656">
                  <c:v>1.2059999999999999E-4</c:v>
                </c:pt>
                <c:pt idx="657">
                  <c:v>1.1769999999999999E-4</c:v>
                </c:pt>
                <c:pt idx="658">
                  <c:v>1.166E-4</c:v>
                </c:pt>
                <c:pt idx="659">
                  <c:v>1.167E-4</c:v>
                </c:pt>
                <c:pt idx="660">
                  <c:v>1.1520000000000001E-4</c:v>
                </c:pt>
                <c:pt idx="661">
                  <c:v>1.142E-4</c:v>
                </c:pt>
                <c:pt idx="662">
                  <c:v>1.171E-4</c:v>
                </c:pt>
                <c:pt idx="663">
                  <c:v>1.197E-4</c:v>
                </c:pt>
                <c:pt idx="664">
                  <c:v>1.2059999999999999E-4</c:v>
                </c:pt>
                <c:pt idx="665">
                  <c:v>1.1769999999999999E-4</c:v>
                </c:pt>
                <c:pt idx="666">
                  <c:v>1.1679999999999999E-4</c:v>
                </c:pt>
                <c:pt idx="667">
                  <c:v>1.1769999999999999E-4</c:v>
                </c:pt>
                <c:pt idx="668">
                  <c:v>1.188E-4</c:v>
                </c:pt>
                <c:pt idx="669">
                  <c:v>1.1939999999999999E-4</c:v>
                </c:pt>
                <c:pt idx="670">
                  <c:v>1.21E-4</c:v>
                </c:pt>
                <c:pt idx="671">
                  <c:v>1.21E-4</c:v>
                </c:pt>
                <c:pt idx="672">
                  <c:v>1.181E-4</c:v>
                </c:pt>
                <c:pt idx="673">
                  <c:v>1.1939999999999999E-4</c:v>
                </c:pt>
                <c:pt idx="674">
                  <c:v>1.2229999999999999E-4</c:v>
                </c:pt>
                <c:pt idx="675">
                  <c:v>1.2290000000000001E-4</c:v>
                </c:pt>
                <c:pt idx="676">
                  <c:v>1.271E-4</c:v>
                </c:pt>
                <c:pt idx="677">
                  <c:v>1.3129999999999999E-4</c:v>
                </c:pt>
                <c:pt idx="678">
                  <c:v>1.294E-4</c:v>
                </c:pt>
                <c:pt idx="679">
                  <c:v>1.2789999999999999E-4</c:v>
                </c:pt>
                <c:pt idx="680">
                  <c:v>1.2970000000000001E-4</c:v>
                </c:pt>
                <c:pt idx="681">
                  <c:v>1.303E-4</c:v>
                </c:pt>
                <c:pt idx="682">
                  <c:v>1.2999999999999999E-4</c:v>
                </c:pt>
                <c:pt idx="683">
                  <c:v>1.2880000000000001E-4</c:v>
                </c:pt>
                <c:pt idx="684">
                  <c:v>1.282E-4</c:v>
                </c:pt>
                <c:pt idx="685">
                  <c:v>1.2740000000000001E-4</c:v>
                </c:pt>
                <c:pt idx="686">
                  <c:v>1.261E-4</c:v>
                </c:pt>
                <c:pt idx="687">
                  <c:v>1.271E-4</c:v>
                </c:pt>
                <c:pt idx="688">
                  <c:v>1.2880000000000001E-4</c:v>
                </c:pt>
                <c:pt idx="689">
                  <c:v>1.2970000000000001E-4</c:v>
                </c:pt>
                <c:pt idx="690">
                  <c:v>1.2999999999999999E-4</c:v>
                </c:pt>
                <c:pt idx="691">
                  <c:v>1.2999999999999999E-4</c:v>
                </c:pt>
                <c:pt idx="692">
                  <c:v>1.1740000000000001E-4</c:v>
                </c:pt>
                <c:pt idx="693">
                  <c:v>1.181E-4</c:v>
                </c:pt>
                <c:pt idx="694">
                  <c:v>1.197E-4</c:v>
                </c:pt>
                <c:pt idx="695">
                  <c:v>1.197E-4</c:v>
                </c:pt>
                <c:pt idx="696">
                  <c:v>1.2070000000000001E-4</c:v>
                </c:pt>
                <c:pt idx="697">
                  <c:v>1.2679999999999999E-4</c:v>
                </c:pt>
                <c:pt idx="698">
                  <c:v>1.2749999999999998E-4</c:v>
                </c:pt>
                <c:pt idx="699">
                  <c:v>1.317E-4</c:v>
                </c:pt>
                <c:pt idx="700">
                  <c:v>1.3230000000000002E-4</c:v>
                </c:pt>
                <c:pt idx="701">
                  <c:v>1.4670000000000002E-4</c:v>
                </c:pt>
                <c:pt idx="702">
                  <c:v>2.2159999999999999E-4</c:v>
                </c:pt>
                <c:pt idx="703">
                  <c:v>2.3279999999999999E-4</c:v>
                </c:pt>
                <c:pt idx="704">
                  <c:v>2.7169999999999999E-4</c:v>
                </c:pt>
                <c:pt idx="705">
                  <c:v>2.9E-4</c:v>
                </c:pt>
                <c:pt idx="706">
                  <c:v>3.1070000000000002E-4</c:v>
                </c:pt>
                <c:pt idx="707">
                  <c:v>4.5650000000000004E-4</c:v>
                </c:pt>
                <c:pt idx="708">
                  <c:v>4.975E-4</c:v>
                </c:pt>
                <c:pt idx="709">
                  <c:v>5.6470000000000001E-4</c:v>
                </c:pt>
                <c:pt idx="710">
                  <c:v>6.0530000000000002E-4</c:v>
                </c:pt>
                <c:pt idx="711">
                  <c:v>6.4670000000000005E-4</c:v>
                </c:pt>
                <c:pt idx="712">
                  <c:v>7.1230000000000002E-4</c:v>
                </c:pt>
                <c:pt idx="713">
                  <c:v>7.1749999999999993E-4</c:v>
                </c:pt>
                <c:pt idx="714">
                  <c:v>7.8969999999999995E-4</c:v>
                </c:pt>
                <c:pt idx="715">
                  <c:v>8.1400000000000005E-4</c:v>
                </c:pt>
                <c:pt idx="716">
                  <c:v>8.4369999999999996E-4</c:v>
                </c:pt>
                <c:pt idx="717">
                  <c:v>8.0879999999999993E-4</c:v>
                </c:pt>
                <c:pt idx="718">
                  <c:v>8.1999999999999998E-4</c:v>
                </c:pt>
                <c:pt idx="719">
                  <c:v>8.9580000000000009E-4</c:v>
                </c:pt>
                <c:pt idx="720">
                  <c:v>1.1455E-3</c:v>
                </c:pt>
                <c:pt idx="721">
                  <c:v>1.8969E-3</c:v>
                </c:pt>
                <c:pt idx="722">
                  <c:v>2.1072999999999999E-3</c:v>
                </c:pt>
                <c:pt idx="723">
                  <c:v>2.2737999999999999E-3</c:v>
                </c:pt>
                <c:pt idx="724">
                  <c:v>2.7802999999999999E-3</c:v>
                </c:pt>
                <c:pt idx="725">
                  <c:v>3.4433000000000003E-3</c:v>
                </c:pt>
                <c:pt idx="726">
                  <c:v>3.5938999999999997E-3</c:v>
                </c:pt>
                <c:pt idx="727">
                  <c:v>3.7308999999999997E-3</c:v>
                </c:pt>
                <c:pt idx="728">
                  <c:v>4.0508999999999996E-3</c:v>
                </c:pt>
                <c:pt idx="729">
                  <c:v>4.2532999999999998E-3</c:v>
                </c:pt>
                <c:pt idx="730">
                  <c:v>4.8821999999999997E-3</c:v>
                </c:pt>
                <c:pt idx="731">
                  <c:v>4.9909999999999998E-3</c:v>
                </c:pt>
                <c:pt idx="732">
                  <c:v>5.0980000000000001E-3</c:v>
                </c:pt>
                <c:pt idx="733">
                  <c:v>5.5830999999999997E-3</c:v>
                </c:pt>
                <c:pt idx="734">
                  <c:v>5.8177999999999997E-3</c:v>
                </c:pt>
                <c:pt idx="735">
                  <c:v>6.4773999999999995E-3</c:v>
                </c:pt>
                <c:pt idx="736">
                  <c:v>6.4917000000000004E-3</c:v>
                </c:pt>
                <c:pt idx="737">
                  <c:v>7.4485999999999997E-3</c:v>
                </c:pt>
                <c:pt idx="738">
                  <c:v>7.6185999999999997E-3</c:v>
                </c:pt>
                <c:pt idx="739">
                  <c:v>7.9570999999999999E-3</c:v>
                </c:pt>
                <c:pt idx="740">
                  <c:v>8.3582999999999991E-3</c:v>
                </c:pt>
                <c:pt idx="741">
                  <c:v>8.3432000000000003E-3</c:v>
                </c:pt>
                <c:pt idx="742">
                  <c:v>8.3526999999999994E-3</c:v>
                </c:pt>
                <c:pt idx="743">
                  <c:v>8.3099999999999997E-3</c:v>
                </c:pt>
                <c:pt idx="744">
                  <c:v>8.4633999999999994E-3</c:v>
                </c:pt>
                <c:pt idx="745">
                  <c:v>8.9855000000000004E-3</c:v>
                </c:pt>
                <c:pt idx="746">
                  <c:v>9.0740000000000005E-3</c:v>
                </c:pt>
                <c:pt idx="747">
                  <c:v>9.3302999999999997E-3</c:v>
                </c:pt>
                <c:pt idx="748">
                  <c:v>9.473500000000001E-3</c:v>
                </c:pt>
                <c:pt idx="749">
                  <c:v>9.6229000000000002E-3</c:v>
                </c:pt>
                <c:pt idx="750">
                  <c:v>9.9535999999999999E-3</c:v>
                </c:pt>
                <c:pt idx="751">
                  <c:v>1.00141E-2</c:v>
                </c:pt>
                <c:pt idx="752">
                  <c:v>1.0296400000000001E-2</c:v>
                </c:pt>
                <c:pt idx="753">
                  <c:v>1.0430500000000001E-2</c:v>
                </c:pt>
                <c:pt idx="754">
                  <c:v>1.0561599999999999E-2</c:v>
                </c:pt>
                <c:pt idx="755">
                  <c:v>1.08602E-2</c:v>
                </c:pt>
                <c:pt idx="756">
                  <c:v>1.0849200000000002E-2</c:v>
                </c:pt>
                <c:pt idx="757">
                  <c:v>1.11988E-2</c:v>
                </c:pt>
                <c:pt idx="758">
                  <c:v>1.13676E-2</c:v>
                </c:pt>
                <c:pt idx="759">
                  <c:v>1.1366099999999999E-2</c:v>
                </c:pt>
                <c:pt idx="760">
                  <c:v>1.0834699999999999E-2</c:v>
                </c:pt>
                <c:pt idx="761">
                  <c:v>1.08792E-2</c:v>
                </c:pt>
                <c:pt idx="762">
                  <c:v>1.08532E-2</c:v>
                </c:pt>
                <c:pt idx="763">
                  <c:v>1.1386799999999999E-2</c:v>
                </c:pt>
                <c:pt idx="764">
                  <c:v>1.2269799999999999E-2</c:v>
                </c:pt>
                <c:pt idx="765">
                  <c:v>1.24382E-2</c:v>
                </c:pt>
                <c:pt idx="766">
                  <c:v>1.2561800000000001E-2</c:v>
                </c:pt>
                <c:pt idx="767">
                  <c:v>1.2611499999999999E-2</c:v>
                </c:pt>
                <c:pt idx="768">
                  <c:v>1.2741300000000001E-2</c:v>
                </c:pt>
                <c:pt idx="769">
                  <c:v>1.3029299999999999E-2</c:v>
                </c:pt>
                <c:pt idx="770">
                  <c:v>1.3058199999999999E-2</c:v>
                </c:pt>
                <c:pt idx="771">
                  <c:v>1.3167E-2</c:v>
                </c:pt>
                <c:pt idx="772">
                  <c:v>1.3417800000000001E-2</c:v>
                </c:pt>
                <c:pt idx="773">
                  <c:v>1.35412E-2</c:v>
                </c:pt>
                <c:pt idx="774">
                  <c:v>1.39328E-2</c:v>
                </c:pt>
                <c:pt idx="775">
                  <c:v>1.3993E-2</c:v>
                </c:pt>
                <c:pt idx="776">
                  <c:v>1.40936E-2</c:v>
                </c:pt>
                <c:pt idx="777">
                  <c:v>1.4454400000000001E-2</c:v>
                </c:pt>
                <c:pt idx="778">
                  <c:v>1.47128E-2</c:v>
                </c:pt>
                <c:pt idx="779">
                  <c:v>1.5040899999999999E-2</c:v>
                </c:pt>
                <c:pt idx="780">
                  <c:v>1.5987399999999999E-2</c:v>
                </c:pt>
                <c:pt idx="781">
                  <c:v>1.5938399999999998E-2</c:v>
                </c:pt>
                <c:pt idx="782">
                  <c:v>1.59346E-2</c:v>
                </c:pt>
                <c:pt idx="783">
                  <c:v>1.6043200000000001E-2</c:v>
                </c:pt>
                <c:pt idx="784">
                  <c:v>1.6413299999999999E-2</c:v>
                </c:pt>
                <c:pt idx="785">
                  <c:v>1.6401699999999998E-2</c:v>
                </c:pt>
                <c:pt idx="786">
                  <c:v>1.6365899999999999E-2</c:v>
                </c:pt>
                <c:pt idx="787">
                  <c:v>1.62454E-2</c:v>
                </c:pt>
                <c:pt idx="788">
                  <c:v>1.63278E-2</c:v>
                </c:pt>
                <c:pt idx="789">
                  <c:v>1.6769199999999998E-2</c:v>
                </c:pt>
                <c:pt idx="790">
                  <c:v>1.6812499999999998E-2</c:v>
                </c:pt>
                <c:pt idx="791">
                  <c:v>1.68827E-2</c:v>
                </c:pt>
                <c:pt idx="792">
                  <c:v>1.7141099999999999E-2</c:v>
                </c:pt>
                <c:pt idx="793">
                  <c:v>1.7405999999999998E-2</c:v>
                </c:pt>
                <c:pt idx="794">
                  <c:v>1.7695000000000002E-2</c:v>
                </c:pt>
                <c:pt idx="795">
                  <c:v>1.77749E-2</c:v>
                </c:pt>
                <c:pt idx="796">
                  <c:v>1.7885399999999999E-2</c:v>
                </c:pt>
                <c:pt idx="797">
                  <c:v>1.8051399999999999E-2</c:v>
                </c:pt>
                <c:pt idx="798">
                  <c:v>1.8200299999999999E-2</c:v>
                </c:pt>
                <c:pt idx="799">
                  <c:v>1.8330100000000002E-2</c:v>
                </c:pt>
                <c:pt idx="800">
                  <c:v>1.8726799999999998E-2</c:v>
                </c:pt>
                <c:pt idx="801">
                  <c:v>1.8996100000000002E-2</c:v>
                </c:pt>
                <c:pt idx="802">
                  <c:v>1.9312599999999999E-2</c:v>
                </c:pt>
                <c:pt idx="803">
                  <c:v>1.95748E-2</c:v>
                </c:pt>
                <c:pt idx="804">
                  <c:v>2.01262E-2</c:v>
                </c:pt>
                <c:pt idx="805">
                  <c:v>2.0375500000000001E-2</c:v>
                </c:pt>
                <c:pt idx="806">
                  <c:v>2.05819E-2</c:v>
                </c:pt>
                <c:pt idx="807">
                  <c:v>2.0927500000000002E-2</c:v>
                </c:pt>
                <c:pt idx="808">
                  <c:v>2.1253999999999999E-2</c:v>
                </c:pt>
                <c:pt idx="809">
                  <c:v>2.20974E-2</c:v>
                </c:pt>
                <c:pt idx="810">
                  <c:v>2.2471199999999997E-2</c:v>
                </c:pt>
                <c:pt idx="811">
                  <c:v>2.2823300000000001E-2</c:v>
                </c:pt>
                <c:pt idx="812">
                  <c:v>2.3127700000000001E-2</c:v>
                </c:pt>
                <c:pt idx="813">
                  <c:v>2.3358799999999999E-2</c:v>
                </c:pt>
                <c:pt idx="814">
                  <c:v>2.4335399999999997E-2</c:v>
                </c:pt>
                <c:pt idx="815">
                  <c:v>2.4586199999999999E-2</c:v>
                </c:pt>
                <c:pt idx="816">
                  <c:v>2.4832699999999999E-2</c:v>
                </c:pt>
                <c:pt idx="817">
                  <c:v>2.52006E-2</c:v>
                </c:pt>
                <c:pt idx="818">
                  <c:v>2.5343300000000003E-2</c:v>
                </c:pt>
                <c:pt idx="819">
                  <c:v>2.5834899999999997E-2</c:v>
                </c:pt>
                <c:pt idx="820">
                  <c:v>2.58455E-2</c:v>
                </c:pt>
                <c:pt idx="821">
                  <c:v>2.5759599999999997E-2</c:v>
                </c:pt>
                <c:pt idx="822">
                  <c:v>2.5774599999999998E-2</c:v>
                </c:pt>
                <c:pt idx="823">
                  <c:v>2.6009000000000001E-2</c:v>
                </c:pt>
                <c:pt idx="824">
                  <c:v>2.6623000000000001E-2</c:v>
                </c:pt>
                <c:pt idx="825">
                  <c:v>2.6779799999999999E-2</c:v>
                </c:pt>
                <c:pt idx="826">
                  <c:v>2.6966100000000003E-2</c:v>
                </c:pt>
                <c:pt idx="827">
                  <c:v>2.75578E-2</c:v>
                </c:pt>
                <c:pt idx="828">
                  <c:v>2.81853E-2</c:v>
                </c:pt>
                <c:pt idx="829">
                  <c:v>2.9667699999999998E-2</c:v>
                </c:pt>
                <c:pt idx="830">
                  <c:v>3.0020399999999999E-2</c:v>
                </c:pt>
                <c:pt idx="831">
                  <c:v>3.03281E-2</c:v>
                </c:pt>
                <c:pt idx="832">
                  <c:v>3.0832700000000001E-2</c:v>
                </c:pt>
                <c:pt idx="833">
                  <c:v>3.1212699999999999E-2</c:v>
                </c:pt>
                <c:pt idx="834">
                  <c:v>3.2358199999999997E-2</c:v>
                </c:pt>
                <c:pt idx="835">
                  <c:v>3.2579799999999999E-2</c:v>
                </c:pt>
                <c:pt idx="836">
                  <c:v>3.3207399999999998E-2</c:v>
                </c:pt>
                <c:pt idx="837">
                  <c:v>3.3594900000000004E-2</c:v>
                </c:pt>
                <c:pt idx="838">
                  <c:v>3.4773900000000003E-2</c:v>
                </c:pt>
                <c:pt idx="839">
                  <c:v>3.4916799999999998E-2</c:v>
                </c:pt>
                <c:pt idx="840">
                  <c:v>3.5045099999999996E-2</c:v>
                </c:pt>
                <c:pt idx="841">
                  <c:v>3.62834E-2</c:v>
                </c:pt>
                <c:pt idx="842">
                  <c:v>3.6727599999999999E-2</c:v>
                </c:pt>
                <c:pt idx="843">
                  <c:v>3.77925E-2</c:v>
                </c:pt>
                <c:pt idx="844">
                  <c:v>3.8744000000000001E-2</c:v>
                </c:pt>
                <c:pt idx="845">
                  <c:v>3.9127800000000004E-2</c:v>
                </c:pt>
                <c:pt idx="846">
                  <c:v>3.9425099999999998E-2</c:v>
                </c:pt>
                <c:pt idx="847">
                  <c:v>4.02958E-2</c:v>
                </c:pt>
                <c:pt idx="848">
                  <c:v>4.0489600000000001E-2</c:v>
                </c:pt>
                <c:pt idx="849">
                  <c:v>4.0608999999999999E-2</c:v>
                </c:pt>
                <c:pt idx="850">
                  <c:v>4.0832100000000003E-2</c:v>
                </c:pt>
                <c:pt idx="851">
                  <c:v>4.1061100000000003E-2</c:v>
                </c:pt>
                <c:pt idx="852">
                  <c:v>4.1767700000000005E-2</c:v>
                </c:pt>
                <c:pt idx="853">
                  <c:v>4.1928900000000005E-2</c:v>
                </c:pt>
                <c:pt idx="854">
                  <c:v>4.2063699999999996E-2</c:v>
                </c:pt>
                <c:pt idx="855">
                  <c:v>4.2641600000000002E-2</c:v>
                </c:pt>
                <c:pt idx="856">
                  <c:v>4.2878999999999994E-2</c:v>
                </c:pt>
                <c:pt idx="857">
                  <c:v>4.33932E-2</c:v>
                </c:pt>
                <c:pt idx="858">
                  <c:v>4.3481899999999997E-2</c:v>
                </c:pt>
                <c:pt idx="859">
                  <c:v>4.4048200000000003E-2</c:v>
                </c:pt>
                <c:pt idx="860">
                  <c:v>4.4271399999999995E-2</c:v>
                </c:pt>
                <c:pt idx="861">
                  <c:v>4.4545300000000003E-2</c:v>
                </c:pt>
                <c:pt idx="862">
                  <c:v>4.51002E-2</c:v>
                </c:pt>
                <c:pt idx="863">
                  <c:v>4.5133200000000005E-2</c:v>
                </c:pt>
                <c:pt idx="864">
                  <c:v>4.6207000000000005E-2</c:v>
                </c:pt>
                <c:pt idx="865">
                  <c:v>4.6265599999999997E-2</c:v>
                </c:pt>
                <c:pt idx="866">
                  <c:v>4.6305600000000002E-2</c:v>
                </c:pt>
                <c:pt idx="867">
                  <c:v>4.73605E-2</c:v>
                </c:pt>
                <c:pt idx="868">
                  <c:v>4.7404700000000001E-2</c:v>
                </c:pt>
                <c:pt idx="869">
                  <c:v>4.7457399999999997E-2</c:v>
                </c:pt>
                <c:pt idx="870">
                  <c:v>4.7496499999999997E-2</c:v>
                </c:pt>
                <c:pt idx="871">
                  <c:v>4.77601E-2</c:v>
                </c:pt>
                <c:pt idx="872">
                  <c:v>4.8525499999999999E-2</c:v>
                </c:pt>
                <c:pt idx="873">
                  <c:v>4.8732699999999997E-2</c:v>
                </c:pt>
                <c:pt idx="874">
                  <c:v>4.89109E-2</c:v>
                </c:pt>
                <c:pt idx="875">
                  <c:v>4.94917E-2</c:v>
                </c:pt>
                <c:pt idx="876">
                  <c:v>5.01705E-2</c:v>
                </c:pt>
                <c:pt idx="877">
                  <c:v>5.01821E-2</c:v>
                </c:pt>
                <c:pt idx="878">
                  <c:v>5.0224100000000001E-2</c:v>
                </c:pt>
                <c:pt idx="879">
                  <c:v>5.0724900000000003E-2</c:v>
                </c:pt>
                <c:pt idx="880">
                  <c:v>5.0937700000000002E-2</c:v>
                </c:pt>
                <c:pt idx="881">
                  <c:v>5.1334799999999993E-2</c:v>
                </c:pt>
                <c:pt idx="882">
                  <c:v>5.1232100000000003E-2</c:v>
                </c:pt>
                <c:pt idx="883">
                  <c:v>5.1306900000000003E-2</c:v>
                </c:pt>
                <c:pt idx="884">
                  <c:v>5.1780899999999998E-2</c:v>
                </c:pt>
                <c:pt idx="885">
                  <c:v>5.21304E-2</c:v>
                </c:pt>
                <c:pt idx="886">
                  <c:v>5.3057E-2</c:v>
                </c:pt>
                <c:pt idx="887">
                  <c:v>5.3225600000000005E-2</c:v>
                </c:pt>
                <c:pt idx="888">
                  <c:v>5.3661500000000001E-2</c:v>
                </c:pt>
                <c:pt idx="889">
                  <c:v>5.3987899999999998E-2</c:v>
                </c:pt>
                <c:pt idx="890">
                  <c:v>5.4350500000000003E-2</c:v>
                </c:pt>
                <c:pt idx="891">
                  <c:v>5.5221099999999995E-2</c:v>
                </c:pt>
                <c:pt idx="892">
                  <c:v>5.5391199999999995E-2</c:v>
                </c:pt>
                <c:pt idx="893">
                  <c:v>5.5587999999999999E-2</c:v>
                </c:pt>
                <c:pt idx="894">
                  <c:v>5.57671E-2</c:v>
                </c:pt>
                <c:pt idx="895">
                  <c:v>5.5988699999999995E-2</c:v>
                </c:pt>
                <c:pt idx="896">
                  <c:v>5.6533699999999999E-2</c:v>
                </c:pt>
                <c:pt idx="897">
                  <c:v>5.6625200000000001E-2</c:v>
                </c:pt>
                <c:pt idx="898">
                  <c:v>5.7059199999999997E-2</c:v>
                </c:pt>
                <c:pt idx="899">
                  <c:v>5.7399699999999998E-2</c:v>
                </c:pt>
                <c:pt idx="900">
                  <c:v>5.7713799999999996E-2</c:v>
                </c:pt>
                <c:pt idx="901">
                  <c:v>5.8345799999999996E-2</c:v>
                </c:pt>
                <c:pt idx="902">
                  <c:v>5.8516700000000005E-2</c:v>
                </c:pt>
                <c:pt idx="903">
                  <c:v>5.9301599999999996E-2</c:v>
                </c:pt>
                <c:pt idx="904">
                  <c:v>5.9733299999999996E-2</c:v>
                </c:pt>
                <c:pt idx="905">
                  <c:v>5.99704E-2</c:v>
                </c:pt>
                <c:pt idx="906">
                  <c:v>6.0185500000000003E-2</c:v>
                </c:pt>
                <c:pt idx="907">
                  <c:v>6.0288899999999999E-2</c:v>
                </c:pt>
                <c:pt idx="908">
                  <c:v>6.0388700000000003E-2</c:v>
                </c:pt>
                <c:pt idx="909">
                  <c:v>6.0654199999999998E-2</c:v>
                </c:pt>
                <c:pt idx="910">
                  <c:v>6.0828E-2</c:v>
                </c:pt>
                <c:pt idx="911">
                  <c:v>6.1027999999999999E-2</c:v>
                </c:pt>
                <c:pt idx="912">
                  <c:v>6.1033299999999999E-2</c:v>
                </c:pt>
                <c:pt idx="913">
                  <c:v>6.1019899999999995E-2</c:v>
                </c:pt>
                <c:pt idx="914">
                  <c:v>6.09525E-2</c:v>
                </c:pt>
                <c:pt idx="915">
                  <c:v>6.0981100000000003E-2</c:v>
                </c:pt>
                <c:pt idx="916">
                  <c:v>6.11306E-2</c:v>
                </c:pt>
                <c:pt idx="917">
                  <c:v>6.1174299999999994E-2</c:v>
                </c:pt>
                <c:pt idx="918">
                  <c:v>6.1261400000000001E-2</c:v>
                </c:pt>
                <c:pt idx="919">
                  <c:v>6.1387499999999998E-2</c:v>
                </c:pt>
                <c:pt idx="920">
                  <c:v>6.1612500000000001E-2</c:v>
                </c:pt>
                <c:pt idx="921">
                  <c:v>6.1616799999999999E-2</c:v>
                </c:pt>
                <c:pt idx="922">
                  <c:v>6.1608700000000002E-2</c:v>
                </c:pt>
                <c:pt idx="923">
                  <c:v>6.16313E-2</c:v>
                </c:pt>
                <c:pt idx="924">
                  <c:v>6.1536E-2</c:v>
                </c:pt>
                <c:pt idx="925">
                  <c:v>6.1518800000000005E-2</c:v>
                </c:pt>
                <c:pt idx="926">
                  <c:v>6.1482700000000001E-2</c:v>
                </c:pt>
                <c:pt idx="927">
                  <c:v>6.1558099999999998E-2</c:v>
                </c:pt>
                <c:pt idx="928">
                  <c:v>6.1772199999999999E-2</c:v>
                </c:pt>
                <c:pt idx="929">
                  <c:v>6.1785500000000007E-2</c:v>
                </c:pt>
                <c:pt idx="930">
                  <c:v>6.1522199999999999E-2</c:v>
                </c:pt>
                <c:pt idx="931">
                  <c:v>6.1569000000000006E-2</c:v>
                </c:pt>
                <c:pt idx="932">
                  <c:v>6.1631200000000004E-2</c:v>
                </c:pt>
                <c:pt idx="933">
                  <c:v>6.1735300000000007E-2</c:v>
                </c:pt>
                <c:pt idx="934">
                  <c:v>6.1836399999999993E-2</c:v>
                </c:pt>
                <c:pt idx="935">
                  <c:v>6.2120300000000003E-2</c:v>
                </c:pt>
                <c:pt idx="936">
                  <c:v>6.2142799999999998E-2</c:v>
                </c:pt>
                <c:pt idx="937">
                  <c:v>6.2146600000000003E-2</c:v>
                </c:pt>
                <c:pt idx="938">
                  <c:v>6.2096900000000003E-2</c:v>
                </c:pt>
                <c:pt idx="939">
                  <c:v>6.2099700000000001E-2</c:v>
                </c:pt>
                <c:pt idx="940">
                  <c:v>6.2136899999999995E-2</c:v>
                </c:pt>
                <c:pt idx="941">
                  <c:v>6.2252400000000006E-2</c:v>
                </c:pt>
                <c:pt idx="942">
                  <c:v>6.2339399999999996E-2</c:v>
                </c:pt>
                <c:pt idx="943">
                  <c:v>6.2334399999999998E-2</c:v>
                </c:pt>
                <c:pt idx="944">
                  <c:v>6.2430000000000006E-2</c:v>
                </c:pt>
                <c:pt idx="945">
                  <c:v>6.2462799999999999E-2</c:v>
                </c:pt>
                <c:pt idx="946">
                  <c:v>6.2382899999999998E-2</c:v>
                </c:pt>
                <c:pt idx="947">
                  <c:v>6.2399799999999998E-2</c:v>
                </c:pt>
                <c:pt idx="948">
                  <c:v>6.2501000000000001E-2</c:v>
                </c:pt>
                <c:pt idx="949">
                  <c:v>6.2462400000000001E-2</c:v>
                </c:pt>
                <c:pt idx="950">
                  <c:v>6.1933100000000005E-2</c:v>
                </c:pt>
                <c:pt idx="951">
                  <c:v>6.1938500000000001E-2</c:v>
                </c:pt>
                <c:pt idx="952">
                  <c:v>6.2152800000000001E-2</c:v>
                </c:pt>
                <c:pt idx="953">
                  <c:v>6.2227899999999996E-2</c:v>
                </c:pt>
                <c:pt idx="954">
                  <c:v>6.2279099999999997E-2</c:v>
                </c:pt>
                <c:pt idx="955">
                  <c:v>6.2179200000000004E-2</c:v>
                </c:pt>
                <c:pt idx="956">
                  <c:v>6.2199200000000003E-2</c:v>
                </c:pt>
                <c:pt idx="957">
                  <c:v>6.2073799999999998E-2</c:v>
                </c:pt>
                <c:pt idx="958">
                  <c:v>6.2114399999999993E-2</c:v>
                </c:pt>
                <c:pt idx="959">
                  <c:v>6.21723E-2</c:v>
                </c:pt>
                <c:pt idx="960">
                  <c:v>6.2371100000000006E-2</c:v>
                </c:pt>
                <c:pt idx="961">
                  <c:v>6.2450499999999999E-2</c:v>
                </c:pt>
                <c:pt idx="962">
                  <c:v>6.23499E-2</c:v>
                </c:pt>
                <c:pt idx="963">
                  <c:v>6.2245399999999999E-2</c:v>
                </c:pt>
                <c:pt idx="964">
                  <c:v>6.2152900000000004E-2</c:v>
                </c:pt>
                <c:pt idx="965">
                  <c:v>6.2015500000000001E-2</c:v>
                </c:pt>
                <c:pt idx="966">
                  <c:v>6.2012900000000003E-2</c:v>
                </c:pt>
                <c:pt idx="967">
                  <c:v>6.2028600000000003E-2</c:v>
                </c:pt>
                <c:pt idx="968">
                  <c:v>6.2070800000000002E-2</c:v>
                </c:pt>
                <c:pt idx="969">
                  <c:v>6.2048699999999998E-2</c:v>
                </c:pt>
                <c:pt idx="970">
                  <c:v>6.2120499999999995E-2</c:v>
                </c:pt>
                <c:pt idx="971">
                  <c:v>6.2459899999999999E-2</c:v>
                </c:pt>
                <c:pt idx="972">
                  <c:v>6.2516999999999989E-2</c:v>
                </c:pt>
                <c:pt idx="973">
                  <c:v>6.2608399999999995E-2</c:v>
                </c:pt>
                <c:pt idx="974">
                  <c:v>6.2552800000000006E-2</c:v>
                </c:pt>
                <c:pt idx="975">
                  <c:v>6.2651999999999999E-2</c:v>
                </c:pt>
                <c:pt idx="976">
                  <c:v>6.2745300000000004E-2</c:v>
                </c:pt>
                <c:pt idx="977">
                  <c:v>6.2885899999999995E-2</c:v>
                </c:pt>
                <c:pt idx="978">
                  <c:v>6.307299999999999E-2</c:v>
                </c:pt>
                <c:pt idx="979">
                  <c:v>6.3066800000000006E-2</c:v>
                </c:pt>
                <c:pt idx="980">
                  <c:v>6.3076199999999999E-2</c:v>
                </c:pt>
                <c:pt idx="981">
                  <c:v>6.3002100000000005E-2</c:v>
                </c:pt>
                <c:pt idx="982">
                  <c:v>6.2904799999999997E-2</c:v>
                </c:pt>
                <c:pt idx="983">
                  <c:v>6.2765700000000008E-2</c:v>
                </c:pt>
                <c:pt idx="984">
                  <c:v>6.2707800000000008E-2</c:v>
                </c:pt>
                <c:pt idx="985">
                  <c:v>6.2674099999999996E-2</c:v>
                </c:pt>
                <c:pt idx="986">
                  <c:v>6.2671000000000004E-2</c:v>
                </c:pt>
                <c:pt idx="987">
                  <c:v>6.2641200000000008E-2</c:v>
                </c:pt>
                <c:pt idx="988">
                  <c:v>6.2576400000000004E-2</c:v>
                </c:pt>
                <c:pt idx="989">
                  <c:v>6.2498600000000001E-2</c:v>
                </c:pt>
                <c:pt idx="990">
                  <c:v>6.2389599999999996E-2</c:v>
                </c:pt>
                <c:pt idx="991">
                  <c:v>6.2640200000000007E-2</c:v>
                </c:pt>
                <c:pt idx="992">
                  <c:v>6.2601000000000004E-2</c:v>
                </c:pt>
                <c:pt idx="993">
                  <c:v>6.2564599999999998E-2</c:v>
                </c:pt>
                <c:pt idx="994">
                  <c:v>6.2529600000000005E-2</c:v>
                </c:pt>
                <c:pt idx="995">
                  <c:v>6.2268800000000006E-2</c:v>
                </c:pt>
                <c:pt idx="996">
                  <c:v>6.2163199999999995E-2</c:v>
                </c:pt>
                <c:pt idx="997">
                  <c:v>6.19947E-2</c:v>
                </c:pt>
                <c:pt idx="998">
                  <c:v>6.1637000000000004E-2</c:v>
                </c:pt>
                <c:pt idx="999">
                  <c:v>6.1591100000000003E-2</c:v>
                </c:pt>
                <c:pt idx="1000">
                  <c:v>6.1058199999999993E-2</c:v>
                </c:pt>
                <c:pt idx="1001">
                  <c:v>6.0995899999999999E-2</c:v>
                </c:pt>
                <c:pt idx="1002">
                  <c:v>6.0929299999999999E-2</c:v>
                </c:pt>
                <c:pt idx="1003">
                  <c:v>6.0849E-2</c:v>
                </c:pt>
                <c:pt idx="1004">
                  <c:v>6.08193E-2</c:v>
                </c:pt>
                <c:pt idx="1005">
                  <c:v>6.0727000000000003E-2</c:v>
                </c:pt>
                <c:pt idx="1006">
                  <c:v>6.0719900000000007E-2</c:v>
                </c:pt>
                <c:pt idx="1007">
                  <c:v>6.06405E-2</c:v>
                </c:pt>
                <c:pt idx="1008">
                  <c:v>6.0433300000000002E-2</c:v>
                </c:pt>
                <c:pt idx="1009">
                  <c:v>6.0387099999999999E-2</c:v>
                </c:pt>
                <c:pt idx="1010">
                  <c:v>6.0387400000000001E-2</c:v>
                </c:pt>
                <c:pt idx="1011">
                  <c:v>6.0303699999999995E-2</c:v>
                </c:pt>
                <c:pt idx="1012">
                  <c:v>5.9196099999999995E-2</c:v>
                </c:pt>
                <c:pt idx="1013">
                  <c:v>5.9145000000000003E-2</c:v>
                </c:pt>
                <c:pt idx="1014">
                  <c:v>5.9114800000000002E-2</c:v>
                </c:pt>
                <c:pt idx="1015">
                  <c:v>5.8711300000000001E-2</c:v>
                </c:pt>
                <c:pt idx="1016">
                  <c:v>5.8795200000000006E-2</c:v>
                </c:pt>
                <c:pt idx="1017">
                  <c:v>5.8794100000000002E-2</c:v>
                </c:pt>
                <c:pt idx="1018">
                  <c:v>5.8766999999999993E-2</c:v>
                </c:pt>
                <c:pt idx="1019">
                  <c:v>5.8743900000000002E-2</c:v>
                </c:pt>
                <c:pt idx="1020">
                  <c:v>5.87238E-2</c:v>
                </c:pt>
                <c:pt idx="1021">
                  <c:v>5.8484399999999999E-2</c:v>
                </c:pt>
                <c:pt idx="1022">
                  <c:v>5.8561100000000005E-2</c:v>
                </c:pt>
                <c:pt idx="1023">
                  <c:v>5.8634199999999997E-2</c:v>
                </c:pt>
                <c:pt idx="1024">
                  <c:v>5.8418200000000003E-2</c:v>
                </c:pt>
                <c:pt idx="1025">
                  <c:v>5.8393899999999999E-2</c:v>
                </c:pt>
                <c:pt idx="1026">
                  <c:v>5.8287399999999996E-2</c:v>
                </c:pt>
                <c:pt idx="1027">
                  <c:v>5.8359300000000003E-2</c:v>
                </c:pt>
                <c:pt idx="1028">
                  <c:v>5.8348500000000005E-2</c:v>
                </c:pt>
                <c:pt idx="1029">
                  <c:v>5.83715E-2</c:v>
                </c:pt>
                <c:pt idx="1030">
                  <c:v>5.8340799999999998E-2</c:v>
                </c:pt>
                <c:pt idx="1031">
                  <c:v>5.8489199999999998E-2</c:v>
                </c:pt>
                <c:pt idx="1032">
                  <c:v>5.8519399999999999E-2</c:v>
                </c:pt>
                <c:pt idx="1033">
                  <c:v>5.9433600000000003E-2</c:v>
                </c:pt>
                <c:pt idx="1034">
                  <c:v>5.9413000000000001E-2</c:v>
                </c:pt>
                <c:pt idx="1035">
                  <c:v>5.9427300000000002E-2</c:v>
                </c:pt>
                <c:pt idx="1036">
                  <c:v>5.9502399999999997E-2</c:v>
                </c:pt>
                <c:pt idx="1037">
                  <c:v>5.9598199999999997E-2</c:v>
                </c:pt>
                <c:pt idx="1038">
                  <c:v>5.9581700000000001E-2</c:v>
                </c:pt>
                <c:pt idx="1039">
                  <c:v>5.9246899999999998E-2</c:v>
                </c:pt>
                <c:pt idx="1040">
                  <c:v>5.9331099999999998E-2</c:v>
                </c:pt>
                <c:pt idx="1041">
                  <c:v>5.9636399999999999E-2</c:v>
                </c:pt>
                <c:pt idx="1042">
                  <c:v>5.9643499999999995E-2</c:v>
                </c:pt>
                <c:pt idx="1043">
                  <c:v>5.9683900000000005E-2</c:v>
                </c:pt>
                <c:pt idx="1044">
                  <c:v>5.9816599999999998E-2</c:v>
                </c:pt>
                <c:pt idx="1045">
                  <c:v>5.98208E-2</c:v>
                </c:pt>
                <c:pt idx="1046">
                  <c:v>5.9987100000000002E-2</c:v>
                </c:pt>
                <c:pt idx="1047">
                  <c:v>6.0062400000000002E-2</c:v>
                </c:pt>
                <c:pt idx="1048">
                  <c:v>6.0098399999999996E-2</c:v>
                </c:pt>
                <c:pt idx="1049">
                  <c:v>6.0265199999999998E-2</c:v>
                </c:pt>
                <c:pt idx="1050">
                  <c:v>6.0181899999999997E-2</c:v>
                </c:pt>
                <c:pt idx="1051">
                  <c:v>6.0008199999999998E-2</c:v>
                </c:pt>
                <c:pt idx="1052">
                  <c:v>6.00049E-2</c:v>
                </c:pt>
                <c:pt idx="1053">
                  <c:v>5.9992799999999999E-2</c:v>
                </c:pt>
                <c:pt idx="1054">
                  <c:v>5.9987000000000006E-2</c:v>
                </c:pt>
                <c:pt idx="1055">
                  <c:v>5.9950400000000001E-2</c:v>
                </c:pt>
                <c:pt idx="1056">
                  <c:v>5.9824599999999999E-2</c:v>
                </c:pt>
                <c:pt idx="1057">
                  <c:v>5.96111E-2</c:v>
                </c:pt>
                <c:pt idx="1058">
                  <c:v>5.9515399999999996E-2</c:v>
                </c:pt>
                <c:pt idx="1059">
                  <c:v>5.9502399999999997E-2</c:v>
                </c:pt>
                <c:pt idx="1060">
                  <c:v>5.9433899999999998E-2</c:v>
                </c:pt>
                <c:pt idx="1061">
                  <c:v>5.9132699999999996E-2</c:v>
                </c:pt>
                <c:pt idx="1062">
                  <c:v>5.9037699999999999E-2</c:v>
                </c:pt>
                <c:pt idx="1063">
                  <c:v>5.8983499999999994E-2</c:v>
                </c:pt>
                <c:pt idx="1064">
                  <c:v>5.8946199999999997E-2</c:v>
                </c:pt>
                <c:pt idx="1065">
                  <c:v>5.8961300000000001E-2</c:v>
                </c:pt>
                <c:pt idx="1066">
                  <c:v>5.8851500000000001E-2</c:v>
                </c:pt>
                <c:pt idx="1067">
                  <c:v>5.8715900000000001E-2</c:v>
                </c:pt>
                <c:pt idx="1068">
                  <c:v>5.8697299999999994E-2</c:v>
                </c:pt>
                <c:pt idx="1069">
                  <c:v>5.8694400000000001E-2</c:v>
                </c:pt>
                <c:pt idx="1070">
                  <c:v>5.8742500000000003E-2</c:v>
                </c:pt>
                <c:pt idx="1071">
                  <c:v>5.8755399999999999E-2</c:v>
                </c:pt>
                <c:pt idx="1072">
                  <c:v>5.8729199999999995E-2</c:v>
                </c:pt>
                <c:pt idx="1073">
                  <c:v>5.87938E-2</c:v>
                </c:pt>
                <c:pt idx="1074">
                  <c:v>5.8850399999999997E-2</c:v>
                </c:pt>
                <c:pt idx="1075">
                  <c:v>5.8855299999999999E-2</c:v>
                </c:pt>
                <c:pt idx="1076">
                  <c:v>5.8458500000000004E-2</c:v>
                </c:pt>
                <c:pt idx="1077">
                  <c:v>5.8512800000000004E-2</c:v>
                </c:pt>
                <c:pt idx="1078">
                  <c:v>5.8487099999999993E-2</c:v>
                </c:pt>
                <c:pt idx="1079">
                  <c:v>5.8440899999999997E-2</c:v>
                </c:pt>
                <c:pt idx="1080">
                  <c:v>5.8493700000000003E-2</c:v>
                </c:pt>
                <c:pt idx="1081">
                  <c:v>5.8165399999999999E-2</c:v>
                </c:pt>
                <c:pt idx="1082">
                  <c:v>5.8236999999999997E-2</c:v>
                </c:pt>
                <c:pt idx="1083">
                  <c:v>5.82149E-2</c:v>
                </c:pt>
                <c:pt idx="1084">
                  <c:v>5.8329700000000005E-2</c:v>
                </c:pt>
                <c:pt idx="1085">
                  <c:v>5.8353299999999997E-2</c:v>
                </c:pt>
                <c:pt idx="1086">
                  <c:v>5.8402799999999998E-2</c:v>
                </c:pt>
                <c:pt idx="1087">
                  <c:v>5.8528399999999994E-2</c:v>
                </c:pt>
                <c:pt idx="1088">
                  <c:v>5.8443099999999998E-2</c:v>
                </c:pt>
                <c:pt idx="1089">
                  <c:v>5.84924E-2</c:v>
                </c:pt>
                <c:pt idx="1090">
                  <c:v>5.8685500000000002E-2</c:v>
                </c:pt>
                <c:pt idx="1091">
                  <c:v>5.8744699999999997E-2</c:v>
                </c:pt>
                <c:pt idx="1092">
                  <c:v>5.8665099999999998E-2</c:v>
                </c:pt>
                <c:pt idx="1093">
                  <c:v>5.8882799999999999E-2</c:v>
                </c:pt>
                <c:pt idx="1094">
                  <c:v>5.8930100000000006E-2</c:v>
                </c:pt>
                <c:pt idx="1095">
                  <c:v>5.8392899999999998E-2</c:v>
                </c:pt>
                <c:pt idx="1096">
                  <c:v>5.8493000000000003E-2</c:v>
                </c:pt>
                <c:pt idx="1097">
                  <c:v>5.8466199999999996E-2</c:v>
                </c:pt>
                <c:pt idx="1098">
                  <c:v>5.85532E-2</c:v>
                </c:pt>
                <c:pt idx="1099">
                  <c:v>5.8589200000000001E-2</c:v>
                </c:pt>
                <c:pt idx="1100">
                  <c:v>5.8615700000000007E-2</c:v>
                </c:pt>
                <c:pt idx="1101">
                  <c:v>5.9059999999999994E-2</c:v>
                </c:pt>
                <c:pt idx="1102">
                  <c:v>5.9118299999999999E-2</c:v>
                </c:pt>
                <c:pt idx="1103">
                  <c:v>5.9356099999999995E-2</c:v>
                </c:pt>
                <c:pt idx="1104">
                  <c:v>5.9402900000000002E-2</c:v>
                </c:pt>
                <c:pt idx="1105">
                  <c:v>5.9371E-2</c:v>
                </c:pt>
                <c:pt idx="1106">
                  <c:v>5.9425600000000002E-2</c:v>
                </c:pt>
                <c:pt idx="1107">
                  <c:v>5.93061E-2</c:v>
                </c:pt>
                <c:pt idx="1108">
                  <c:v>5.9434100000000004E-2</c:v>
                </c:pt>
                <c:pt idx="1109">
                  <c:v>5.9515000000000005E-2</c:v>
                </c:pt>
                <c:pt idx="1110">
                  <c:v>5.9291999999999997E-2</c:v>
                </c:pt>
                <c:pt idx="1111">
                  <c:v>5.9315499999999993E-2</c:v>
                </c:pt>
                <c:pt idx="1112">
                  <c:v>5.9399199999999999E-2</c:v>
                </c:pt>
                <c:pt idx="1113">
                  <c:v>5.8986000000000004E-2</c:v>
                </c:pt>
                <c:pt idx="1114">
                  <c:v>5.8958899999999995E-2</c:v>
                </c:pt>
                <c:pt idx="1115">
                  <c:v>5.8934399999999998E-2</c:v>
                </c:pt>
                <c:pt idx="1116">
                  <c:v>5.9763499999999997E-2</c:v>
                </c:pt>
                <c:pt idx="1117">
                  <c:v>5.97093E-2</c:v>
                </c:pt>
                <c:pt idx="1118">
                  <c:v>5.9671099999999998E-2</c:v>
                </c:pt>
                <c:pt idx="1119">
                  <c:v>5.9633100000000001E-2</c:v>
                </c:pt>
                <c:pt idx="1120">
                  <c:v>5.9652799999999999E-2</c:v>
                </c:pt>
                <c:pt idx="1121">
                  <c:v>5.9808199999999999E-2</c:v>
                </c:pt>
                <c:pt idx="1122">
                  <c:v>6.00901E-2</c:v>
                </c:pt>
                <c:pt idx="1123">
                  <c:v>6.0158799999999998E-2</c:v>
                </c:pt>
                <c:pt idx="1124">
                  <c:v>6.0205000000000002E-2</c:v>
                </c:pt>
                <c:pt idx="1125">
                  <c:v>5.9987399999999996E-2</c:v>
                </c:pt>
                <c:pt idx="1126">
                  <c:v>6.0044800000000002E-2</c:v>
                </c:pt>
                <c:pt idx="1127">
                  <c:v>5.9947299999999995E-2</c:v>
                </c:pt>
                <c:pt idx="1128">
                  <c:v>5.9983300000000003E-2</c:v>
                </c:pt>
                <c:pt idx="1129">
                  <c:v>6.0016199999999999E-2</c:v>
                </c:pt>
                <c:pt idx="1130">
                  <c:v>5.9889599999999994E-2</c:v>
                </c:pt>
                <c:pt idx="1131">
                  <c:v>5.9873399999999993E-2</c:v>
                </c:pt>
                <c:pt idx="1132">
                  <c:v>5.9642000000000001E-2</c:v>
                </c:pt>
                <c:pt idx="1133">
                  <c:v>5.9620600000000003E-2</c:v>
                </c:pt>
                <c:pt idx="1134">
                  <c:v>5.9604100000000007E-2</c:v>
                </c:pt>
                <c:pt idx="1135">
                  <c:v>5.9896000000000005E-2</c:v>
                </c:pt>
                <c:pt idx="1136">
                  <c:v>5.9981600000000003E-2</c:v>
                </c:pt>
                <c:pt idx="1137">
                  <c:v>5.9752599999999996E-2</c:v>
                </c:pt>
                <c:pt idx="1138">
                  <c:v>5.9757300000000006E-2</c:v>
                </c:pt>
                <c:pt idx="1139">
                  <c:v>5.9928100000000005E-2</c:v>
                </c:pt>
                <c:pt idx="1140">
                  <c:v>6.0007100000000001E-2</c:v>
                </c:pt>
                <c:pt idx="1141">
                  <c:v>6.0018200000000001E-2</c:v>
                </c:pt>
                <c:pt idx="1142">
                  <c:v>6.0136300000000004E-2</c:v>
                </c:pt>
                <c:pt idx="1143">
                  <c:v>6.0233700000000001E-2</c:v>
                </c:pt>
                <c:pt idx="1144">
                  <c:v>6.0038000000000001E-2</c:v>
                </c:pt>
                <c:pt idx="1145">
                  <c:v>6.0138800000000006E-2</c:v>
                </c:pt>
                <c:pt idx="1146">
                  <c:v>6.0312599999999994E-2</c:v>
                </c:pt>
                <c:pt idx="1147">
                  <c:v>6.0695499999999993E-2</c:v>
                </c:pt>
                <c:pt idx="1148">
                  <c:v>6.0820100000000002E-2</c:v>
                </c:pt>
                <c:pt idx="1149">
                  <c:v>6.11149E-2</c:v>
                </c:pt>
                <c:pt idx="1150">
                  <c:v>6.1264300000000001E-2</c:v>
                </c:pt>
                <c:pt idx="1151">
                  <c:v>6.1380900000000002E-2</c:v>
                </c:pt>
                <c:pt idx="1152">
                  <c:v>6.1624499999999999E-2</c:v>
                </c:pt>
                <c:pt idx="1153">
                  <c:v>6.1665900000000003E-2</c:v>
                </c:pt>
                <c:pt idx="1154">
                  <c:v>6.2108900000000002E-2</c:v>
                </c:pt>
                <c:pt idx="1155">
                  <c:v>6.2302600000000007E-2</c:v>
                </c:pt>
                <c:pt idx="1156">
                  <c:v>6.2473400000000005E-2</c:v>
                </c:pt>
                <c:pt idx="1157">
                  <c:v>6.2630499999999992E-2</c:v>
                </c:pt>
                <c:pt idx="1158">
                  <c:v>6.3176300000000005E-2</c:v>
                </c:pt>
                <c:pt idx="1159">
                  <c:v>6.3195699999999994E-2</c:v>
                </c:pt>
                <c:pt idx="1160">
                  <c:v>6.312509999999999E-2</c:v>
                </c:pt>
                <c:pt idx="1161">
                  <c:v>6.3232099999999999E-2</c:v>
                </c:pt>
                <c:pt idx="1162">
                  <c:v>6.3527399999999998E-2</c:v>
                </c:pt>
                <c:pt idx="1163">
                  <c:v>6.3452700000000001E-2</c:v>
                </c:pt>
                <c:pt idx="1164">
                  <c:v>6.3353900000000005E-2</c:v>
                </c:pt>
                <c:pt idx="1165">
                  <c:v>6.3290399999999997E-2</c:v>
                </c:pt>
                <c:pt idx="1166">
                  <c:v>6.3206999999999999E-2</c:v>
                </c:pt>
                <c:pt idx="1167">
                  <c:v>6.3041600000000003E-2</c:v>
                </c:pt>
                <c:pt idx="1168">
                  <c:v>6.3100900000000001E-2</c:v>
                </c:pt>
                <c:pt idx="1169">
                  <c:v>6.2949900000000003E-2</c:v>
                </c:pt>
                <c:pt idx="1170">
                  <c:v>6.2845800000000007E-2</c:v>
                </c:pt>
                <c:pt idx="1171">
                  <c:v>6.27355E-2</c:v>
                </c:pt>
                <c:pt idx="1172">
                  <c:v>6.2817399999999995E-2</c:v>
                </c:pt>
                <c:pt idx="1173">
                  <c:v>6.2920299999999998E-2</c:v>
                </c:pt>
                <c:pt idx="1174">
                  <c:v>6.2882499999999994E-2</c:v>
                </c:pt>
                <c:pt idx="1175">
                  <c:v>6.2851000000000004E-2</c:v>
                </c:pt>
                <c:pt idx="1176">
                  <c:v>6.2541700000000006E-2</c:v>
                </c:pt>
                <c:pt idx="1177">
                  <c:v>6.2573400000000001E-2</c:v>
                </c:pt>
                <c:pt idx="1178">
                  <c:v>6.2570199999999992E-2</c:v>
                </c:pt>
                <c:pt idx="1179">
                  <c:v>6.2595899999999996E-2</c:v>
                </c:pt>
                <c:pt idx="1180">
                  <c:v>6.2537200000000001E-2</c:v>
                </c:pt>
                <c:pt idx="1181">
                  <c:v>6.2651499999999999E-2</c:v>
                </c:pt>
                <c:pt idx="1182">
                  <c:v>6.2683900000000001E-2</c:v>
                </c:pt>
                <c:pt idx="1183">
                  <c:v>6.2642400000000001E-2</c:v>
                </c:pt>
                <c:pt idx="1184">
                  <c:v>6.23644E-2</c:v>
                </c:pt>
                <c:pt idx="1185">
                  <c:v>6.2167300000000002E-2</c:v>
                </c:pt>
                <c:pt idx="1186">
                  <c:v>6.1600999999999996E-2</c:v>
                </c:pt>
                <c:pt idx="1187">
                  <c:v>6.1439300000000002E-2</c:v>
                </c:pt>
                <c:pt idx="1188">
                  <c:v>6.1211099999999997E-2</c:v>
                </c:pt>
                <c:pt idx="1189">
                  <c:v>6.0671299999999997E-2</c:v>
                </c:pt>
                <c:pt idx="1190">
                  <c:v>6.0396200000000004E-2</c:v>
                </c:pt>
                <c:pt idx="1191">
                  <c:v>5.9248200000000001E-2</c:v>
                </c:pt>
                <c:pt idx="1192">
                  <c:v>5.9102699999999994E-2</c:v>
                </c:pt>
                <c:pt idx="1193">
                  <c:v>5.9001900000000003E-2</c:v>
                </c:pt>
                <c:pt idx="1194">
                  <c:v>5.84152E-2</c:v>
                </c:pt>
                <c:pt idx="1195">
                  <c:v>5.8093700000000005E-2</c:v>
                </c:pt>
                <c:pt idx="1196">
                  <c:v>5.7198399999999996E-2</c:v>
                </c:pt>
                <c:pt idx="1197">
                  <c:v>5.7098500000000003E-2</c:v>
                </c:pt>
                <c:pt idx="1198">
                  <c:v>5.7012500000000001E-2</c:v>
                </c:pt>
                <c:pt idx="1199">
                  <c:v>5.6498400000000004E-2</c:v>
                </c:pt>
                <c:pt idx="1200">
                  <c:v>5.6161299999999997E-2</c:v>
                </c:pt>
                <c:pt idx="1201">
                  <c:v>5.4365300000000005E-2</c:v>
                </c:pt>
                <c:pt idx="1202">
                  <c:v>5.4351299999999998E-2</c:v>
                </c:pt>
                <c:pt idx="1203">
                  <c:v>5.3354600000000002E-2</c:v>
                </c:pt>
                <c:pt idx="1204">
                  <c:v>5.29472E-2</c:v>
                </c:pt>
                <c:pt idx="1205">
                  <c:v>5.2519099999999999E-2</c:v>
                </c:pt>
                <c:pt idx="1206">
                  <c:v>5.2022000000000006E-2</c:v>
                </c:pt>
                <c:pt idx="1207">
                  <c:v>5.1935599999999998E-2</c:v>
                </c:pt>
                <c:pt idx="1208">
                  <c:v>5.1867799999999999E-2</c:v>
                </c:pt>
                <c:pt idx="1209">
                  <c:v>5.1835000000000006E-2</c:v>
                </c:pt>
                <c:pt idx="1210">
                  <c:v>5.1871199999999999E-2</c:v>
                </c:pt>
                <c:pt idx="1211">
                  <c:v>5.2058600000000003E-2</c:v>
                </c:pt>
                <c:pt idx="1212">
                  <c:v>5.2096900000000002E-2</c:v>
                </c:pt>
                <c:pt idx="1213">
                  <c:v>5.1981900000000004E-2</c:v>
                </c:pt>
                <c:pt idx="1214">
                  <c:v>5.1700400000000001E-2</c:v>
                </c:pt>
                <c:pt idx="1215">
                  <c:v>5.1396899999999995E-2</c:v>
                </c:pt>
                <c:pt idx="1216">
                  <c:v>5.0873100000000004E-2</c:v>
                </c:pt>
                <c:pt idx="1217">
                  <c:v>5.0807000000000005E-2</c:v>
                </c:pt>
                <c:pt idx="1218">
                  <c:v>5.0374299999999997E-2</c:v>
                </c:pt>
                <c:pt idx="1219">
                  <c:v>5.0332800000000004E-2</c:v>
                </c:pt>
                <c:pt idx="1220">
                  <c:v>5.0231399999999995E-2</c:v>
                </c:pt>
                <c:pt idx="1221">
                  <c:v>4.9866199999999999E-2</c:v>
                </c:pt>
                <c:pt idx="1222">
                  <c:v>4.9950099999999997E-2</c:v>
                </c:pt>
                <c:pt idx="1223">
                  <c:v>5.0177100000000002E-2</c:v>
                </c:pt>
                <c:pt idx="1224">
                  <c:v>4.9897299999999999E-2</c:v>
                </c:pt>
                <c:pt idx="1225">
                  <c:v>4.9824E-2</c:v>
                </c:pt>
                <c:pt idx="1226">
                  <c:v>4.9844600000000003E-2</c:v>
                </c:pt>
                <c:pt idx="1227">
                  <c:v>4.9810899999999998E-2</c:v>
                </c:pt>
                <c:pt idx="1228">
                  <c:v>4.9670899999999997E-2</c:v>
                </c:pt>
                <c:pt idx="1229">
                  <c:v>4.97026E-2</c:v>
                </c:pt>
                <c:pt idx="1230">
                  <c:v>4.9193800000000003E-2</c:v>
                </c:pt>
                <c:pt idx="1231">
                  <c:v>4.91831E-2</c:v>
                </c:pt>
                <c:pt idx="1232">
                  <c:v>4.9177600000000002E-2</c:v>
                </c:pt>
                <c:pt idx="1233">
                  <c:v>4.8682800000000005E-2</c:v>
                </c:pt>
                <c:pt idx="1234">
                  <c:v>4.8648800000000006E-2</c:v>
                </c:pt>
                <c:pt idx="1235">
                  <c:v>4.8866399999999997E-2</c:v>
                </c:pt>
                <c:pt idx="1236">
                  <c:v>4.8945100000000005E-2</c:v>
                </c:pt>
                <c:pt idx="1237">
                  <c:v>4.8971400000000005E-2</c:v>
                </c:pt>
                <c:pt idx="1238">
                  <c:v>4.9070799999999998E-2</c:v>
                </c:pt>
                <c:pt idx="1239">
                  <c:v>4.9152399999999999E-2</c:v>
                </c:pt>
                <c:pt idx="1240">
                  <c:v>4.88525E-2</c:v>
                </c:pt>
                <c:pt idx="1241">
                  <c:v>4.8869100000000006E-2</c:v>
                </c:pt>
                <c:pt idx="1242">
                  <c:v>4.89565E-2</c:v>
                </c:pt>
                <c:pt idx="1243">
                  <c:v>4.8899800000000007E-2</c:v>
                </c:pt>
                <c:pt idx="1244">
                  <c:v>4.9100499999999998E-2</c:v>
                </c:pt>
                <c:pt idx="1245">
                  <c:v>4.9387E-2</c:v>
                </c:pt>
                <c:pt idx="1246">
                  <c:v>4.9363499999999998E-2</c:v>
                </c:pt>
                <c:pt idx="1247">
                  <c:v>4.9249400000000006E-2</c:v>
                </c:pt>
                <c:pt idx="1248">
                  <c:v>4.9191499999999999E-2</c:v>
                </c:pt>
                <c:pt idx="1249">
                  <c:v>4.9245400000000002E-2</c:v>
                </c:pt>
                <c:pt idx="1250">
                  <c:v>4.9143800000000001E-2</c:v>
                </c:pt>
                <c:pt idx="1251">
                  <c:v>4.9065399999999995E-2</c:v>
                </c:pt>
                <c:pt idx="1252">
                  <c:v>4.9059400000000003E-2</c:v>
                </c:pt>
                <c:pt idx="1253">
                  <c:v>4.9204900000000003E-2</c:v>
                </c:pt>
                <c:pt idx="1254">
                  <c:v>4.9268200000000005E-2</c:v>
                </c:pt>
                <c:pt idx="1255">
                  <c:v>4.94256E-2</c:v>
                </c:pt>
                <c:pt idx="1256">
                  <c:v>4.9481499999999998E-2</c:v>
                </c:pt>
                <c:pt idx="1257">
                  <c:v>4.9393300000000001E-2</c:v>
                </c:pt>
                <c:pt idx="1258">
                  <c:v>4.9364499999999999E-2</c:v>
                </c:pt>
                <c:pt idx="1259">
                  <c:v>4.9400000000000006E-2</c:v>
                </c:pt>
                <c:pt idx="1260">
                  <c:v>4.9536200000000002E-2</c:v>
                </c:pt>
                <c:pt idx="1261">
                  <c:v>4.9555300000000004E-2</c:v>
                </c:pt>
                <c:pt idx="1262">
                  <c:v>4.9305300000000003E-2</c:v>
                </c:pt>
              </c:numCache>
            </c:numRef>
          </c:val>
          <c:smooth val="0"/>
          <c:extLst>
            <c:ext xmlns:c16="http://schemas.microsoft.com/office/drawing/2014/chart" uri="{C3380CC4-5D6E-409C-BE32-E72D297353CC}">
              <c16:uniqueId val="{00000000-DED2-4603-A951-DE74E15E9E8D}"/>
            </c:ext>
          </c:extLst>
        </c:ser>
        <c:ser>
          <c:idx val="1"/>
          <c:order val="1"/>
          <c:tx>
            <c:strRef>
              <c:f>DaneRynkowe3!$G$2</c:f>
              <c:strCache>
                <c:ptCount val="1"/>
                <c:pt idx="0">
                  <c:v>WIRON_3M [%]</c:v>
                </c:pt>
              </c:strCache>
            </c:strRef>
          </c:tx>
          <c:spPr>
            <a:ln w="22225" cap="rnd" cmpd="sng" algn="ctr">
              <a:solidFill>
                <a:schemeClr val="accent2"/>
              </a:solidFill>
              <a:round/>
            </a:ln>
            <a:effectLst/>
          </c:spPr>
          <c:marker>
            <c:symbol val="none"/>
          </c:marker>
          <c:cat>
            <c:numRef>
              <c:f>DaneRynkowe3!$B$3:$B$1265</c:f>
              <c:numCache>
                <c:formatCode>m/d/yyyy</c:formatCode>
                <c:ptCount val="1263"/>
                <c:pt idx="0">
                  <c:v>43467</c:v>
                </c:pt>
                <c:pt idx="1">
                  <c:v>43468</c:v>
                </c:pt>
                <c:pt idx="2">
                  <c:v>43469</c:v>
                </c:pt>
                <c:pt idx="3">
                  <c:v>43472</c:v>
                </c:pt>
                <c:pt idx="4">
                  <c:v>43473</c:v>
                </c:pt>
                <c:pt idx="5">
                  <c:v>43474</c:v>
                </c:pt>
                <c:pt idx="6">
                  <c:v>43475</c:v>
                </c:pt>
                <c:pt idx="7">
                  <c:v>43476</c:v>
                </c:pt>
                <c:pt idx="8">
                  <c:v>43479</c:v>
                </c:pt>
                <c:pt idx="9">
                  <c:v>43480</c:v>
                </c:pt>
                <c:pt idx="10">
                  <c:v>43481</c:v>
                </c:pt>
                <c:pt idx="11">
                  <c:v>43482</c:v>
                </c:pt>
                <c:pt idx="12">
                  <c:v>43483</c:v>
                </c:pt>
                <c:pt idx="13">
                  <c:v>43486</c:v>
                </c:pt>
                <c:pt idx="14">
                  <c:v>43487</c:v>
                </c:pt>
                <c:pt idx="15">
                  <c:v>43488</c:v>
                </c:pt>
                <c:pt idx="16">
                  <c:v>43489</c:v>
                </c:pt>
                <c:pt idx="17">
                  <c:v>43490</c:v>
                </c:pt>
                <c:pt idx="18">
                  <c:v>43493</c:v>
                </c:pt>
                <c:pt idx="19">
                  <c:v>43494</c:v>
                </c:pt>
                <c:pt idx="20">
                  <c:v>43495</c:v>
                </c:pt>
                <c:pt idx="21">
                  <c:v>43496</c:v>
                </c:pt>
                <c:pt idx="22">
                  <c:v>43497</c:v>
                </c:pt>
                <c:pt idx="23">
                  <c:v>43500</c:v>
                </c:pt>
                <c:pt idx="24">
                  <c:v>43501</c:v>
                </c:pt>
                <c:pt idx="25">
                  <c:v>43502</c:v>
                </c:pt>
                <c:pt idx="26">
                  <c:v>43503</c:v>
                </c:pt>
                <c:pt idx="27">
                  <c:v>43504</c:v>
                </c:pt>
                <c:pt idx="28">
                  <c:v>43507</c:v>
                </c:pt>
                <c:pt idx="29">
                  <c:v>43508</c:v>
                </c:pt>
                <c:pt idx="30">
                  <c:v>43509</c:v>
                </c:pt>
                <c:pt idx="31">
                  <c:v>43510</c:v>
                </c:pt>
                <c:pt idx="32">
                  <c:v>43511</c:v>
                </c:pt>
                <c:pt idx="33">
                  <c:v>43514</c:v>
                </c:pt>
                <c:pt idx="34">
                  <c:v>43515</c:v>
                </c:pt>
                <c:pt idx="35">
                  <c:v>43516</c:v>
                </c:pt>
                <c:pt idx="36">
                  <c:v>43517</c:v>
                </c:pt>
                <c:pt idx="37">
                  <c:v>43518</c:v>
                </c:pt>
                <c:pt idx="38">
                  <c:v>43521</c:v>
                </c:pt>
                <c:pt idx="39">
                  <c:v>43522</c:v>
                </c:pt>
                <c:pt idx="40">
                  <c:v>43523</c:v>
                </c:pt>
                <c:pt idx="41">
                  <c:v>43524</c:v>
                </c:pt>
                <c:pt idx="42">
                  <c:v>43525</c:v>
                </c:pt>
                <c:pt idx="43">
                  <c:v>43528</c:v>
                </c:pt>
                <c:pt idx="44">
                  <c:v>43529</c:v>
                </c:pt>
                <c:pt idx="45">
                  <c:v>43530</c:v>
                </c:pt>
                <c:pt idx="46">
                  <c:v>43531</c:v>
                </c:pt>
                <c:pt idx="47">
                  <c:v>43532</c:v>
                </c:pt>
                <c:pt idx="48">
                  <c:v>43535</c:v>
                </c:pt>
                <c:pt idx="49">
                  <c:v>43536</c:v>
                </c:pt>
                <c:pt idx="50">
                  <c:v>43537</c:v>
                </c:pt>
                <c:pt idx="51">
                  <c:v>43538</c:v>
                </c:pt>
                <c:pt idx="52">
                  <c:v>43539</c:v>
                </c:pt>
                <c:pt idx="53">
                  <c:v>43542</c:v>
                </c:pt>
                <c:pt idx="54">
                  <c:v>43543</c:v>
                </c:pt>
                <c:pt idx="55">
                  <c:v>43544</c:v>
                </c:pt>
                <c:pt idx="56">
                  <c:v>43545</c:v>
                </c:pt>
                <c:pt idx="57">
                  <c:v>43546</c:v>
                </c:pt>
                <c:pt idx="58">
                  <c:v>43549</c:v>
                </c:pt>
                <c:pt idx="59">
                  <c:v>43550</c:v>
                </c:pt>
                <c:pt idx="60">
                  <c:v>43551</c:v>
                </c:pt>
                <c:pt idx="61">
                  <c:v>43552</c:v>
                </c:pt>
                <c:pt idx="62">
                  <c:v>43553</c:v>
                </c:pt>
                <c:pt idx="63">
                  <c:v>43556</c:v>
                </c:pt>
                <c:pt idx="64">
                  <c:v>43557</c:v>
                </c:pt>
                <c:pt idx="65">
                  <c:v>43558</c:v>
                </c:pt>
                <c:pt idx="66">
                  <c:v>43559</c:v>
                </c:pt>
                <c:pt idx="67">
                  <c:v>43560</c:v>
                </c:pt>
                <c:pt idx="68">
                  <c:v>43563</c:v>
                </c:pt>
                <c:pt idx="69">
                  <c:v>43564</c:v>
                </c:pt>
                <c:pt idx="70">
                  <c:v>43565</c:v>
                </c:pt>
                <c:pt idx="71">
                  <c:v>43566</c:v>
                </c:pt>
                <c:pt idx="72">
                  <c:v>43567</c:v>
                </c:pt>
                <c:pt idx="73">
                  <c:v>43570</c:v>
                </c:pt>
                <c:pt idx="74">
                  <c:v>43571</c:v>
                </c:pt>
                <c:pt idx="75">
                  <c:v>43572</c:v>
                </c:pt>
                <c:pt idx="76">
                  <c:v>43573</c:v>
                </c:pt>
                <c:pt idx="77">
                  <c:v>43574</c:v>
                </c:pt>
                <c:pt idx="78">
                  <c:v>43578</c:v>
                </c:pt>
                <c:pt idx="79">
                  <c:v>43579</c:v>
                </c:pt>
                <c:pt idx="80">
                  <c:v>43580</c:v>
                </c:pt>
                <c:pt idx="81">
                  <c:v>43581</c:v>
                </c:pt>
                <c:pt idx="82">
                  <c:v>43584</c:v>
                </c:pt>
                <c:pt idx="83">
                  <c:v>43585</c:v>
                </c:pt>
                <c:pt idx="84">
                  <c:v>43587</c:v>
                </c:pt>
                <c:pt idx="85">
                  <c:v>43591</c:v>
                </c:pt>
                <c:pt idx="86">
                  <c:v>43592</c:v>
                </c:pt>
                <c:pt idx="87">
                  <c:v>43593</c:v>
                </c:pt>
                <c:pt idx="88">
                  <c:v>43594</c:v>
                </c:pt>
                <c:pt idx="89">
                  <c:v>43595</c:v>
                </c:pt>
                <c:pt idx="90">
                  <c:v>43598</c:v>
                </c:pt>
                <c:pt idx="91">
                  <c:v>43599</c:v>
                </c:pt>
                <c:pt idx="92">
                  <c:v>43600</c:v>
                </c:pt>
                <c:pt idx="93">
                  <c:v>43601</c:v>
                </c:pt>
                <c:pt idx="94">
                  <c:v>43602</c:v>
                </c:pt>
                <c:pt idx="95">
                  <c:v>43605</c:v>
                </c:pt>
                <c:pt idx="96">
                  <c:v>43606</c:v>
                </c:pt>
                <c:pt idx="97">
                  <c:v>43607</c:v>
                </c:pt>
                <c:pt idx="98">
                  <c:v>43608</c:v>
                </c:pt>
                <c:pt idx="99">
                  <c:v>43609</c:v>
                </c:pt>
                <c:pt idx="100">
                  <c:v>43612</c:v>
                </c:pt>
                <c:pt idx="101">
                  <c:v>43613</c:v>
                </c:pt>
                <c:pt idx="102">
                  <c:v>43614</c:v>
                </c:pt>
                <c:pt idx="103">
                  <c:v>43615</c:v>
                </c:pt>
                <c:pt idx="104">
                  <c:v>43616</c:v>
                </c:pt>
                <c:pt idx="105">
                  <c:v>43619</c:v>
                </c:pt>
                <c:pt idx="106">
                  <c:v>43620</c:v>
                </c:pt>
                <c:pt idx="107">
                  <c:v>43621</c:v>
                </c:pt>
                <c:pt idx="108">
                  <c:v>43622</c:v>
                </c:pt>
                <c:pt idx="109">
                  <c:v>43623</c:v>
                </c:pt>
                <c:pt idx="110">
                  <c:v>43626</c:v>
                </c:pt>
                <c:pt idx="111">
                  <c:v>43627</c:v>
                </c:pt>
                <c:pt idx="112">
                  <c:v>43628</c:v>
                </c:pt>
                <c:pt idx="113">
                  <c:v>43629</c:v>
                </c:pt>
                <c:pt idx="114">
                  <c:v>43630</c:v>
                </c:pt>
                <c:pt idx="115">
                  <c:v>43633</c:v>
                </c:pt>
                <c:pt idx="116">
                  <c:v>43634</c:v>
                </c:pt>
                <c:pt idx="117">
                  <c:v>43635</c:v>
                </c:pt>
                <c:pt idx="118">
                  <c:v>43637</c:v>
                </c:pt>
                <c:pt idx="119">
                  <c:v>43640</c:v>
                </c:pt>
                <c:pt idx="120">
                  <c:v>43641</c:v>
                </c:pt>
                <c:pt idx="121">
                  <c:v>43642</c:v>
                </c:pt>
                <c:pt idx="122">
                  <c:v>43643</c:v>
                </c:pt>
                <c:pt idx="123">
                  <c:v>43644</c:v>
                </c:pt>
                <c:pt idx="124">
                  <c:v>43647</c:v>
                </c:pt>
                <c:pt idx="125">
                  <c:v>43648</c:v>
                </c:pt>
                <c:pt idx="126">
                  <c:v>43649</c:v>
                </c:pt>
                <c:pt idx="127">
                  <c:v>43650</c:v>
                </c:pt>
                <c:pt idx="128">
                  <c:v>43651</c:v>
                </c:pt>
                <c:pt idx="129">
                  <c:v>43654</c:v>
                </c:pt>
                <c:pt idx="130">
                  <c:v>43655</c:v>
                </c:pt>
                <c:pt idx="131">
                  <c:v>43656</c:v>
                </c:pt>
                <c:pt idx="132">
                  <c:v>43657</c:v>
                </c:pt>
                <c:pt idx="133">
                  <c:v>43658</c:v>
                </c:pt>
                <c:pt idx="134">
                  <c:v>43661</c:v>
                </c:pt>
                <c:pt idx="135">
                  <c:v>43662</c:v>
                </c:pt>
                <c:pt idx="136">
                  <c:v>43663</c:v>
                </c:pt>
                <c:pt idx="137">
                  <c:v>43664</c:v>
                </c:pt>
                <c:pt idx="138">
                  <c:v>43665</c:v>
                </c:pt>
                <c:pt idx="139">
                  <c:v>43668</c:v>
                </c:pt>
                <c:pt idx="140">
                  <c:v>43669</c:v>
                </c:pt>
                <c:pt idx="141">
                  <c:v>43670</c:v>
                </c:pt>
                <c:pt idx="142">
                  <c:v>43671</c:v>
                </c:pt>
                <c:pt idx="143">
                  <c:v>43672</c:v>
                </c:pt>
                <c:pt idx="144">
                  <c:v>43675</c:v>
                </c:pt>
                <c:pt idx="145">
                  <c:v>43676</c:v>
                </c:pt>
                <c:pt idx="146">
                  <c:v>43677</c:v>
                </c:pt>
                <c:pt idx="147">
                  <c:v>43678</c:v>
                </c:pt>
                <c:pt idx="148">
                  <c:v>43679</c:v>
                </c:pt>
                <c:pt idx="149">
                  <c:v>43682</c:v>
                </c:pt>
                <c:pt idx="150">
                  <c:v>43683</c:v>
                </c:pt>
                <c:pt idx="151">
                  <c:v>43684</c:v>
                </c:pt>
                <c:pt idx="152">
                  <c:v>43685</c:v>
                </c:pt>
                <c:pt idx="153">
                  <c:v>43686</c:v>
                </c:pt>
                <c:pt idx="154">
                  <c:v>43689</c:v>
                </c:pt>
                <c:pt idx="155">
                  <c:v>43690</c:v>
                </c:pt>
                <c:pt idx="156">
                  <c:v>43691</c:v>
                </c:pt>
                <c:pt idx="157">
                  <c:v>43693</c:v>
                </c:pt>
                <c:pt idx="158">
                  <c:v>43696</c:v>
                </c:pt>
                <c:pt idx="159">
                  <c:v>43697</c:v>
                </c:pt>
                <c:pt idx="160">
                  <c:v>43698</c:v>
                </c:pt>
                <c:pt idx="161">
                  <c:v>43699</c:v>
                </c:pt>
                <c:pt idx="162">
                  <c:v>43700</c:v>
                </c:pt>
                <c:pt idx="163">
                  <c:v>43703</c:v>
                </c:pt>
                <c:pt idx="164">
                  <c:v>43704</c:v>
                </c:pt>
                <c:pt idx="165">
                  <c:v>43705</c:v>
                </c:pt>
                <c:pt idx="166">
                  <c:v>43706</c:v>
                </c:pt>
                <c:pt idx="167">
                  <c:v>43707</c:v>
                </c:pt>
                <c:pt idx="168">
                  <c:v>43710</c:v>
                </c:pt>
                <c:pt idx="169">
                  <c:v>43711</c:v>
                </c:pt>
                <c:pt idx="170">
                  <c:v>43712</c:v>
                </c:pt>
                <c:pt idx="171">
                  <c:v>43713</c:v>
                </c:pt>
                <c:pt idx="172">
                  <c:v>43714</c:v>
                </c:pt>
                <c:pt idx="173">
                  <c:v>43717</c:v>
                </c:pt>
                <c:pt idx="174">
                  <c:v>43718</c:v>
                </c:pt>
                <c:pt idx="175">
                  <c:v>43719</c:v>
                </c:pt>
                <c:pt idx="176">
                  <c:v>43720</c:v>
                </c:pt>
                <c:pt idx="177">
                  <c:v>43721</c:v>
                </c:pt>
                <c:pt idx="178">
                  <c:v>43724</c:v>
                </c:pt>
                <c:pt idx="179">
                  <c:v>43725</c:v>
                </c:pt>
                <c:pt idx="180">
                  <c:v>43726</c:v>
                </c:pt>
                <c:pt idx="181">
                  <c:v>43727</c:v>
                </c:pt>
                <c:pt idx="182">
                  <c:v>43728</c:v>
                </c:pt>
                <c:pt idx="183">
                  <c:v>43731</c:v>
                </c:pt>
                <c:pt idx="184">
                  <c:v>43732</c:v>
                </c:pt>
                <c:pt idx="185">
                  <c:v>43733</c:v>
                </c:pt>
                <c:pt idx="186">
                  <c:v>43734</c:v>
                </c:pt>
                <c:pt idx="187">
                  <c:v>43735</c:v>
                </c:pt>
                <c:pt idx="188">
                  <c:v>43738</c:v>
                </c:pt>
                <c:pt idx="189">
                  <c:v>43739</c:v>
                </c:pt>
                <c:pt idx="190">
                  <c:v>43740</c:v>
                </c:pt>
                <c:pt idx="191">
                  <c:v>43741</c:v>
                </c:pt>
                <c:pt idx="192">
                  <c:v>43742</c:v>
                </c:pt>
                <c:pt idx="193">
                  <c:v>43745</c:v>
                </c:pt>
                <c:pt idx="194">
                  <c:v>43746</c:v>
                </c:pt>
                <c:pt idx="195">
                  <c:v>43747</c:v>
                </c:pt>
                <c:pt idx="196">
                  <c:v>43748</c:v>
                </c:pt>
                <c:pt idx="197">
                  <c:v>43749</c:v>
                </c:pt>
                <c:pt idx="198">
                  <c:v>43752</c:v>
                </c:pt>
                <c:pt idx="199">
                  <c:v>43753</c:v>
                </c:pt>
                <c:pt idx="200">
                  <c:v>43754</c:v>
                </c:pt>
                <c:pt idx="201">
                  <c:v>43755</c:v>
                </c:pt>
                <c:pt idx="202">
                  <c:v>43756</c:v>
                </c:pt>
                <c:pt idx="203">
                  <c:v>43759</c:v>
                </c:pt>
                <c:pt idx="204">
                  <c:v>43760</c:v>
                </c:pt>
                <c:pt idx="205">
                  <c:v>43761</c:v>
                </c:pt>
                <c:pt idx="206">
                  <c:v>43762</c:v>
                </c:pt>
                <c:pt idx="207">
                  <c:v>43763</c:v>
                </c:pt>
                <c:pt idx="208">
                  <c:v>43766</c:v>
                </c:pt>
                <c:pt idx="209">
                  <c:v>43767</c:v>
                </c:pt>
                <c:pt idx="210">
                  <c:v>43768</c:v>
                </c:pt>
                <c:pt idx="211">
                  <c:v>43769</c:v>
                </c:pt>
                <c:pt idx="212">
                  <c:v>43773</c:v>
                </c:pt>
                <c:pt idx="213">
                  <c:v>43774</c:v>
                </c:pt>
                <c:pt idx="214">
                  <c:v>43775</c:v>
                </c:pt>
                <c:pt idx="215">
                  <c:v>43776</c:v>
                </c:pt>
                <c:pt idx="216">
                  <c:v>43777</c:v>
                </c:pt>
                <c:pt idx="217">
                  <c:v>43781</c:v>
                </c:pt>
                <c:pt idx="218">
                  <c:v>43782</c:v>
                </c:pt>
                <c:pt idx="219">
                  <c:v>43783</c:v>
                </c:pt>
                <c:pt idx="220">
                  <c:v>43784</c:v>
                </c:pt>
                <c:pt idx="221">
                  <c:v>43787</c:v>
                </c:pt>
                <c:pt idx="222">
                  <c:v>43788</c:v>
                </c:pt>
                <c:pt idx="223">
                  <c:v>43789</c:v>
                </c:pt>
                <c:pt idx="224">
                  <c:v>43790</c:v>
                </c:pt>
                <c:pt idx="225">
                  <c:v>43791</c:v>
                </c:pt>
                <c:pt idx="226">
                  <c:v>43794</c:v>
                </c:pt>
                <c:pt idx="227">
                  <c:v>43795</c:v>
                </c:pt>
                <c:pt idx="228">
                  <c:v>43796</c:v>
                </c:pt>
                <c:pt idx="229">
                  <c:v>43797</c:v>
                </c:pt>
                <c:pt idx="230">
                  <c:v>43798</c:v>
                </c:pt>
                <c:pt idx="231">
                  <c:v>43801</c:v>
                </c:pt>
                <c:pt idx="232">
                  <c:v>43802</c:v>
                </c:pt>
                <c:pt idx="233">
                  <c:v>43803</c:v>
                </c:pt>
                <c:pt idx="234">
                  <c:v>43804</c:v>
                </c:pt>
                <c:pt idx="235">
                  <c:v>43805</c:v>
                </c:pt>
                <c:pt idx="236">
                  <c:v>43808</c:v>
                </c:pt>
                <c:pt idx="237">
                  <c:v>43809</c:v>
                </c:pt>
                <c:pt idx="238">
                  <c:v>43810</c:v>
                </c:pt>
                <c:pt idx="239">
                  <c:v>43811</c:v>
                </c:pt>
                <c:pt idx="240">
                  <c:v>43812</c:v>
                </c:pt>
                <c:pt idx="241">
                  <c:v>43815</c:v>
                </c:pt>
                <c:pt idx="242">
                  <c:v>43816</c:v>
                </c:pt>
                <c:pt idx="243">
                  <c:v>43817</c:v>
                </c:pt>
                <c:pt idx="244">
                  <c:v>43818</c:v>
                </c:pt>
                <c:pt idx="245">
                  <c:v>43819</c:v>
                </c:pt>
                <c:pt idx="246">
                  <c:v>43822</c:v>
                </c:pt>
                <c:pt idx="247">
                  <c:v>43823</c:v>
                </c:pt>
                <c:pt idx="248">
                  <c:v>43826</c:v>
                </c:pt>
                <c:pt idx="249">
                  <c:v>43829</c:v>
                </c:pt>
                <c:pt idx="250">
                  <c:v>43830</c:v>
                </c:pt>
                <c:pt idx="251">
                  <c:v>43832</c:v>
                </c:pt>
                <c:pt idx="252">
                  <c:v>43833</c:v>
                </c:pt>
                <c:pt idx="253">
                  <c:v>43837</c:v>
                </c:pt>
                <c:pt idx="254">
                  <c:v>43838</c:v>
                </c:pt>
                <c:pt idx="255">
                  <c:v>43839</c:v>
                </c:pt>
                <c:pt idx="256">
                  <c:v>43840</c:v>
                </c:pt>
                <c:pt idx="257">
                  <c:v>43843</c:v>
                </c:pt>
                <c:pt idx="258">
                  <c:v>43844</c:v>
                </c:pt>
                <c:pt idx="259">
                  <c:v>43845</c:v>
                </c:pt>
                <c:pt idx="260">
                  <c:v>43846</c:v>
                </c:pt>
                <c:pt idx="261">
                  <c:v>43847</c:v>
                </c:pt>
                <c:pt idx="262">
                  <c:v>43850</c:v>
                </c:pt>
                <c:pt idx="263">
                  <c:v>43851</c:v>
                </c:pt>
                <c:pt idx="264">
                  <c:v>43852</c:v>
                </c:pt>
                <c:pt idx="265">
                  <c:v>43853</c:v>
                </c:pt>
                <c:pt idx="266">
                  <c:v>43854</c:v>
                </c:pt>
                <c:pt idx="267">
                  <c:v>43857</c:v>
                </c:pt>
                <c:pt idx="268">
                  <c:v>43858</c:v>
                </c:pt>
                <c:pt idx="269">
                  <c:v>43859</c:v>
                </c:pt>
                <c:pt idx="270">
                  <c:v>43860</c:v>
                </c:pt>
                <c:pt idx="271">
                  <c:v>43861</c:v>
                </c:pt>
                <c:pt idx="272">
                  <c:v>43864</c:v>
                </c:pt>
                <c:pt idx="273">
                  <c:v>43865</c:v>
                </c:pt>
                <c:pt idx="274">
                  <c:v>43866</c:v>
                </c:pt>
                <c:pt idx="275">
                  <c:v>43867</c:v>
                </c:pt>
                <c:pt idx="276">
                  <c:v>43868</c:v>
                </c:pt>
                <c:pt idx="277">
                  <c:v>43871</c:v>
                </c:pt>
                <c:pt idx="278">
                  <c:v>43872</c:v>
                </c:pt>
                <c:pt idx="279">
                  <c:v>43873</c:v>
                </c:pt>
                <c:pt idx="280">
                  <c:v>43874</c:v>
                </c:pt>
                <c:pt idx="281">
                  <c:v>43875</c:v>
                </c:pt>
                <c:pt idx="282">
                  <c:v>43878</c:v>
                </c:pt>
                <c:pt idx="283">
                  <c:v>43879</c:v>
                </c:pt>
                <c:pt idx="284">
                  <c:v>43880</c:v>
                </c:pt>
                <c:pt idx="285">
                  <c:v>43881</c:v>
                </c:pt>
                <c:pt idx="286">
                  <c:v>43882</c:v>
                </c:pt>
                <c:pt idx="287">
                  <c:v>43885</c:v>
                </c:pt>
                <c:pt idx="288">
                  <c:v>43886</c:v>
                </c:pt>
                <c:pt idx="289">
                  <c:v>43887</c:v>
                </c:pt>
                <c:pt idx="290">
                  <c:v>43888</c:v>
                </c:pt>
                <c:pt idx="291">
                  <c:v>43889</c:v>
                </c:pt>
                <c:pt idx="292">
                  <c:v>43892</c:v>
                </c:pt>
                <c:pt idx="293">
                  <c:v>43893</c:v>
                </c:pt>
                <c:pt idx="294">
                  <c:v>43894</c:v>
                </c:pt>
                <c:pt idx="295">
                  <c:v>43895</c:v>
                </c:pt>
                <c:pt idx="296">
                  <c:v>43896</c:v>
                </c:pt>
                <c:pt idx="297">
                  <c:v>43899</c:v>
                </c:pt>
                <c:pt idx="298">
                  <c:v>43900</c:v>
                </c:pt>
                <c:pt idx="299">
                  <c:v>43901</c:v>
                </c:pt>
                <c:pt idx="300">
                  <c:v>43902</c:v>
                </c:pt>
                <c:pt idx="301">
                  <c:v>43903</c:v>
                </c:pt>
                <c:pt idx="302">
                  <c:v>43906</c:v>
                </c:pt>
                <c:pt idx="303">
                  <c:v>43907</c:v>
                </c:pt>
                <c:pt idx="304">
                  <c:v>43908</c:v>
                </c:pt>
                <c:pt idx="305">
                  <c:v>43909</c:v>
                </c:pt>
                <c:pt idx="306">
                  <c:v>43910</c:v>
                </c:pt>
                <c:pt idx="307">
                  <c:v>43913</c:v>
                </c:pt>
                <c:pt idx="308">
                  <c:v>43914</c:v>
                </c:pt>
                <c:pt idx="309">
                  <c:v>43915</c:v>
                </c:pt>
                <c:pt idx="310">
                  <c:v>43916</c:v>
                </c:pt>
                <c:pt idx="311">
                  <c:v>43917</c:v>
                </c:pt>
                <c:pt idx="312">
                  <c:v>43920</c:v>
                </c:pt>
                <c:pt idx="313">
                  <c:v>43921</c:v>
                </c:pt>
                <c:pt idx="314">
                  <c:v>43922</c:v>
                </c:pt>
                <c:pt idx="315">
                  <c:v>43923</c:v>
                </c:pt>
                <c:pt idx="316">
                  <c:v>43924</c:v>
                </c:pt>
                <c:pt idx="317">
                  <c:v>43927</c:v>
                </c:pt>
                <c:pt idx="318">
                  <c:v>43928</c:v>
                </c:pt>
                <c:pt idx="319">
                  <c:v>43929</c:v>
                </c:pt>
                <c:pt idx="320">
                  <c:v>43930</c:v>
                </c:pt>
                <c:pt idx="321">
                  <c:v>43931</c:v>
                </c:pt>
                <c:pt idx="322">
                  <c:v>43935</c:v>
                </c:pt>
                <c:pt idx="323">
                  <c:v>43936</c:v>
                </c:pt>
                <c:pt idx="324">
                  <c:v>43937</c:v>
                </c:pt>
                <c:pt idx="325">
                  <c:v>43938</c:v>
                </c:pt>
                <c:pt idx="326">
                  <c:v>43941</c:v>
                </c:pt>
                <c:pt idx="327">
                  <c:v>43942</c:v>
                </c:pt>
                <c:pt idx="328">
                  <c:v>43943</c:v>
                </c:pt>
                <c:pt idx="329">
                  <c:v>43944</c:v>
                </c:pt>
                <c:pt idx="330">
                  <c:v>43945</c:v>
                </c:pt>
                <c:pt idx="331">
                  <c:v>43948</c:v>
                </c:pt>
                <c:pt idx="332">
                  <c:v>43949</c:v>
                </c:pt>
                <c:pt idx="333">
                  <c:v>43950</c:v>
                </c:pt>
                <c:pt idx="334">
                  <c:v>43951</c:v>
                </c:pt>
                <c:pt idx="335">
                  <c:v>43955</c:v>
                </c:pt>
                <c:pt idx="336">
                  <c:v>43956</c:v>
                </c:pt>
                <c:pt idx="337">
                  <c:v>43957</c:v>
                </c:pt>
                <c:pt idx="338">
                  <c:v>43958</c:v>
                </c:pt>
                <c:pt idx="339">
                  <c:v>43959</c:v>
                </c:pt>
                <c:pt idx="340">
                  <c:v>43962</c:v>
                </c:pt>
                <c:pt idx="341">
                  <c:v>43963</c:v>
                </c:pt>
                <c:pt idx="342">
                  <c:v>43964</c:v>
                </c:pt>
                <c:pt idx="343">
                  <c:v>43965</c:v>
                </c:pt>
                <c:pt idx="344">
                  <c:v>43966</c:v>
                </c:pt>
                <c:pt idx="345">
                  <c:v>43969</c:v>
                </c:pt>
                <c:pt idx="346">
                  <c:v>43970</c:v>
                </c:pt>
                <c:pt idx="347">
                  <c:v>43971</c:v>
                </c:pt>
                <c:pt idx="348">
                  <c:v>43972</c:v>
                </c:pt>
                <c:pt idx="349">
                  <c:v>43973</c:v>
                </c:pt>
                <c:pt idx="350">
                  <c:v>43976</c:v>
                </c:pt>
                <c:pt idx="351">
                  <c:v>43977</c:v>
                </c:pt>
                <c:pt idx="352">
                  <c:v>43978</c:v>
                </c:pt>
                <c:pt idx="353">
                  <c:v>43979</c:v>
                </c:pt>
                <c:pt idx="354">
                  <c:v>43980</c:v>
                </c:pt>
                <c:pt idx="355">
                  <c:v>43983</c:v>
                </c:pt>
                <c:pt idx="356">
                  <c:v>43984</c:v>
                </c:pt>
                <c:pt idx="357">
                  <c:v>43985</c:v>
                </c:pt>
                <c:pt idx="358">
                  <c:v>43986</c:v>
                </c:pt>
                <c:pt idx="359">
                  <c:v>43987</c:v>
                </c:pt>
                <c:pt idx="360">
                  <c:v>43990</c:v>
                </c:pt>
                <c:pt idx="361">
                  <c:v>43991</c:v>
                </c:pt>
                <c:pt idx="362">
                  <c:v>43992</c:v>
                </c:pt>
                <c:pt idx="363">
                  <c:v>43994</c:v>
                </c:pt>
                <c:pt idx="364">
                  <c:v>43997</c:v>
                </c:pt>
                <c:pt idx="365">
                  <c:v>43998</c:v>
                </c:pt>
                <c:pt idx="366">
                  <c:v>43999</c:v>
                </c:pt>
                <c:pt idx="367">
                  <c:v>44000</c:v>
                </c:pt>
                <c:pt idx="368">
                  <c:v>44001</c:v>
                </c:pt>
                <c:pt idx="369">
                  <c:v>44004</c:v>
                </c:pt>
                <c:pt idx="370">
                  <c:v>44005</c:v>
                </c:pt>
                <c:pt idx="371">
                  <c:v>44006</c:v>
                </c:pt>
                <c:pt idx="372">
                  <c:v>44007</c:v>
                </c:pt>
                <c:pt idx="373">
                  <c:v>44008</c:v>
                </c:pt>
                <c:pt idx="374">
                  <c:v>44011</c:v>
                </c:pt>
                <c:pt idx="375">
                  <c:v>44012</c:v>
                </c:pt>
                <c:pt idx="376">
                  <c:v>44013</c:v>
                </c:pt>
                <c:pt idx="377">
                  <c:v>44014</c:v>
                </c:pt>
                <c:pt idx="378">
                  <c:v>44015</c:v>
                </c:pt>
                <c:pt idx="379">
                  <c:v>44018</c:v>
                </c:pt>
                <c:pt idx="380">
                  <c:v>44019</c:v>
                </c:pt>
                <c:pt idx="381">
                  <c:v>44020</c:v>
                </c:pt>
                <c:pt idx="382">
                  <c:v>44021</c:v>
                </c:pt>
                <c:pt idx="383">
                  <c:v>44022</c:v>
                </c:pt>
                <c:pt idx="384">
                  <c:v>44025</c:v>
                </c:pt>
                <c:pt idx="385">
                  <c:v>44026</c:v>
                </c:pt>
                <c:pt idx="386">
                  <c:v>44027</c:v>
                </c:pt>
                <c:pt idx="387">
                  <c:v>44028</c:v>
                </c:pt>
                <c:pt idx="388">
                  <c:v>44029</c:v>
                </c:pt>
                <c:pt idx="389">
                  <c:v>44032</c:v>
                </c:pt>
                <c:pt idx="390">
                  <c:v>44033</c:v>
                </c:pt>
                <c:pt idx="391">
                  <c:v>44034</c:v>
                </c:pt>
                <c:pt idx="392">
                  <c:v>44035</c:v>
                </c:pt>
                <c:pt idx="393">
                  <c:v>44036</c:v>
                </c:pt>
                <c:pt idx="394">
                  <c:v>44039</c:v>
                </c:pt>
                <c:pt idx="395">
                  <c:v>44040</c:v>
                </c:pt>
                <c:pt idx="396">
                  <c:v>44041</c:v>
                </c:pt>
                <c:pt idx="397">
                  <c:v>44042</c:v>
                </c:pt>
                <c:pt idx="398">
                  <c:v>44043</c:v>
                </c:pt>
                <c:pt idx="399">
                  <c:v>44046</c:v>
                </c:pt>
                <c:pt idx="400">
                  <c:v>44047</c:v>
                </c:pt>
                <c:pt idx="401">
                  <c:v>44048</c:v>
                </c:pt>
                <c:pt idx="402">
                  <c:v>44049</c:v>
                </c:pt>
                <c:pt idx="403">
                  <c:v>44050</c:v>
                </c:pt>
                <c:pt idx="404">
                  <c:v>44053</c:v>
                </c:pt>
                <c:pt idx="405">
                  <c:v>44054</c:v>
                </c:pt>
                <c:pt idx="406">
                  <c:v>44055</c:v>
                </c:pt>
                <c:pt idx="407">
                  <c:v>44056</c:v>
                </c:pt>
                <c:pt idx="408">
                  <c:v>44057</c:v>
                </c:pt>
                <c:pt idx="409">
                  <c:v>44060</c:v>
                </c:pt>
                <c:pt idx="410">
                  <c:v>44061</c:v>
                </c:pt>
                <c:pt idx="411">
                  <c:v>44062</c:v>
                </c:pt>
                <c:pt idx="412">
                  <c:v>44063</c:v>
                </c:pt>
                <c:pt idx="413">
                  <c:v>44064</c:v>
                </c:pt>
                <c:pt idx="414">
                  <c:v>44067</c:v>
                </c:pt>
                <c:pt idx="415">
                  <c:v>44068</c:v>
                </c:pt>
                <c:pt idx="416">
                  <c:v>44069</c:v>
                </c:pt>
                <c:pt idx="417">
                  <c:v>44070</c:v>
                </c:pt>
                <c:pt idx="418">
                  <c:v>44071</c:v>
                </c:pt>
                <c:pt idx="419">
                  <c:v>44074</c:v>
                </c:pt>
                <c:pt idx="420">
                  <c:v>44075</c:v>
                </c:pt>
                <c:pt idx="421">
                  <c:v>44076</c:v>
                </c:pt>
                <c:pt idx="422">
                  <c:v>44077</c:v>
                </c:pt>
                <c:pt idx="423">
                  <c:v>44078</c:v>
                </c:pt>
                <c:pt idx="424">
                  <c:v>44081</c:v>
                </c:pt>
                <c:pt idx="425">
                  <c:v>44082</c:v>
                </c:pt>
                <c:pt idx="426">
                  <c:v>44083</c:v>
                </c:pt>
                <c:pt idx="427">
                  <c:v>44084</c:v>
                </c:pt>
                <c:pt idx="428">
                  <c:v>44085</c:v>
                </c:pt>
                <c:pt idx="429">
                  <c:v>44088</c:v>
                </c:pt>
                <c:pt idx="430">
                  <c:v>44089</c:v>
                </c:pt>
                <c:pt idx="431">
                  <c:v>44090</c:v>
                </c:pt>
                <c:pt idx="432">
                  <c:v>44091</c:v>
                </c:pt>
                <c:pt idx="433">
                  <c:v>44092</c:v>
                </c:pt>
                <c:pt idx="434">
                  <c:v>44095</c:v>
                </c:pt>
                <c:pt idx="435">
                  <c:v>44096</c:v>
                </c:pt>
                <c:pt idx="436">
                  <c:v>44097</c:v>
                </c:pt>
                <c:pt idx="437">
                  <c:v>44098</c:v>
                </c:pt>
                <c:pt idx="438">
                  <c:v>44099</c:v>
                </c:pt>
                <c:pt idx="439">
                  <c:v>44102</c:v>
                </c:pt>
                <c:pt idx="440">
                  <c:v>44103</c:v>
                </c:pt>
                <c:pt idx="441">
                  <c:v>44104</c:v>
                </c:pt>
                <c:pt idx="442">
                  <c:v>44105</c:v>
                </c:pt>
                <c:pt idx="443">
                  <c:v>44106</c:v>
                </c:pt>
                <c:pt idx="444">
                  <c:v>44109</c:v>
                </c:pt>
                <c:pt idx="445">
                  <c:v>44110</c:v>
                </c:pt>
                <c:pt idx="446">
                  <c:v>44111</c:v>
                </c:pt>
                <c:pt idx="447">
                  <c:v>44112</c:v>
                </c:pt>
                <c:pt idx="448">
                  <c:v>44113</c:v>
                </c:pt>
                <c:pt idx="449">
                  <c:v>44116</c:v>
                </c:pt>
                <c:pt idx="450">
                  <c:v>44117</c:v>
                </c:pt>
                <c:pt idx="451">
                  <c:v>44118</c:v>
                </c:pt>
                <c:pt idx="452">
                  <c:v>44119</c:v>
                </c:pt>
                <c:pt idx="453">
                  <c:v>44120</c:v>
                </c:pt>
                <c:pt idx="454">
                  <c:v>44123</c:v>
                </c:pt>
                <c:pt idx="455">
                  <c:v>44124</c:v>
                </c:pt>
                <c:pt idx="456">
                  <c:v>44125</c:v>
                </c:pt>
                <c:pt idx="457">
                  <c:v>44126</c:v>
                </c:pt>
                <c:pt idx="458">
                  <c:v>44127</c:v>
                </c:pt>
                <c:pt idx="459">
                  <c:v>44130</c:v>
                </c:pt>
                <c:pt idx="460">
                  <c:v>44131</c:v>
                </c:pt>
                <c:pt idx="461">
                  <c:v>44132</c:v>
                </c:pt>
                <c:pt idx="462">
                  <c:v>44133</c:v>
                </c:pt>
                <c:pt idx="463">
                  <c:v>44134</c:v>
                </c:pt>
                <c:pt idx="464">
                  <c:v>44137</c:v>
                </c:pt>
                <c:pt idx="465">
                  <c:v>44138</c:v>
                </c:pt>
                <c:pt idx="466">
                  <c:v>44139</c:v>
                </c:pt>
                <c:pt idx="467">
                  <c:v>44140</c:v>
                </c:pt>
                <c:pt idx="468">
                  <c:v>44141</c:v>
                </c:pt>
                <c:pt idx="469">
                  <c:v>44144</c:v>
                </c:pt>
                <c:pt idx="470">
                  <c:v>44145</c:v>
                </c:pt>
                <c:pt idx="471">
                  <c:v>44147</c:v>
                </c:pt>
                <c:pt idx="472">
                  <c:v>44148</c:v>
                </c:pt>
                <c:pt idx="473">
                  <c:v>44151</c:v>
                </c:pt>
                <c:pt idx="474">
                  <c:v>44152</c:v>
                </c:pt>
                <c:pt idx="475">
                  <c:v>44153</c:v>
                </c:pt>
                <c:pt idx="476">
                  <c:v>44154</c:v>
                </c:pt>
                <c:pt idx="477">
                  <c:v>44155</c:v>
                </c:pt>
                <c:pt idx="478">
                  <c:v>44158</c:v>
                </c:pt>
                <c:pt idx="479">
                  <c:v>44159</c:v>
                </c:pt>
                <c:pt idx="480">
                  <c:v>44160</c:v>
                </c:pt>
                <c:pt idx="481">
                  <c:v>44161</c:v>
                </c:pt>
                <c:pt idx="482">
                  <c:v>44162</c:v>
                </c:pt>
                <c:pt idx="483">
                  <c:v>44165</c:v>
                </c:pt>
                <c:pt idx="484">
                  <c:v>44166</c:v>
                </c:pt>
                <c:pt idx="485">
                  <c:v>44167</c:v>
                </c:pt>
                <c:pt idx="486">
                  <c:v>44168</c:v>
                </c:pt>
                <c:pt idx="487">
                  <c:v>44169</c:v>
                </c:pt>
                <c:pt idx="488">
                  <c:v>44172</c:v>
                </c:pt>
                <c:pt idx="489">
                  <c:v>44173</c:v>
                </c:pt>
                <c:pt idx="490">
                  <c:v>44174</c:v>
                </c:pt>
                <c:pt idx="491">
                  <c:v>44175</c:v>
                </c:pt>
                <c:pt idx="492">
                  <c:v>44176</c:v>
                </c:pt>
                <c:pt idx="493">
                  <c:v>44179</c:v>
                </c:pt>
                <c:pt idx="494">
                  <c:v>44180</c:v>
                </c:pt>
                <c:pt idx="495">
                  <c:v>44181</c:v>
                </c:pt>
                <c:pt idx="496">
                  <c:v>44182</c:v>
                </c:pt>
                <c:pt idx="497">
                  <c:v>44183</c:v>
                </c:pt>
                <c:pt idx="498">
                  <c:v>44186</c:v>
                </c:pt>
                <c:pt idx="499">
                  <c:v>44187</c:v>
                </c:pt>
                <c:pt idx="500">
                  <c:v>44188</c:v>
                </c:pt>
                <c:pt idx="501">
                  <c:v>44189</c:v>
                </c:pt>
                <c:pt idx="502">
                  <c:v>44193</c:v>
                </c:pt>
                <c:pt idx="503">
                  <c:v>44194</c:v>
                </c:pt>
                <c:pt idx="504">
                  <c:v>44195</c:v>
                </c:pt>
                <c:pt idx="505">
                  <c:v>44196</c:v>
                </c:pt>
                <c:pt idx="506">
                  <c:v>44200</c:v>
                </c:pt>
                <c:pt idx="507">
                  <c:v>44201</c:v>
                </c:pt>
                <c:pt idx="508">
                  <c:v>44203</c:v>
                </c:pt>
                <c:pt idx="509">
                  <c:v>44204</c:v>
                </c:pt>
                <c:pt idx="510">
                  <c:v>44207</c:v>
                </c:pt>
                <c:pt idx="511">
                  <c:v>44208</c:v>
                </c:pt>
                <c:pt idx="512">
                  <c:v>44209</c:v>
                </c:pt>
                <c:pt idx="513">
                  <c:v>44210</c:v>
                </c:pt>
                <c:pt idx="514">
                  <c:v>44211</c:v>
                </c:pt>
                <c:pt idx="515">
                  <c:v>44214</c:v>
                </c:pt>
                <c:pt idx="516">
                  <c:v>44215</c:v>
                </c:pt>
                <c:pt idx="517">
                  <c:v>44216</c:v>
                </c:pt>
                <c:pt idx="518">
                  <c:v>44217</c:v>
                </c:pt>
                <c:pt idx="519">
                  <c:v>44218</c:v>
                </c:pt>
                <c:pt idx="520">
                  <c:v>44221</c:v>
                </c:pt>
                <c:pt idx="521">
                  <c:v>44222</c:v>
                </c:pt>
                <c:pt idx="522">
                  <c:v>44223</c:v>
                </c:pt>
                <c:pt idx="523">
                  <c:v>44224</c:v>
                </c:pt>
                <c:pt idx="524">
                  <c:v>44225</c:v>
                </c:pt>
                <c:pt idx="525">
                  <c:v>44228</c:v>
                </c:pt>
                <c:pt idx="526">
                  <c:v>44229</c:v>
                </c:pt>
                <c:pt idx="527">
                  <c:v>44230</c:v>
                </c:pt>
                <c:pt idx="528">
                  <c:v>44231</c:v>
                </c:pt>
                <c:pt idx="529">
                  <c:v>44232</c:v>
                </c:pt>
                <c:pt idx="530">
                  <c:v>44235</c:v>
                </c:pt>
                <c:pt idx="531">
                  <c:v>44236</c:v>
                </c:pt>
                <c:pt idx="532">
                  <c:v>44237</c:v>
                </c:pt>
                <c:pt idx="533">
                  <c:v>44238</c:v>
                </c:pt>
                <c:pt idx="534">
                  <c:v>44239</c:v>
                </c:pt>
                <c:pt idx="535">
                  <c:v>44242</c:v>
                </c:pt>
                <c:pt idx="536">
                  <c:v>44243</c:v>
                </c:pt>
                <c:pt idx="537">
                  <c:v>44244</c:v>
                </c:pt>
                <c:pt idx="538">
                  <c:v>44245</c:v>
                </c:pt>
                <c:pt idx="539">
                  <c:v>44246</c:v>
                </c:pt>
                <c:pt idx="540">
                  <c:v>44249</c:v>
                </c:pt>
                <c:pt idx="541">
                  <c:v>44250</c:v>
                </c:pt>
                <c:pt idx="542">
                  <c:v>44251</c:v>
                </c:pt>
                <c:pt idx="543">
                  <c:v>44252</c:v>
                </c:pt>
                <c:pt idx="544">
                  <c:v>44253</c:v>
                </c:pt>
                <c:pt idx="545">
                  <c:v>44256</c:v>
                </c:pt>
                <c:pt idx="546">
                  <c:v>44257</c:v>
                </c:pt>
                <c:pt idx="547">
                  <c:v>44258</c:v>
                </c:pt>
                <c:pt idx="548">
                  <c:v>44259</c:v>
                </c:pt>
                <c:pt idx="549">
                  <c:v>44260</c:v>
                </c:pt>
                <c:pt idx="550">
                  <c:v>44263</c:v>
                </c:pt>
                <c:pt idx="551">
                  <c:v>44264</c:v>
                </c:pt>
                <c:pt idx="552">
                  <c:v>44265</c:v>
                </c:pt>
                <c:pt idx="553">
                  <c:v>44266</c:v>
                </c:pt>
                <c:pt idx="554">
                  <c:v>44267</c:v>
                </c:pt>
                <c:pt idx="555">
                  <c:v>44270</c:v>
                </c:pt>
                <c:pt idx="556">
                  <c:v>44271</c:v>
                </c:pt>
                <c:pt idx="557">
                  <c:v>44272</c:v>
                </c:pt>
                <c:pt idx="558">
                  <c:v>44273</c:v>
                </c:pt>
                <c:pt idx="559">
                  <c:v>44274</c:v>
                </c:pt>
                <c:pt idx="560">
                  <c:v>44277</c:v>
                </c:pt>
                <c:pt idx="561">
                  <c:v>44278</c:v>
                </c:pt>
                <c:pt idx="562">
                  <c:v>44279</c:v>
                </c:pt>
                <c:pt idx="563">
                  <c:v>44280</c:v>
                </c:pt>
                <c:pt idx="564">
                  <c:v>44281</c:v>
                </c:pt>
                <c:pt idx="565">
                  <c:v>44284</c:v>
                </c:pt>
                <c:pt idx="566">
                  <c:v>44285</c:v>
                </c:pt>
                <c:pt idx="567">
                  <c:v>44286</c:v>
                </c:pt>
                <c:pt idx="568">
                  <c:v>44287</c:v>
                </c:pt>
                <c:pt idx="569">
                  <c:v>44288</c:v>
                </c:pt>
                <c:pt idx="570">
                  <c:v>44292</c:v>
                </c:pt>
                <c:pt idx="571">
                  <c:v>44293</c:v>
                </c:pt>
                <c:pt idx="572">
                  <c:v>44294</c:v>
                </c:pt>
                <c:pt idx="573">
                  <c:v>44295</c:v>
                </c:pt>
                <c:pt idx="574">
                  <c:v>44298</c:v>
                </c:pt>
                <c:pt idx="575">
                  <c:v>44299</c:v>
                </c:pt>
                <c:pt idx="576">
                  <c:v>44300</c:v>
                </c:pt>
                <c:pt idx="577">
                  <c:v>44301</c:v>
                </c:pt>
                <c:pt idx="578">
                  <c:v>44302</c:v>
                </c:pt>
                <c:pt idx="579">
                  <c:v>44305</c:v>
                </c:pt>
                <c:pt idx="580">
                  <c:v>44306</c:v>
                </c:pt>
                <c:pt idx="581">
                  <c:v>44307</c:v>
                </c:pt>
                <c:pt idx="582">
                  <c:v>44308</c:v>
                </c:pt>
                <c:pt idx="583">
                  <c:v>44309</c:v>
                </c:pt>
                <c:pt idx="584">
                  <c:v>44312</c:v>
                </c:pt>
                <c:pt idx="585">
                  <c:v>44313</c:v>
                </c:pt>
                <c:pt idx="586">
                  <c:v>44314</c:v>
                </c:pt>
                <c:pt idx="587">
                  <c:v>44315</c:v>
                </c:pt>
                <c:pt idx="588">
                  <c:v>44316</c:v>
                </c:pt>
                <c:pt idx="589">
                  <c:v>44320</c:v>
                </c:pt>
                <c:pt idx="590">
                  <c:v>44321</c:v>
                </c:pt>
                <c:pt idx="591">
                  <c:v>44322</c:v>
                </c:pt>
                <c:pt idx="592">
                  <c:v>44323</c:v>
                </c:pt>
                <c:pt idx="593">
                  <c:v>44326</c:v>
                </c:pt>
                <c:pt idx="594">
                  <c:v>44327</c:v>
                </c:pt>
                <c:pt idx="595">
                  <c:v>44328</c:v>
                </c:pt>
                <c:pt idx="596">
                  <c:v>44329</c:v>
                </c:pt>
                <c:pt idx="597">
                  <c:v>44330</c:v>
                </c:pt>
                <c:pt idx="598">
                  <c:v>44333</c:v>
                </c:pt>
                <c:pt idx="599">
                  <c:v>44334</c:v>
                </c:pt>
                <c:pt idx="600">
                  <c:v>44335</c:v>
                </c:pt>
                <c:pt idx="601">
                  <c:v>44336</c:v>
                </c:pt>
                <c:pt idx="602">
                  <c:v>44337</c:v>
                </c:pt>
                <c:pt idx="603">
                  <c:v>44340</c:v>
                </c:pt>
                <c:pt idx="604">
                  <c:v>44341</c:v>
                </c:pt>
                <c:pt idx="605">
                  <c:v>44342</c:v>
                </c:pt>
                <c:pt idx="606">
                  <c:v>44343</c:v>
                </c:pt>
                <c:pt idx="607">
                  <c:v>44344</c:v>
                </c:pt>
                <c:pt idx="608">
                  <c:v>44347</c:v>
                </c:pt>
                <c:pt idx="609">
                  <c:v>44348</c:v>
                </c:pt>
                <c:pt idx="610">
                  <c:v>44349</c:v>
                </c:pt>
                <c:pt idx="611">
                  <c:v>44351</c:v>
                </c:pt>
                <c:pt idx="612">
                  <c:v>44354</c:v>
                </c:pt>
                <c:pt idx="613">
                  <c:v>44355</c:v>
                </c:pt>
                <c:pt idx="614">
                  <c:v>44356</c:v>
                </c:pt>
                <c:pt idx="615">
                  <c:v>44357</c:v>
                </c:pt>
                <c:pt idx="616">
                  <c:v>44358</c:v>
                </c:pt>
                <c:pt idx="617">
                  <c:v>44361</c:v>
                </c:pt>
                <c:pt idx="618">
                  <c:v>44362</c:v>
                </c:pt>
                <c:pt idx="619">
                  <c:v>44363</c:v>
                </c:pt>
                <c:pt idx="620">
                  <c:v>44364</c:v>
                </c:pt>
                <c:pt idx="621">
                  <c:v>44365</c:v>
                </c:pt>
                <c:pt idx="622">
                  <c:v>44368</c:v>
                </c:pt>
                <c:pt idx="623">
                  <c:v>44369</c:v>
                </c:pt>
                <c:pt idx="624">
                  <c:v>44370</c:v>
                </c:pt>
                <c:pt idx="625">
                  <c:v>44371</c:v>
                </c:pt>
                <c:pt idx="626">
                  <c:v>44372</c:v>
                </c:pt>
                <c:pt idx="627">
                  <c:v>44375</c:v>
                </c:pt>
                <c:pt idx="628">
                  <c:v>44376</c:v>
                </c:pt>
                <c:pt idx="629">
                  <c:v>44377</c:v>
                </c:pt>
                <c:pt idx="630">
                  <c:v>44378</c:v>
                </c:pt>
                <c:pt idx="631">
                  <c:v>44379</c:v>
                </c:pt>
                <c:pt idx="632">
                  <c:v>44382</c:v>
                </c:pt>
                <c:pt idx="633">
                  <c:v>44383</c:v>
                </c:pt>
                <c:pt idx="634">
                  <c:v>44384</c:v>
                </c:pt>
                <c:pt idx="635">
                  <c:v>44385</c:v>
                </c:pt>
                <c:pt idx="636">
                  <c:v>44386</c:v>
                </c:pt>
                <c:pt idx="637">
                  <c:v>44389</c:v>
                </c:pt>
                <c:pt idx="638">
                  <c:v>44390</c:v>
                </c:pt>
                <c:pt idx="639">
                  <c:v>44391</c:v>
                </c:pt>
                <c:pt idx="640">
                  <c:v>44392</c:v>
                </c:pt>
                <c:pt idx="641">
                  <c:v>44393</c:v>
                </c:pt>
                <c:pt idx="642">
                  <c:v>44396</c:v>
                </c:pt>
                <c:pt idx="643">
                  <c:v>44397</c:v>
                </c:pt>
                <c:pt idx="644">
                  <c:v>44398</c:v>
                </c:pt>
                <c:pt idx="645">
                  <c:v>44399</c:v>
                </c:pt>
                <c:pt idx="646">
                  <c:v>44400</c:v>
                </c:pt>
                <c:pt idx="647">
                  <c:v>44403</c:v>
                </c:pt>
                <c:pt idx="648">
                  <c:v>44404</c:v>
                </c:pt>
                <c:pt idx="649">
                  <c:v>44405</c:v>
                </c:pt>
                <c:pt idx="650">
                  <c:v>44406</c:v>
                </c:pt>
                <c:pt idx="651">
                  <c:v>44407</c:v>
                </c:pt>
                <c:pt idx="652">
                  <c:v>44410</c:v>
                </c:pt>
                <c:pt idx="653">
                  <c:v>44411</c:v>
                </c:pt>
                <c:pt idx="654">
                  <c:v>44412</c:v>
                </c:pt>
                <c:pt idx="655">
                  <c:v>44413</c:v>
                </c:pt>
                <c:pt idx="656">
                  <c:v>44414</c:v>
                </c:pt>
                <c:pt idx="657">
                  <c:v>44417</c:v>
                </c:pt>
                <c:pt idx="658">
                  <c:v>44418</c:v>
                </c:pt>
                <c:pt idx="659">
                  <c:v>44419</c:v>
                </c:pt>
                <c:pt idx="660">
                  <c:v>44420</c:v>
                </c:pt>
                <c:pt idx="661">
                  <c:v>44421</c:v>
                </c:pt>
                <c:pt idx="662">
                  <c:v>44424</c:v>
                </c:pt>
                <c:pt idx="663">
                  <c:v>44425</c:v>
                </c:pt>
                <c:pt idx="664">
                  <c:v>44426</c:v>
                </c:pt>
                <c:pt idx="665">
                  <c:v>44427</c:v>
                </c:pt>
                <c:pt idx="666">
                  <c:v>44428</c:v>
                </c:pt>
                <c:pt idx="667">
                  <c:v>44431</c:v>
                </c:pt>
                <c:pt idx="668">
                  <c:v>44432</c:v>
                </c:pt>
                <c:pt idx="669">
                  <c:v>44433</c:v>
                </c:pt>
                <c:pt idx="670">
                  <c:v>44434</c:v>
                </c:pt>
                <c:pt idx="671">
                  <c:v>44435</c:v>
                </c:pt>
                <c:pt idx="672">
                  <c:v>44438</c:v>
                </c:pt>
                <c:pt idx="673">
                  <c:v>44439</c:v>
                </c:pt>
                <c:pt idx="674">
                  <c:v>44440</c:v>
                </c:pt>
                <c:pt idx="675">
                  <c:v>44441</c:v>
                </c:pt>
                <c:pt idx="676">
                  <c:v>44442</c:v>
                </c:pt>
                <c:pt idx="677">
                  <c:v>44445</c:v>
                </c:pt>
                <c:pt idx="678">
                  <c:v>44446</c:v>
                </c:pt>
                <c:pt idx="679">
                  <c:v>44447</c:v>
                </c:pt>
                <c:pt idx="680">
                  <c:v>44448</c:v>
                </c:pt>
                <c:pt idx="681">
                  <c:v>44449</c:v>
                </c:pt>
                <c:pt idx="682">
                  <c:v>44452</c:v>
                </c:pt>
                <c:pt idx="683">
                  <c:v>44453</c:v>
                </c:pt>
                <c:pt idx="684">
                  <c:v>44454</c:v>
                </c:pt>
                <c:pt idx="685">
                  <c:v>44455</c:v>
                </c:pt>
                <c:pt idx="686">
                  <c:v>44456</c:v>
                </c:pt>
                <c:pt idx="687">
                  <c:v>44459</c:v>
                </c:pt>
                <c:pt idx="688">
                  <c:v>44460</c:v>
                </c:pt>
                <c:pt idx="689">
                  <c:v>44461</c:v>
                </c:pt>
                <c:pt idx="690">
                  <c:v>44462</c:v>
                </c:pt>
                <c:pt idx="691">
                  <c:v>44463</c:v>
                </c:pt>
                <c:pt idx="692">
                  <c:v>44466</c:v>
                </c:pt>
                <c:pt idx="693">
                  <c:v>44467</c:v>
                </c:pt>
                <c:pt idx="694">
                  <c:v>44468</c:v>
                </c:pt>
                <c:pt idx="695">
                  <c:v>44469</c:v>
                </c:pt>
                <c:pt idx="696">
                  <c:v>44470</c:v>
                </c:pt>
                <c:pt idx="697">
                  <c:v>44473</c:v>
                </c:pt>
                <c:pt idx="698">
                  <c:v>44474</c:v>
                </c:pt>
                <c:pt idx="699">
                  <c:v>44475</c:v>
                </c:pt>
                <c:pt idx="700">
                  <c:v>44476</c:v>
                </c:pt>
                <c:pt idx="701">
                  <c:v>44477</c:v>
                </c:pt>
                <c:pt idx="702">
                  <c:v>44480</c:v>
                </c:pt>
                <c:pt idx="703">
                  <c:v>44481</c:v>
                </c:pt>
                <c:pt idx="704">
                  <c:v>44482</c:v>
                </c:pt>
                <c:pt idx="705">
                  <c:v>44483</c:v>
                </c:pt>
                <c:pt idx="706">
                  <c:v>44484</c:v>
                </c:pt>
                <c:pt idx="707">
                  <c:v>44487</c:v>
                </c:pt>
                <c:pt idx="708">
                  <c:v>44488</c:v>
                </c:pt>
                <c:pt idx="709">
                  <c:v>44489</c:v>
                </c:pt>
                <c:pt idx="710">
                  <c:v>44490</c:v>
                </c:pt>
                <c:pt idx="711">
                  <c:v>44491</c:v>
                </c:pt>
                <c:pt idx="712">
                  <c:v>44494</c:v>
                </c:pt>
                <c:pt idx="713">
                  <c:v>44495</c:v>
                </c:pt>
                <c:pt idx="714">
                  <c:v>44496</c:v>
                </c:pt>
                <c:pt idx="715">
                  <c:v>44497</c:v>
                </c:pt>
                <c:pt idx="716">
                  <c:v>44498</c:v>
                </c:pt>
                <c:pt idx="717">
                  <c:v>44502</c:v>
                </c:pt>
                <c:pt idx="718">
                  <c:v>44503</c:v>
                </c:pt>
                <c:pt idx="719">
                  <c:v>44504</c:v>
                </c:pt>
                <c:pt idx="720">
                  <c:v>44505</c:v>
                </c:pt>
                <c:pt idx="721">
                  <c:v>44508</c:v>
                </c:pt>
                <c:pt idx="722">
                  <c:v>44509</c:v>
                </c:pt>
                <c:pt idx="723">
                  <c:v>44510</c:v>
                </c:pt>
                <c:pt idx="724">
                  <c:v>44512</c:v>
                </c:pt>
                <c:pt idx="725">
                  <c:v>44515</c:v>
                </c:pt>
                <c:pt idx="726">
                  <c:v>44516</c:v>
                </c:pt>
                <c:pt idx="727">
                  <c:v>44517</c:v>
                </c:pt>
                <c:pt idx="728">
                  <c:v>44518</c:v>
                </c:pt>
                <c:pt idx="729">
                  <c:v>44519</c:v>
                </c:pt>
                <c:pt idx="730">
                  <c:v>44522</c:v>
                </c:pt>
                <c:pt idx="731">
                  <c:v>44523</c:v>
                </c:pt>
                <c:pt idx="732">
                  <c:v>44524</c:v>
                </c:pt>
                <c:pt idx="733">
                  <c:v>44525</c:v>
                </c:pt>
                <c:pt idx="734">
                  <c:v>44526</c:v>
                </c:pt>
                <c:pt idx="735">
                  <c:v>44529</c:v>
                </c:pt>
                <c:pt idx="736">
                  <c:v>44530</c:v>
                </c:pt>
                <c:pt idx="737">
                  <c:v>44531</c:v>
                </c:pt>
                <c:pt idx="738">
                  <c:v>44532</c:v>
                </c:pt>
                <c:pt idx="739">
                  <c:v>44533</c:v>
                </c:pt>
                <c:pt idx="740">
                  <c:v>44536</c:v>
                </c:pt>
                <c:pt idx="741">
                  <c:v>44537</c:v>
                </c:pt>
                <c:pt idx="742">
                  <c:v>44538</c:v>
                </c:pt>
                <c:pt idx="743">
                  <c:v>44539</c:v>
                </c:pt>
                <c:pt idx="744">
                  <c:v>44540</c:v>
                </c:pt>
                <c:pt idx="745">
                  <c:v>44543</c:v>
                </c:pt>
                <c:pt idx="746">
                  <c:v>44544</c:v>
                </c:pt>
                <c:pt idx="747">
                  <c:v>44545</c:v>
                </c:pt>
                <c:pt idx="748">
                  <c:v>44546</c:v>
                </c:pt>
                <c:pt idx="749">
                  <c:v>44547</c:v>
                </c:pt>
                <c:pt idx="750">
                  <c:v>44550</c:v>
                </c:pt>
                <c:pt idx="751">
                  <c:v>44551</c:v>
                </c:pt>
                <c:pt idx="752">
                  <c:v>44552</c:v>
                </c:pt>
                <c:pt idx="753">
                  <c:v>44553</c:v>
                </c:pt>
                <c:pt idx="754">
                  <c:v>44554</c:v>
                </c:pt>
                <c:pt idx="755">
                  <c:v>44557</c:v>
                </c:pt>
                <c:pt idx="756">
                  <c:v>44558</c:v>
                </c:pt>
                <c:pt idx="757">
                  <c:v>44559</c:v>
                </c:pt>
                <c:pt idx="758">
                  <c:v>44560</c:v>
                </c:pt>
                <c:pt idx="759">
                  <c:v>44561</c:v>
                </c:pt>
                <c:pt idx="760">
                  <c:v>44564</c:v>
                </c:pt>
                <c:pt idx="761">
                  <c:v>44565</c:v>
                </c:pt>
                <c:pt idx="762">
                  <c:v>44566</c:v>
                </c:pt>
                <c:pt idx="763">
                  <c:v>44568</c:v>
                </c:pt>
                <c:pt idx="764">
                  <c:v>44571</c:v>
                </c:pt>
                <c:pt idx="765">
                  <c:v>44572</c:v>
                </c:pt>
                <c:pt idx="766">
                  <c:v>44573</c:v>
                </c:pt>
                <c:pt idx="767">
                  <c:v>44574</c:v>
                </c:pt>
                <c:pt idx="768">
                  <c:v>44575</c:v>
                </c:pt>
                <c:pt idx="769">
                  <c:v>44578</c:v>
                </c:pt>
                <c:pt idx="770">
                  <c:v>44579</c:v>
                </c:pt>
                <c:pt idx="771">
                  <c:v>44580</c:v>
                </c:pt>
                <c:pt idx="772">
                  <c:v>44581</c:v>
                </c:pt>
                <c:pt idx="773">
                  <c:v>44582</c:v>
                </c:pt>
                <c:pt idx="774">
                  <c:v>44585</c:v>
                </c:pt>
                <c:pt idx="775">
                  <c:v>44586</c:v>
                </c:pt>
                <c:pt idx="776">
                  <c:v>44587</c:v>
                </c:pt>
                <c:pt idx="777">
                  <c:v>44588</c:v>
                </c:pt>
                <c:pt idx="778">
                  <c:v>44589</c:v>
                </c:pt>
                <c:pt idx="779">
                  <c:v>44592</c:v>
                </c:pt>
                <c:pt idx="780">
                  <c:v>44593</c:v>
                </c:pt>
                <c:pt idx="781">
                  <c:v>44594</c:v>
                </c:pt>
                <c:pt idx="782">
                  <c:v>44595</c:v>
                </c:pt>
                <c:pt idx="783">
                  <c:v>44596</c:v>
                </c:pt>
                <c:pt idx="784">
                  <c:v>44599</c:v>
                </c:pt>
                <c:pt idx="785">
                  <c:v>44600</c:v>
                </c:pt>
                <c:pt idx="786">
                  <c:v>44601</c:v>
                </c:pt>
                <c:pt idx="787">
                  <c:v>44602</c:v>
                </c:pt>
                <c:pt idx="788">
                  <c:v>44603</c:v>
                </c:pt>
                <c:pt idx="789">
                  <c:v>44606</c:v>
                </c:pt>
                <c:pt idx="790">
                  <c:v>44607</c:v>
                </c:pt>
                <c:pt idx="791">
                  <c:v>44608</c:v>
                </c:pt>
                <c:pt idx="792">
                  <c:v>44609</c:v>
                </c:pt>
                <c:pt idx="793">
                  <c:v>44610</c:v>
                </c:pt>
                <c:pt idx="794">
                  <c:v>44613</c:v>
                </c:pt>
                <c:pt idx="795">
                  <c:v>44614</c:v>
                </c:pt>
                <c:pt idx="796">
                  <c:v>44615</c:v>
                </c:pt>
                <c:pt idx="797">
                  <c:v>44616</c:v>
                </c:pt>
                <c:pt idx="798">
                  <c:v>44617</c:v>
                </c:pt>
                <c:pt idx="799">
                  <c:v>44620</c:v>
                </c:pt>
                <c:pt idx="800">
                  <c:v>44621</c:v>
                </c:pt>
                <c:pt idx="801">
                  <c:v>44622</c:v>
                </c:pt>
                <c:pt idx="802">
                  <c:v>44623</c:v>
                </c:pt>
                <c:pt idx="803">
                  <c:v>44624</c:v>
                </c:pt>
                <c:pt idx="804">
                  <c:v>44627</c:v>
                </c:pt>
                <c:pt idx="805">
                  <c:v>44628</c:v>
                </c:pt>
                <c:pt idx="806">
                  <c:v>44629</c:v>
                </c:pt>
                <c:pt idx="807">
                  <c:v>44630</c:v>
                </c:pt>
                <c:pt idx="808">
                  <c:v>44631</c:v>
                </c:pt>
                <c:pt idx="809">
                  <c:v>44634</c:v>
                </c:pt>
                <c:pt idx="810">
                  <c:v>44635</c:v>
                </c:pt>
                <c:pt idx="811">
                  <c:v>44636</c:v>
                </c:pt>
                <c:pt idx="812">
                  <c:v>44637</c:v>
                </c:pt>
                <c:pt idx="813">
                  <c:v>44638</c:v>
                </c:pt>
                <c:pt idx="814">
                  <c:v>44641</c:v>
                </c:pt>
                <c:pt idx="815">
                  <c:v>44642</c:v>
                </c:pt>
                <c:pt idx="816">
                  <c:v>44643</c:v>
                </c:pt>
                <c:pt idx="817">
                  <c:v>44644</c:v>
                </c:pt>
                <c:pt idx="818">
                  <c:v>44645</c:v>
                </c:pt>
                <c:pt idx="819">
                  <c:v>44648</c:v>
                </c:pt>
                <c:pt idx="820">
                  <c:v>44649</c:v>
                </c:pt>
                <c:pt idx="821">
                  <c:v>44650</c:v>
                </c:pt>
                <c:pt idx="822">
                  <c:v>44651</c:v>
                </c:pt>
                <c:pt idx="823">
                  <c:v>44652</c:v>
                </c:pt>
                <c:pt idx="824">
                  <c:v>44655</c:v>
                </c:pt>
                <c:pt idx="825">
                  <c:v>44656</c:v>
                </c:pt>
                <c:pt idx="826">
                  <c:v>44657</c:v>
                </c:pt>
                <c:pt idx="827">
                  <c:v>44658</c:v>
                </c:pt>
                <c:pt idx="828">
                  <c:v>44659</c:v>
                </c:pt>
                <c:pt idx="829">
                  <c:v>44662</c:v>
                </c:pt>
                <c:pt idx="830">
                  <c:v>44663</c:v>
                </c:pt>
                <c:pt idx="831">
                  <c:v>44664</c:v>
                </c:pt>
                <c:pt idx="832">
                  <c:v>44665</c:v>
                </c:pt>
                <c:pt idx="833">
                  <c:v>44666</c:v>
                </c:pt>
                <c:pt idx="834">
                  <c:v>44670</c:v>
                </c:pt>
                <c:pt idx="835">
                  <c:v>44671</c:v>
                </c:pt>
                <c:pt idx="836">
                  <c:v>44672</c:v>
                </c:pt>
                <c:pt idx="837">
                  <c:v>44673</c:v>
                </c:pt>
                <c:pt idx="838">
                  <c:v>44676</c:v>
                </c:pt>
                <c:pt idx="839">
                  <c:v>44677</c:v>
                </c:pt>
                <c:pt idx="840">
                  <c:v>44678</c:v>
                </c:pt>
                <c:pt idx="841">
                  <c:v>44679</c:v>
                </c:pt>
                <c:pt idx="842">
                  <c:v>44680</c:v>
                </c:pt>
                <c:pt idx="843">
                  <c:v>44683</c:v>
                </c:pt>
                <c:pt idx="844">
                  <c:v>44685</c:v>
                </c:pt>
                <c:pt idx="845">
                  <c:v>44686</c:v>
                </c:pt>
                <c:pt idx="846">
                  <c:v>44687</c:v>
                </c:pt>
                <c:pt idx="847">
                  <c:v>44690</c:v>
                </c:pt>
                <c:pt idx="848">
                  <c:v>44691</c:v>
                </c:pt>
                <c:pt idx="849">
                  <c:v>44692</c:v>
                </c:pt>
                <c:pt idx="850">
                  <c:v>44693</c:v>
                </c:pt>
                <c:pt idx="851">
                  <c:v>44694</c:v>
                </c:pt>
                <c:pt idx="852">
                  <c:v>44697</c:v>
                </c:pt>
                <c:pt idx="853">
                  <c:v>44698</c:v>
                </c:pt>
                <c:pt idx="854">
                  <c:v>44699</c:v>
                </c:pt>
                <c:pt idx="855">
                  <c:v>44700</c:v>
                </c:pt>
                <c:pt idx="856">
                  <c:v>44701</c:v>
                </c:pt>
                <c:pt idx="857">
                  <c:v>44704</c:v>
                </c:pt>
                <c:pt idx="858">
                  <c:v>44705</c:v>
                </c:pt>
                <c:pt idx="859">
                  <c:v>44706</c:v>
                </c:pt>
                <c:pt idx="860">
                  <c:v>44707</c:v>
                </c:pt>
                <c:pt idx="861">
                  <c:v>44708</c:v>
                </c:pt>
                <c:pt idx="862">
                  <c:v>44711</c:v>
                </c:pt>
                <c:pt idx="863">
                  <c:v>44712</c:v>
                </c:pt>
                <c:pt idx="864">
                  <c:v>44713</c:v>
                </c:pt>
                <c:pt idx="865">
                  <c:v>44714</c:v>
                </c:pt>
                <c:pt idx="866">
                  <c:v>44715</c:v>
                </c:pt>
                <c:pt idx="867">
                  <c:v>44718</c:v>
                </c:pt>
                <c:pt idx="868">
                  <c:v>44719</c:v>
                </c:pt>
                <c:pt idx="869">
                  <c:v>44720</c:v>
                </c:pt>
                <c:pt idx="870">
                  <c:v>44721</c:v>
                </c:pt>
                <c:pt idx="871">
                  <c:v>44722</c:v>
                </c:pt>
                <c:pt idx="872">
                  <c:v>44725</c:v>
                </c:pt>
                <c:pt idx="873">
                  <c:v>44726</c:v>
                </c:pt>
                <c:pt idx="874">
                  <c:v>44727</c:v>
                </c:pt>
                <c:pt idx="875">
                  <c:v>44729</c:v>
                </c:pt>
                <c:pt idx="876">
                  <c:v>44732</c:v>
                </c:pt>
                <c:pt idx="877">
                  <c:v>44733</c:v>
                </c:pt>
                <c:pt idx="878">
                  <c:v>44734</c:v>
                </c:pt>
                <c:pt idx="879">
                  <c:v>44735</c:v>
                </c:pt>
                <c:pt idx="880">
                  <c:v>44736</c:v>
                </c:pt>
                <c:pt idx="881">
                  <c:v>44739</c:v>
                </c:pt>
                <c:pt idx="882">
                  <c:v>44740</c:v>
                </c:pt>
                <c:pt idx="883">
                  <c:v>44741</c:v>
                </c:pt>
                <c:pt idx="884">
                  <c:v>44742</c:v>
                </c:pt>
                <c:pt idx="885">
                  <c:v>44743</c:v>
                </c:pt>
                <c:pt idx="886">
                  <c:v>44746</c:v>
                </c:pt>
                <c:pt idx="887">
                  <c:v>44747</c:v>
                </c:pt>
                <c:pt idx="888">
                  <c:v>44748</c:v>
                </c:pt>
                <c:pt idx="889">
                  <c:v>44749</c:v>
                </c:pt>
                <c:pt idx="890">
                  <c:v>44750</c:v>
                </c:pt>
                <c:pt idx="891">
                  <c:v>44753</c:v>
                </c:pt>
                <c:pt idx="892">
                  <c:v>44754</c:v>
                </c:pt>
                <c:pt idx="893">
                  <c:v>44755</c:v>
                </c:pt>
                <c:pt idx="894">
                  <c:v>44756</c:v>
                </c:pt>
                <c:pt idx="895">
                  <c:v>44757</c:v>
                </c:pt>
                <c:pt idx="896">
                  <c:v>44760</c:v>
                </c:pt>
                <c:pt idx="897">
                  <c:v>44761</c:v>
                </c:pt>
                <c:pt idx="898">
                  <c:v>44762</c:v>
                </c:pt>
                <c:pt idx="899">
                  <c:v>44763</c:v>
                </c:pt>
                <c:pt idx="900">
                  <c:v>44764</c:v>
                </c:pt>
                <c:pt idx="901">
                  <c:v>44767</c:v>
                </c:pt>
                <c:pt idx="902">
                  <c:v>44768</c:v>
                </c:pt>
                <c:pt idx="903">
                  <c:v>44769</c:v>
                </c:pt>
                <c:pt idx="904">
                  <c:v>44770</c:v>
                </c:pt>
                <c:pt idx="905">
                  <c:v>44771</c:v>
                </c:pt>
                <c:pt idx="906">
                  <c:v>44774</c:v>
                </c:pt>
                <c:pt idx="907">
                  <c:v>44775</c:v>
                </c:pt>
                <c:pt idx="908">
                  <c:v>44776</c:v>
                </c:pt>
                <c:pt idx="909">
                  <c:v>44777</c:v>
                </c:pt>
                <c:pt idx="910">
                  <c:v>44778</c:v>
                </c:pt>
                <c:pt idx="911">
                  <c:v>44781</c:v>
                </c:pt>
                <c:pt idx="912">
                  <c:v>44782</c:v>
                </c:pt>
                <c:pt idx="913">
                  <c:v>44783</c:v>
                </c:pt>
                <c:pt idx="914">
                  <c:v>44784</c:v>
                </c:pt>
                <c:pt idx="915">
                  <c:v>44785</c:v>
                </c:pt>
                <c:pt idx="916">
                  <c:v>44789</c:v>
                </c:pt>
                <c:pt idx="917">
                  <c:v>44790</c:v>
                </c:pt>
                <c:pt idx="918">
                  <c:v>44791</c:v>
                </c:pt>
                <c:pt idx="919">
                  <c:v>44792</c:v>
                </c:pt>
                <c:pt idx="920">
                  <c:v>44795</c:v>
                </c:pt>
                <c:pt idx="921">
                  <c:v>44796</c:v>
                </c:pt>
                <c:pt idx="922">
                  <c:v>44797</c:v>
                </c:pt>
                <c:pt idx="923">
                  <c:v>44798</c:v>
                </c:pt>
                <c:pt idx="924">
                  <c:v>44799</c:v>
                </c:pt>
                <c:pt idx="925">
                  <c:v>44802</c:v>
                </c:pt>
                <c:pt idx="926">
                  <c:v>44803</c:v>
                </c:pt>
                <c:pt idx="927">
                  <c:v>44804</c:v>
                </c:pt>
                <c:pt idx="928">
                  <c:v>44805</c:v>
                </c:pt>
                <c:pt idx="929">
                  <c:v>44806</c:v>
                </c:pt>
                <c:pt idx="930">
                  <c:v>44809</c:v>
                </c:pt>
                <c:pt idx="931">
                  <c:v>44810</c:v>
                </c:pt>
                <c:pt idx="932">
                  <c:v>44811</c:v>
                </c:pt>
                <c:pt idx="933">
                  <c:v>44812</c:v>
                </c:pt>
                <c:pt idx="934">
                  <c:v>44813</c:v>
                </c:pt>
                <c:pt idx="935">
                  <c:v>44816</c:v>
                </c:pt>
                <c:pt idx="936">
                  <c:v>44817</c:v>
                </c:pt>
                <c:pt idx="937">
                  <c:v>44818</c:v>
                </c:pt>
                <c:pt idx="938">
                  <c:v>44819</c:v>
                </c:pt>
                <c:pt idx="939">
                  <c:v>44820</c:v>
                </c:pt>
                <c:pt idx="940">
                  <c:v>44823</c:v>
                </c:pt>
                <c:pt idx="941">
                  <c:v>44824</c:v>
                </c:pt>
                <c:pt idx="942">
                  <c:v>44825</c:v>
                </c:pt>
                <c:pt idx="943">
                  <c:v>44826</c:v>
                </c:pt>
                <c:pt idx="944">
                  <c:v>44827</c:v>
                </c:pt>
                <c:pt idx="945">
                  <c:v>44830</c:v>
                </c:pt>
                <c:pt idx="946">
                  <c:v>44831</c:v>
                </c:pt>
                <c:pt idx="947">
                  <c:v>44832</c:v>
                </c:pt>
                <c:pt idx="948">
                  <c:v>44833</c:v>
                </c:pt>
                <c:pt idx="949">
                  <c:v>44834</c:v>
                </c:pt>
                <c:pt idx="950">
                  <c:v>44837</c:v>
                </c:pt>
                <c:pt idx="951">
                  <c:v>44838</c:v>
                </c:pt>
                <c:pt idx="952">
                  <c:v>44839</c:v>
                </c:pt>
                <c:pt idx="953">
                  <c:v>44840</c:v>
                </c:pt>
                <c:pt idx="954">
                  <c:v>44841</c:v>
                </c:pt>
                <c:pt idx="955">
                  <c:v>44844</c:v>
                </c:pt>
                <c:pt idx="956">
                  <c:v>44845</c:v>
                </c:pt>
                <c:pt idx="957">
                  <c:v>44846</c:v>
                </c:pt>
                <c:pt idx="958">
                  <c:v>44847</c:v>
                </c:pt>
                <c:pt idx="959">
                  <c:v>44848</c:v>
                </c:pt>
                <c:pt idx="960">
                  <c:v>44851</c:v>
                </c:pt>
                <c:pt idx="961">
                  <c:v>44852</c:v>
                </c:pt>
                <c:pt idx="962">
                  <c:v>44853</c:v>
                </c:pt>
                <c:pt idx="963">
                  <c:v>44854</c:v>
                </c:pt>
                <c:pt idx="964">
                  <c:v>44855</c:v>
                </c:pt>
                <c:pt idx="965">
                  <c:v>44858</c:v>
                </c:pt>
                <c:pt idx="966">
                  <c:v>44859</c:v>
                </c:pt>
                <c:pt idx="967">
                  <c:v>44860</c:v>
                </c:pt>
                <c:pt idx="968">
                  <c:v>44861</c:v>
                </c:pt>
                <c:pt idx="969">
                  <c:v>44862</c:v>
                </c:pt>
                <c:pt idx="970">
                  <c:v>44865</c:v>
                </c:pt>
                <c:pt idx="971">
                  <c:v>44867</c:v>
                </c:pt>
                <c:pt idx="972">
                  <c:v>44868</c:v>
                </c:pt>
                <c:pt idx="973">
                  <c:v>44869</c:v>
                </c:pt>
                <c:pt idx="974">
                  <c:v>44872</c:v>
                </c:pt>
                <c:pt idx="975">
                  <c:v>44873</c:v>
                </c:pt>
                <c:pt idx="976">
                  <c:v>44874</c:v>
                </c:pt>
                <c:pt idx="977">
                  <c:v>44875</c:v>
                </c:pt>
                <c:pt idx="978">
                  <c:v>44879</c:v>
                </c:pt>
                <c:pt idx="979">
                  <c:v>44880</c:v>
                </c:pt>
                <c:pt idx="980">
                  <c:v>44881</c:v>
                </c:pt>
                <c:pt idx="981">
                  <c:v>44882</c:v>
                </c:pt>
                <c:pt idx="982">
                  <c:v>44883</c:v>
                </c:pt>
                <c:pt idx="983">
                  <c:v>44886</c:v>
                </c:pt>
                <c:pt idx="984">
                  <c:v>44887</c:v>
                </c:pt>
                <c:pt idx="985">
                  <c:v>44888</c:v>
                </c:pt>
                <c:pt idx="986">
                  <c:v>44889</c:v>
                </c:pt>
                <c:pt idx="987">
                  <c:v>44890</c:v>
                </c:pt>
                <c:pt idx="988">
                  <c:v>44893</c:v>
                </c:pt>
                <c:pt idx="989">
                  <c:v>44894</c:v>
                </c:pt>
                <c:pt idx="990">
                  <c:v>44895</c:v>
                </c:pt>
                <c:pt idx="991">
                  <c:v>44896</c:v>
                </c:pt>
                <c:pt idx="992">
                  <c:v>44897</c:v>
                </c:pt>
                <c:pt idx="993">
                  <c:v>44900</c:v>
                </c:pt>
                <c:pt idx="994">
                  <c:v>44901</c:v>
                </c:pt>
                <c:pt idx="995">
                  <c:v>44902</c:v>
                </c:pt>
                <c:pt idx="996">
                  <c:v>44903</c:v>
                </c:pt>
                <c:pt idx="997">
                  <c:v>44904</c:v>
                </c:pt>
                <c:pt idx="998">
                  <c:v>44907</c:v>
                </c:pt>
                <c:pt idx="999">
                  <c:v>44908</c:v>
                </c:pt>
                <c:pt idx="1000">
                  <c:v>44909</c:v>
                </c:pt>
                <c:pt idx="1001">
                  <c:v>44910</c:v>
                </c:pt>
                <c:pt idx="1002">
                  <c:v>44911</c:v>
                </c:pt>
                <c:pt idx="1003">
                  <c:v>44914</c:v>
                </c:pt>
                <c:pt idx="1004">
                  <c:v>44915</c:v>
                </c:pt>
                <c:pt idx="1005">
                  <c:v>44916</c:v>
                </c:pt>
                <c:pt idx="1006">
                  <c:v>44917</c:v>
                </c:pt>
                <c:pt idx="1007">
                  <c:v>44918</c:v>
                </c:pt>
                <c:pt idx="1008">
                  <c:v>44922</c:v>
                </c:pt>
                <c:pt idx="1009">
                  <c:v>44923</c:v>
                </c:pt>
                <c:pt idx="1010">
                  <c:v>44924</c:v>
                </c:pt>
                <c:pt idx="1011">
                  <c:v>44925</c:v>
                </c:pt>
                <c:pt idx="1012">
                  <c:v>44928</c:v>
                </c:pt>
                <c:pt idx="1013">
                  <c:v>44929</c:v>
                </c:pt>
                <c:pt idx="1014">
                  <c:v>44930</c:v>
                </c:pt>
                <c:pt idx="1015">
                  <c:v>44931</c:v>
                </c:pt>
                <c:pt idx="1016">
                  <c:v>44935</c:v>
                </c:pt>
                <c:pt idx="1017">
                  <c:v>44936</c:v>
                </c:pt>
                <c:pt idx="1018">
                  <c:v>44937</c:v>
                </c:pt>
                <c:pt idx="1019">
                  <c:v>44938</c:v>
                </c:pt>
                <c:pt idx="1020">
                  <c:v>44939</c:v>
                </c:pt>
                <c:pt idx="1021">
                  <c:v>44942</c:v>
                </c:pt>
                <c:pt idx="1022">
                  <c:v>44943</c:v>
                </c:pt>
                <c:pt idx="1023">
                  <c:v>44944</c:v>
                </c:pt>
                <c:pt idx="1024">
                  <c:v>44945</c:v>
                </c:pt>
                <c:pt idx="1025">
                  <c:v>44946</c:v>
                </c:pt>
                <c:pt idx="1026">
                  <c:v>44949</c:v>
                </c:pt>
                <c:pt idx="1027">
                  <c:v>44950</c:v>
                </c:pt>
                <c:pt idx="1028">
                  <c:v>44951</c:v>
                </c:pt>
                <c:pt idx="1029">
                  <c:v>44952</c:v>
                </c:pt>
                <c:pt idx="1030">
                  <c:v>44953</c:v>
                </c:pt>
                <c:pt idx="1031">
                  <c:v>44956</c:v>
                </c:pt>
                <c:pt idx="1032">
                  <c:v>44957</c:v>
                </c:pt>
                <c:pt idx="1033">
                  <c:v>44958</c:v>
                </c:pt>
                <c:pt idx="1034">
                  <c:v>44959</c:v>
                </c:pt>
                <c:pt idx="1035">
                  <c:v>44960</c:v>
                </c:pt>
                <c:pt idx="1036">
                  <c:v>44963</c:v>
                </c:pt>
                <c:pt idx="1037">
                  <c:v>44964</c:v>
                </c:pt>
                <c:pt idx="1038">
                  <c:v>44965</c:v>
                </c:pt>
                <c:pt idx="1039">
                  <c:v>44966</c:v>
                </c:pt>
                <c:pt idx="1040">
                  <c:v>44967</c:v>
                </c:pt>
                <c:pt idx="1041">
                  <c:v>44970</c:v>
                </c:pt>
                <c:pt idx="1042">
                  <c:v>44971</c:v>
                </c:pt>
                <c:pt idx="1043">
                  <c:v>44972</c:v>
                </c:pt>
                <c:pt idx="1044">
                  <c:v>44973</c:v>
                </c:pt>
                <c:pt idx="1045">
                  <c:v>44974</c:v>
                </c:pt>
                <c:pt idx="1046">
                  <c:v>44977</c:v>
                </c:pt>
                <c:pt idx="1047">
                  <c:v>44978</c:v>
                </c:pt>
                <c:pt idx="1048">
                  <c:v>44979</c:v>
                </c:pt>
                <c:pt idx="1049">
                  <c:v>44980</c:v>
                </c:pt>
                <c:pt idx="1050">
                  <c:v>44981</c:v>
                </c:pt>
                <c:pt idx="1051">
                  <c:v>44984</c:v>
                </c:pt>
                <c:pt idx="1052">
                  <c:v>44985</c:v>
                </c:pt>
                <c:pt idx="1053">
                  <c:v>44986</c:v>
                </c:pt>
                <c:pt idx="1054">
                  <c:v>44987</c:v>
                </c:pt>
                <c:pt idx="1055">
                  <c:v>44988</c:v>
                </c:pt>
                <c:pt idx="1056">
                  <c:v>44991</c:v>
                </c:pt>
                <c:pt idx="1057">
                  <c:v>44992</c:v>
                </c:pt>
                <c:pt idx="1058">
                  <c:v>44993</c:v>
                </c:pt>
                <c:pt idx="1059">
                  <c:v>44994</c:v>
                </c:pt>
                <c:pt idx="1060">
                  <c:v>44995</c:v>
                </c:pt>
                <c:pt idx="1061">
                  <c:v>44998</c:v>
                </c:pt>
                <c:pt idx="1062">
                  <c:v>44999</c:v>
                </c:pt>
                <c:pt idx="1063">
                  <c:v>45000</c:v>
                </c:pt>
                <c:pt idx="1064">
                  <c:v>45001</c:v>
                </c:pt>
                <c:pt idx="1065">
                  <c:v>45002</c:v>
                </c:pt>
                <c:pt idx="1066">
                  <c:v>45005</c:v>
                </c:pt>
                <c:pt idx="1067">
                  <c:v>45006</c:v>
                </c:pt>
                <c:pt idx="1068">
                  <c:v>45007</c:v>
                </c:pt>
                <c:pt idx="1069">
                  <c:v>45008</c:v>
                </c:pt>
                <c:pt idx="1070">
                  <c:v>45009</c:v>
                </c:pt>
                <c:pt idx="1071">
                  <c:v>45012</c:v>
                </c:pt>
                <c:pt idx="1072">
                  <c:v>45013</c:v>
                </c:pt>
                <c:pt idx="1073">
                  <c:v>45014</c:v>
                </c:pt>
                <c:pt idx="1074">
                  <c:v>45015</c:v>
                </c:pt>
                <c:pt idx="1075">
                  <c:v>45016</c:v>
                </c:pt>
                <c:pt idx="1076">
                  <c:v>45019</c:v>
                </c:pt>
                <c:pt idx="1077">
                  <c:v>45020</c:v>
                </c:pt>
                <c:pt idx="1078">
                  <c:v>45021</c:v>
                </c:pt>
                <c:pt idx="1079">
                  <c:v>45022</c:v>
                </c:pt>
                <c:pt idx="1080">
                  <c:v>45023</c:v>
                </c:pt>
                <c:pt idx="1081">
                  <c:v>45027</c:v>
                </c:pt>
                <c:pt idx="1082">
                  <c:v>45028</c:v>
                </c:pt>
                <c:pt idx="1083">
                  <c:v>45029</c:v>
                </c:pt>
                <c:pt idx="1084">
                  <c:v>45030</c:v>
                </c:pt>
                <c:pt idx="1085">
                  <c:v>45033</c:v>
                </c:pt>
                <c:pt idx="1086">
                  <c:v>45034</c:v>
                </c:pt>
                <c:pt idx="1087">
                  <c:v>45035</c:v>
                </c:pt>
                <c:pt idx="1088">
                  <c:v>45036</c:v>
                </c:pt>
                <c:pt idx="1089">
                  <c:v>45037</c:v>
                </c:pt>
                <c:pt idx="1090">
                  <c:v>45040</c:v>
                </c:pt>
                <c:pt idx="1091">
                  <c:v>45041</c:v>
                </c:pt>
                <c:pt idx="1092">
                  <c:v>45042</c:v>
                </c:pt>
                <c:pt idx="1093">
                  <c:v>45043</c:v>
                </c:pt>
                <c:pt idx="1094">
                  <c:v>45044</c:v>
                </c:pt>
                <c:pt idx="1095">
                  <c:v>45048</c:v>
                </c:pt>
                <c:pt idx="1096">
                  <c:v>45050</c:v>
                </c:pt>
                <c:pt idx="1097">
                  <c:v>45051</c:v>
                </c:pt>
                <c:pt idx="1098">
                  <c:v>45054</c:v>
                </c:pt>
                <c:pt idx="1099">
                  <c:v>45055</c:v>
                </c:pt>
                <c:pt idx="1100">
                  <c:v>45056</c:v>
                </c:pt>
                <c:pt idx="1101">
                  <c:v>45057</c:v>
                </c:pt>
                <c:pt idx="1102">
                  <c:v>45058</c:v>
                </c:pt>
                <c:pt idx="1103">
                  <c:v>45061</c:v>
                </c:pt>
                <c:pt idx="1104">
                  <c:v>45062</c:v>
                </c:pt>
                <c:pt idx="1105">
                  <c:v>45063</c:v>
                </c:pt>
                <c:pt idx="1106">
                  <c:v>45064</c:v>
                </c:pt>
                <c:pt idx="1107">
                  <c:v>45065</c:v>
                </c:pt>
                <c:pt idx="1108">
                  <c:v>45068</c:v>
                </c:pt>
                <c:pt idx="1109">
                  <c:v>45069</c:v>
                </c:pt>
                <c:pt idx="1110">
                  <c:v>45070</c:v>
                </c:pt>
                <c:pt idx="1111">
                  <c:v>45071</c:v>
                </c:pt>
                <c:pt idx="1112">
                  <c:v>45072</c:v>
                </c:pt>
                <c:pt idx="1113">
                  <c:v>45075</c:v>
                </c:pt>
                <c:pt idx="1114">
                  <c:v>45076</c:v>
                </c:pt>
                <c:pt idx="1115">
                  <c:v>45077</c:v>
                </c:pt>
                <c:pt idx="1116">
                  <c:v>45078</c:v>
                </c:pt>
                <c:pt idx="1117">
                  <c:v>45079</c:v>
                </c:pt>
                <c:pt idx="1118">
                  <c:v>45082</c:v>
                </c:pt>
                <c:pt idx="1119">
                  <c:v>45083</c:v>
                </c:pt>
                <c:pt idx="1120">
                  <c:v>45084</c:v>
                </c:pt>
                <c:pt idx="1121">
                  <c:v>45086</c:v>
                </c:pt>
                <c:pt idx="1122">
                  <c:v>45089</c:v>
                </c:pt>
                <c:pt idx="1123">
                  <c:v>45090</c:v>
                </c:pt>
                <c:pt idx="1124">
                  <c:v>45091</c:v>
                </c:pt>
                <c:pt idx="1125">
                  <c:v>45092</c:v>
                </c:pt>
                <c:pt idx="1126">
                  <c:v>45093</c:v>
                </c:pt>
                <c:pt idx="1127">
                  <c:v>45096</c:v>
                </c:pt>
                <c:pt idx="1128">
                  <c:v>45097</c:v>
                </c:pt>
                <c:pt idx="1129">
                  <c:v>45098</c:v>
                </c:pt>
                <c:pt idx="1130">
                  <c:v>45099</c:v>
                </c:pt>
                <c:pt idx="1131">
                  <c:v>45100</c:v>
                </c:pt>
                <c:pt idx="1132">
                  <c:v>45103</c:v>
                </c:pt>
                <c:pt idx="1133">
                  <c:v>45104</c:v>
                </c:pt>
                <c:pt idx="1134">
                  <c:v>45105</c:v>
                </c:pt>
                <c:pt idx="1135">
                  <c:v>45106</c:v>
                </c:pt>
                <c:pt idx="1136">
                  <c:v>45107</c:v>
                </c:pt>
                <c:pt idx="1137">
                  <c:v>45110</c:v>
                </c:pt>
                <c:pt idx="1138">
                  <c:v>45111</c:v>
                </c:pt>
                <c:pt idx="1139">
                  <c:v>45112</c:v>
                </c:pt>
                <c:pt idx="1140">
                  <c:v>45113</c:v>
                </c:pt>
                <c:pt idx="1141">
                  <c:v>45114</c:v>
                </c:pt>
                <c:pt idx="1142">
                  <c:v>45117</c:v>
                </c:pt>
                <c:pt idx="1143">
                  <c:v>45118</c:v>
                </c:pt>
                <c:pt idx="1144">
                  <c:v>45119</c:v>
                </c:pt>
                <c:pt idx="1145">
                  <c:v>45120</c:v>
                </c:pt>
                <c:pt idx="1146">
                  <c:v>45121</c:v>
                </c:pt>
                <c:pt idx="1147">
                  <c:v>45124</c:v>
                </c:pt>
                <c:pt idx="1148">
                  <c:v>45125</c:v>
                </c:pt>
                <c:pt idx="1149">
                  <c:v>45126</c:v>
                </c:pt>
                <c:pt idx="1150">
                  <c:v>45127</c:v>
                </c:pt>
                <c:pt idx="1151">
                  <c:v>45128</c:v>
                </c:pt>
                <c:pt idx="1152">
                  <c:v>45131</c:v>
                </c:pt>
                <c:pt idx="1153">
                  <c:v>45132</c:v>
                </c:pt>
                <c:pt idx="1154">
                  <c:v>45133</c:v>
                </c:pt>
                <c:pt idx="1155">
                  <c:v>45134</c:v>
                </c:pt>
                <c:pt idx="1156">
                  <c:v>45135</c:v>
                </c:pt>
                <c:pt idx="1157">
                  <c:v>45138</c:v>
                </c:pt>
                <c:pt idx="1158">
                  <c:v>45139</c:v>
                </c:pt>
                <c:pt idx="1159">
                  <c:v>45140</c:v>
                </c:pt>
                <c:pt idx="1160">
                  <c:v>45141</c:v>
                </c:pt>
                <c:pt idx="1161">
                  <c:v>45142</c:v>
                </c:pt>
                <c:pt idx="1162">
                  <c:v>45145</c:v>
                </c:pt>
                <c:pt idx="1163">
                  <c:v>45146</c:v>
                </c:pt>
                <c:pt idx="1164">
                  <c:v>45147</c:v>
                </c:pt>
                <c:pt idx="1165">
                  <c:v>45148</c:v>
                </c:pt>
                <c:pt idx="1166">
                  <c:v>45149</c:v>
                </c:pt>
                <c:pt idx="1167">
                  <c:v>45152</c:v>
                </c:pt>
                <c:pt idx="1168">
                  <c:v>45154</c:v>
                </c:pt>
                <c:pt idx="1169">
                  <c:v>45155</c:v>
                </c:pt>
                <c:pt idx="1170">
                  <c:v>45156</c:v>
                </c:pt>
                <c:pt idx="1171">
                  <c:v>45159</c:v>
                </c:pt>
                <c:pt idx="1172">
                  <c:v>45160</c:v>
                </c:pt>
                <c:pt idx="1173">
                  <c:v>45161</c:v>
                </c:pt>
                <c:pt idx="1174">
                  <c:v>45162</c:v>
                </c:pt>
                <c:pt idx="1175">
                  <c:v>45163</c:v>
                </c:pt>
                <c:pt idx="1176">
                  <c:v>45166</c:v>
                </c:pt>
                <c:pt idx="1177">
                  <c:v>45167</c:v>
                </c:pt>
                <c:pt idx="1178">
                  <c:v>45168</c:v>
                </c:pt>
                <c:pt idx="1179">
                  <c:v>45169</c:v>
                </c:pt>
                <c:pt idx="1180">
                  <c:v>45170</c:v>
                </c:pt>
                <c:pt idx="1181">
                  <c:v>45173</c:v>
                </c:pt>
                <c:pt idx="1182">
                  <c:v>45174</c:v>
                </c:pt>
                <c:pt idx="1183">
                  <c:v>45175</c:v>
                </c:pt>
                <c:pt idx="1184">
                  <c:v>45176</c:v>
                </c:pt>
                <c:pt idx="1185">
                  <c:v>45177</c:v>
                </c:pt>
                <c:pt idx="1186">
                  <c:v>45180</c:v>
                </c:pt>
                <c:pt idx="1187">
                  <c:v>45181</c:v>
                </c:pt>
                <c:pt idx="1188">
                  <c:v>45182</c:v>
                </c:pt>
                <c:pt idx="1189">
                  <c:v>45183</c:v>
                </c:pt>
                <c:pt idx="1190">
                  <c:v>45184</c:v>
                </c:pt>
                <c:pt idx="1191">
                  <c:v>45187</c:v>
                </c:pt>
                <c:pt idx="1192">
                  <c:v>45188</c:v>
                </c:pt>
                <c:pt idx="1193">
                  <c:v>45189</c:v>
                </c:pt>
                <c:pt idx="1194">
                  <c:v>45190</c:v>
                </c:pt>
                <c:pt idx="1195">
                  <c:v>45191</c:v>
                </c:pt>
                <c:pt idx="1196">
                  <c:v>45194</c:v>
                </c:pt>
                <c:pt idx="1197">
                  <c:v>45195</c:v>
                </c:pt>
                <c:pt idx="1198">
                  <c:v>45196</c:v>
                </c:pt>
                <c:pt idx="1199">
                  <c:v>45197</c:v>
                </c:pt>
                <c:pt idx="1200">
                  <c:v>45198</c:v>
                </c:pt>
                <c:pt idx="1201">
                  <c:v>45201</c:v>
                </c:pt>
                <c:pt idx="1202">
                  <c:v>45202</c:v>
                </c:pt>
                <c:pt idx="1203">
                  <c:v>45203</c:v>
                </c:pt>
                <c:pt idx="1204">
                  <c:v>45204</c:v>
                </c:pt>
                <c:pt idx="1205">
                  <c:v>45205</c:v>
                </c:pt>
                <c:pt idx="1206">
                  <c:v>45208</c:v>
                </c:pt>
                <c:pt idx="1207">
                  <c:v>45209</c:v>
                </c:pt>
                <c:pt idx="1208">
                  <c:v>45210</c:v>
                </c:pt>
                <c:pt idx="1209">
                  <c:v>45211</c:v>
                </c:pt>
                <c:pt idx="1210">
                  <c:v>45212</c:v>
                </c:pt>
                <c:pt idx="1211">
                  <c:v>45215</c:v>
                </c:pt>
                <c:pt idx="1212">
                  <c:v>45216</c:v>
                </c:pt>
                <c:pt idx="1213">
                  <c:v>45217</c:v>
                </c:pt>
                <c:pt idx="1214">
                  <c:v>45218</c:v>
                </c:pt>
                <c:pt idx="1215">
                  <c:v>45219</c:v>
                </c:pt>
                <c:pt idx="1216">
                  <c:v>45222</c:v>
                </c:pt>
                <c:pt idx="1217">
                  <c:v>45223</c:v>
                </c:pt>
                <c:pt idx="1218">
                  <c:v>45224</c:v>
                </c:pt>
                <c:pt idx="1219">
                  <c:v>45225</c:v>
                </c:pt>
                <c:pt idx="1220">
                  <c:v>45226</c:v>
                </c:pt>
                <c:pt idx="1221">
                  <c:v>45229</c:v>
                </c:pt>
                <c:pt idx="1222">
                  <c:v>45230</c:v>
                </c:pt>
                <c:pt idx="1223">
                  <c:v>45232</c:v>
                </c:pt>
                <c:pt idx="1224">
                  <c:v>45233</c:v>
                </c:pt>
                <c:pt idx="1225">
                  <c:v>45236</c:v>
                </c:pt>
                <c:pt idx="1226">
                  <c:v>45237</c:v>
                </c:pt>
                <c:pt idx="1227">
                  <c:v>45238</c:v>
                </c:pt>
                <c:pt idx="1228">
                  <c:v>45239</c:v>
                </c:pt>
                <c:pt idx="1229">
                  <c:v>45240</c:v>
                </c:pt>
                <c:pt idx="1230">
                  <c:v>45243</c:v>
                </c:pt>
                <c:pt idx="1231">
                  <c:v>45244</c:v>
                </c:pt>
                <c:pt idx="1232">
                  <c:v>45245</c:v>
                </c:pt>
                <c:pt idx="1233">
                  <c:v>45246</c:v>
                </c:pt>
                <c:pt idx="1234">
                  <c:v>45247</c:v>
                </c:pt>
                <c:pt idx="1235">
                  <c:v>45250</c:v>
                </c:pt>
                <c:pt idx="1236">
                  <c:v>45251</c:v>
                </c:pt>
                <c:pt idx="1237">
                  <c:v>45252</c:v>
                </c:pt>
                <c:pt idx="1238">
                  <c:v>45253</c:v>
                </c:pt>
                <c:pt idx="1239">
                  <c:v>45254</c:v>
                </c:pt>
                <c:pt idx="1240">
                  <c:v>45257</c:v>
                </c:pt>
                <c:pt idx="1241">
                  <c:v>45258</c:v>
                </c:pt>
                <c:pt idx="1242">
                  <c:v>45259</c:v>
                </c:pt>
                <c:pt idx="1243">
                  <c:v>45260</c:v>
                </c:pt>
                <c:pt idx="1244">
                  <c:v>45261</c:v>
                </c:pt>
                <c:pt idx="1245">
                  <c:v>45264</c:v>
                </c:pt>
                <c:pt idx="1246">
                  <c:v>45265</c:v>
                </c:pt>
                <c:pt idx="1247">
                  <c:v>45266</c:v>
                </c:pt>
                <c:pt idx="1248">
                  <c:v>45267</c:v>
                </c:pt>
                <c:pt idx="1249">
                  <c:v>45268</c:v>
                </c:pt>
                <c:pt idx="1250">
                  <c:v>45271</c:v>
                </c:pt>
                <c:pt idx="1251">
                  <c:v>45272</c:v>
                </c:pt>
                <c:pt idx="1252">
                  <c:v>45273</c:v>
                </c:pt>
                <c:pt idx="1253">
                  <c:v>45274</c:v>
                </c:pt>
                <c:pt idx="1254">
                  <c:v>45275</c:v>
                </c:pt>
                <c:pt idx="1255">
                  <c:v>45278</c:v>
                </c:pt>
                <c:pt idx="1256">
                  <c:v>45279</c:v>
                </c:pt>
                <c:pt idx="1257">
                  <c:v>45280</c:v>
                </c:pt>
                <c:pt idx="1258">
                  <c:v>45281</c:v>
                </c:pt>
                <c:pt idx="1259">
                  <c:v>45282</c:v>
                </c:pt>
                <c:pt idx="1260">
                  <c:v>45287</c:v>
                </c:pt>
                <c:pt idx="1261">
                  <c:v>45288</c:v>
                </c:pt>
                <c:pt idx="1262">
                  <c:v>45289</c:v>
                </c:pt>
              </c:numCache>
            </c:numRef>
          </c:cat>
          <c:val>
            <c:numRef>
              <c:f>DaneRynkowe3!$G$3:$G$1265</c:f>
              <c:numCache>
                <c:formatCode>0.00000%</c:formatCode>
                <c:ptCount val="1263"/>
                <c:pt idx="63">
                  <c:v>1.17307E-2</c:v>
                </c:pt>
                <c:pt idx="64">
                  <c:v>1.17374E-2</c:v>
                </c:pt>
                <c:pt idx="65">
                  <c:v>1.1738999999999999E-2</c:v>
                </c:pt>
                <c:pt idx="66">
                  <c:v>1.17471E-2</c:v>
                </c:pt>
                <c:pt idx="67">
                  <c:v>1.17672E-2</c:v>
                </c:pt>
                <c:pt idx="68">
                  <c:v>1.1752E-2</c:v>
                </c:pt>
                <c:pt idx="69">
                  <c:v>1.1746300000000001E-2</c:v>
                </c:pt>
                <c:pt idx="70">
                  <c:v>1.17413E-2</c:v>
                </c:pt>
                <c:pt idx="71">
                  <c:v>1.1730000000000001E-2</c:v>
                </c:pt>
                <c:pt idx="72">
                  <c:v>1.17441E-2</c:v>
                </c:pt>
                <c:pt idx="73">
                  <c:v>1.17286E-2</c:v>
                </c:pt>
                <c:pt idx="74">
                  <c:v>1.1746099999999999E-2</c:v>
                </c:pt>
                <c:pt idx="75">
                  <c:v>1.1763999999999998E-2</c:v>
                </c:pt>
                <c:pt idx="76">
                  <c:v>1.1788E-2</c:v>
                </c:pt>
                <c:pt idx="77">
                  <c:v>1.1801799999999999E-2</c:v>
                </c:pt>
                <c:pt idx="78">
                  <c:v>1.1990499999999999E-2</c:v>
                </c:pt>
                <c:pt idx="79">
                  <c:v>1.20503E-2</c:v>
                </c:pt>
                <c:pt idx="80">
                  <c:v>1.2122599999999999E-2</c:v>
                </c:pt>
                <c:pt idx="81">
                  <c:v>1.2129600000000001E-2</c:v>
                </c:pt>
                <c:pt idx="82">
                  <c:v>1.2285299999999999E-2</c:v>
                </c:pt>
                <c:pt idx="83">
                  <c:v>1.2353000000000001E-2</c:v>
                </c:pt>
                <c:pt idx="84">
                  <c:v>1.2399100000000001E-2</c:v>
                </c:pt>
                <c:pt idx="85">
                  <c:v>1.24175E-2</c:v>
                </c:pt>
                <c:pt idx="86">
                  <c:v>1.24177E-2</c:v>
                </c:pt>
                <c:pt idx="87">
                  <c:v>1.2407600000000001E-2</c:v>
                </c:pt>
                <c:pt idx="88">
                  <c:v>1.2409099999999999E-2</c:v>
                </c:pt>
                <c:pt idx="89">
                  <c:v>1.2409699999999999E-2</c:v>
                </c:pt>
                <c:pt idx="90">
                  <c:v>1.2415600000000001E-2</c:v>
                </c:pt>
                <c:pt idx="91">
                  <c:v>1.24136E-2</c:v>
                </c:pt>
                <c:pt idx="92">
                  <c:v>1.24219E-2</c:v>
                </c:pt>
                <c:pt idx="93">
                  <c:v>1.2444299999999998E-2</c:v>
                </c:pt>
                <c:pt idx="94">
                  <c:v>1.2463699999999999E-2</c:v>
                </c:pt>
                <c:pt idx="95">
                  <c:v>1.2485699999999999E-2</c:v>
                </c:pt>
                <c:pt idx="96">
                  <c:v>1.248E-2</c:v>
                </c:pt>
                <c:pt idx="97">
                  <c:v>1.2480100000000001E-2</c:v>
                </c:pt>
                <c:pt idx="98">
                  <c:v>1.2490000000000001E-2</c:v>
                </c:pt>
                <c:pt idx="99">
                  <c:v>1.24916E-2</c:v>
                </c:pt>
                <c:pt idx="100">
                  <c:v>1.25945E-2</c:v>
                </c:pt>
                <c:pt idx="101">
                  <c:v>1.26071E-2</c:v>
                </c:pt>
                <c:pt idx="102">
                  <c:v>1.2604200000000001E-2</c:v>
                </c:pt>
                <c:pt idx="103">
                  <c:v>1.2543800000000001E-2</c:v>
                </c:pt>
                <c:pt idx="104">
                  <c:v>1.25325E-2</c:v>
                </c:pt>
                <c:pt idx="105">
                  <c:v>1.2418199999999999E-2</c:v>
                </c:pt>
                <c:pt idx="106">
                  <c:v>1.2397E-2</c:v>
                </c:pt>
                <c:pt idx="107">
                  <c:v>1.2393899999999999E-2</c:v>
                </c:pt>
                <c:pt idx="108">
                  <c:v>1.2388300000000001E-2</c:v>
                </c:pt>
                <c:pt idx="109">
                  <c:v>1.23772E-2</c:v>
                </c:pt>
                <c:pt idx="110">
                  <c:v>1.2365299999999999E-2</c:v>
                </c:pt>
                <c:pt idx="111">
                  <c:v>1.23166E-2</c:v>
                </c:pt>
                <c:pt idx="112">
                  <c:v>1.2308900000000001E-2</c:v>
                </c:pt>
                <c:pt idx="113">
                  <c:v>1.22997E-2</c:v>
                </c:pt>
                <c:pt idx="114">
                  <c:v>1.22933E-2</c:v>
                </c:pt>
                <c:pt idx="115">
                  <c:v>1.22799E-2</c:v>
                </c:pt>
                <c:pt idx="116">
                  <c:v>1.2249900000000001E-2</c:v>
                </c:pt>
                <c:pt idx="117">
                  <c:v>1.22367E-2</c:v>
                </c:pt>
                <c:pt idx="118">
                  <c:v>1.2216599999999999E-2</c:v>
                </c:pt>
                <c:pt idx="119">
                  <c:v>1.2212499999999999E-2</c:v>
                </c:pt>
                <c:pt idx="120">
                  <c:v>1.2208699999999999E-2</c:v>
                </c:pt>
                <c:pt idx="121">
                  <c:v>1.22159E-2</c:v>
                </c:pt>
                <c:pt idx="122">
                  <c:v>1.2230000000000001E-2</c:v>
                </c:pt>
                <c:pt idx="123">
                  <c:v>1.2220399999999999E-2</c:v>
                </c:pt>
                <c:pt idx="124">
                  <c:v>1.21896E-2</c:v>
                </c:pt>
                <c:pt idx="125">
                  <c:v>1.21981E-2</c:v>
                </c:pt>
                <c:pt idx="126">
                  <c:v>1.2198000000000001E-2</c:v>
                </c:pt>
                <c:pt idx="127">
                  <c:v>1.2197800000000002E-2</c:v>
                </c:pt>
                <c:pt idx="128">
                  <c:v>1.21875E-2</c:v>
                </c:pt>
                <c:pt idx="129">
                  <c:v>1.21905E-2</c:v>
                </c:pt>
                <c:pt idx="130">
                  <c:v>1.21809E-2</c:v>
                </c:pt>
                <c:pt idx="131">
                  <c:v>1.21654E-2</c:v>
                </c:pt>
                <c:pt idx="132">
                  <c:v>1.21583E-2</c:v>
                </c:pt>
                <c:pt idx="133">
                  <c:v>1.2151700000000001E-2</c:v>
                </c:pt>
                <c:pt idx="134">
                  <c:v>1.2192400000000001E-2</c:v>
                </c:pt>
                <c:pt idx="135">
                  <c:v>1.2191700000000001E-2</c:v>
                </c:pt>
                <c:pt idx="136">
                  <c:v>1.2186900000000001E-2</c:v>
                </c:pt>
                <c:pt idx="137">
                  <c:v>1.2183900000000001E-2</c:v>
                </c:pt>
                <c:pt idx="138">
                  <c:v>1.2180999999999999E-2</c:v>
                </c:pt>
                <c:pt idx="139">
                  <c:v>1.21882E-2</c:v>
                </c:pt>
                <c:pt idx="140">
                  <c:v>1.21374E-2</c:v>
                </c:pt>
                <c:pt idx="141">
                  <c:v>1.21377E-2</c:v>
                </c:pt>
                <c:pt idx="142">
                  <c:v>1.21361E-2</c:v>
                </c:pt>
                <c:pt idx="143">
                  <c:v>1.2145900000000001E-2</c:v>
                </c:pt>
                <c:pt idx="144">
                  <c:v>1.2255E-2</c:v>
                </c:pt>
                <c:pt idx="145">
                  <c:v>1.2226300000000001E-2</c:v>
                </c:pt>
                <c:pt idx="146">
                  <c:v>1.2221599999999999E-2</c:v>
                </c:pt>
                <c:pt idx="147">
                  <c:v>1.2208699999999999E-2</c:v>
                </c:pt>
                <c:pt idx="148">
                  <c:v>1.22186E-2</c:v>
                </c:pt>
                <c:pt idx="149">
                  <c:v>1.22468E-2</c:v>
                </c:pt>
                <c:pt idx="150">
                  <c:v>1.2214599999999999E-2</c:v>
                </c:pt>
                <c:pt idx="151">
                  <c:v>1.2220200000000001E-2</c:v>
                </c:pt>
                <c:pt idx="152">
                  <c:v>1.22404E-2</c:v>
                </c:pt>
                <c:pt idx="153">
                  <c:v>1.2248799999999999E-2</c:v>
                </c:pt>
                <c:pt idx="154">
                  <c:v>1.23185E-2</c:v>
                </c:pt>
                <c:pt idx="155">
                  <c:v>1.23112E-2</c:v>
                </c:pt>
                <c:pt idx="156">
                  <c:v>1.23187E-2</c:v>
                </c:pt>
                <c:pt idx="157">
                  <c:v>1.2321200000000001E-2</c:v>
                </c:pt>
                <c:pt idx="158">
                  <c:v>1.2332000000000001E-2</c:v>
                </c:pt>
                <c:pt idx="159">
                  <c:v>1.23018E-2</c:v>
                </c:pt>
                <c:pt idx="160">
                  <c:v>1.2302599999999999E-2</c:v>
                </c:pt>
                <c:pt idx="161">
                  <c:v>1.2293700000000001E-2</c:v>
                </c:pt>
                <c:pt idx="162">
                  <c:v>1.22779E-2</c:v>
                </c:pt>
                <c:pt idx="163">
                  <c:v>1.22776E-2</c:v>
                </c:pt>
                <c:pt idx="164">
                  <c:v>1.2295400000000001E-2</c:v>
                </c:pt>
                <c:pt idx="165">
                  <c:v>1.22927E-2</c:v>
                </c:pt>
                <c:pt idx="166">
                  <c:v>1.2276800000000001E-2</c:v>
                </c:pt>
                <c:pt idx="167">
                  <c:v>1.2273000000000001E-2</c:v>
                </c:pt>
                <c:pt idx="168">
                  <c:v>1.23608E-2</c:v>
                </c:pt>
                <c:pt idx="169">
                  <c:v>1.2365600000000001E-2</c:v>
                </c:pt>
                <c:pt idx="170">
                  <c:v>1.2377599999999999E-2</c:v>
                </c:pt>
                <c:pt idx="171">
                  <c:v>1.23865E-2</c:v>
                </c:pt>
                <c:pt idx="172">
                  <c:v>1.23909E-2</c:v>
                </c:pt>
                <c:pt idx="173">
                  <c:v>1.2419700000000001E-2</c:v>
                </c:pt>
                <c:pt idx="174">
                  <c:v>1.24259E-2</c:v>
                </c:pt>
                <c:pt idx="175">
                  <c:v>1.24323E-2</c:v>
                </c:pt>
                <c:pt idx="176">
                  <c:v>1.2441299999999999E-2</c:v>
                </c:pt>
                <c:pt idx="177">
                  <c:v>1.2445999999999999E-2</c:v>
                </c:pt>
                <c:pt idx="178">
                  <c:v>1.2456100000000001E-2</c:v>
                </c:pt>
                <c:pt idx="179">
                  <c:v>1.2468399999999999E-2</c:v>
                </c:pt>
                <c:pt idx="180">
                  <c:v>1.2487600000000001E-2</c:v>
                </c:pt>
                <c:pt idx="181">
                  <c:v>1.2491799999999999E-2</c:v>
                </c:pt>
                <c:pt idx="182">
                  <c:v>1.2495600000000001E-2</c:v>
                </c:pt>
                <c:pt idx="183">
                  <c:v>1.25164E-2</c:v>
                </c:pt>
                <c:pt idx="184">
                  <c:v>1.2513099999999999E-2</c:v>
                </c:pt>
                <c:pt idx="185">
                  <c:v>1.25091E-2</c:v>
                </c:pt>
                <c:pt idx="186">
                  <c:v>1.2511300000000001E-2</c:v>
                </c:pt>
                <c:pt idx="187">
                  <c:v>1.2478400000000001E-2</c:v>
                </c:pt>
                <c:pt idx="188">
                  <c:v>1.2437700000000001E-2</c:v>
                </c:pt>
                <c:pt idx="189">
                  <c:v>1.2577400000000001E-2</c:v>
                </c:pt>
                <c:pt idx="190">
                  <c:v>1.25787E-2</c:v>
                </c:pt>
                <c:pt idx="191">
                  <c:v>1.2572700000000001E-2</c:v>
                </c:pt>
                <c:pt idx="192">
                  <c:v>1.2565900000000001E-2</c:v>
                </c:pt>
                <c:pt idx="193">
                  <c:v>1.25766E-2</c:v>
                </c:pt>
                <c:pt idx="194">
                  <c:v>1.25798E-2</c:v>
                </c:pt>
                <c:pt idx="195">
                  <c:v>1.25857E-2</c:v>
                </c:pt>
                <c:pt idx="196">
                  <c:v>1.25986E-2</c:v>
                </c:pt>
                <c:pt idx="197">
                  <c:v>1.2617700000000001E-2</c:v>
                </c:pt>
                <c:pt idx="198">
                  <c:v>1.26254E-2</c:v>
                </c:pt>
                <c:pt idx="199">
                  <c:v>1.2601299999999999E-2</c:v>
                </c:pt>
                <c:pt idx="200">
                  <c:v>1.2591000000000001E-2</c:v>
                </c:pt>
                <c:pt idx="201">
                  <c:v>1.2589099999999999E-2</c:v>
                </c:pt>
                <c:pt idx="202">
                  <c:v>1.2586999999999999E-2</c:v>
                </c:pt>
                <c:pt idx="203">
                  <c:v>1.2569200000000001E-2</c:v>
                </c:pt>
                <c:pt idx="204">
                  <c:v>1.2571499999999999E-2</c:v>
                </c:pt>
                <c:pt idx="205">
                  <c:v>1.25658E-2</c:v>
                </c:pt>
                <c:pt idx="206">
                  <c:v>1.2556000000000001E-2</c:v>
                </c:pt>
                <c:pt idx="207">
                  <c:v>1.2548299999999998E-2</c:v>
                </c:pt>
                <c:pt idx="208">
                  <c:v>1.25407E-2</c:v>
                </c:pt>
                <c:pt idx="209">
                  <c:v>1.2544699999999999E-2</c:v>
                </c:pt>
                <c:pt idx="210">
                  <c:v>1.2573099999999999E-2</c:v>
                </c:pt>
                <c:pt idx="211">
                  <c:v>1.2579400000000001E-2</c:v>
                </c:pt>
                <c:pt idx="212">
                  <c:v>1.2491200000000001E-2</c:v>
                </c:pt>
                <c:pt idx="213">
                  <c:v>1.2480400000000001E-2</c:v>
                </c:pt>
                <c:pt idx="214">
                  <c:v>1.2482E-2</c:v>
                </c:pt>
                <c:pt idx="215">
                  <c:v>1.24761E-2</c:v>
                </c:pt>
                <c:pt idx="216">
                  <c:v>1.24558E-2</c:v>
                </c:pt>
                <c:pt idx="217">
                  <c:v>1.2386399999999999E-2</c:v>
                </c:pt>
                <c:pt idx="218">
                  <c:v>1.2361200000000001E-2</c:v>
                </c:pt>
                <c:pt idx="219">
                  <c:v>1.2343100000000001E-2</c:v>
                </c:pt>
                <c:pt idx="220">
                  <c:v>1.2339299999999999E-2</c:v>
                </c:pt>
                <c:pt idx="221">
                  <c:v>1.2301299999999999E-2</c:v>
                </c:pt>
                <c:pt idx="222">
                  <c:v>1.22536E-2</c:v>
                </c:pt>
                <c:pt idx="223">
                  <c:v>1.2236499999999999E-2</c:v>
                </c:pt>
                <c:pt idx="224">
                  <c:v>1.2222599999999998E-2</c:v>
                </c:pt>
                <c:pt idx="225">
                  <c:v>1.22069E-2</c:v>
                </c:pt>
                <c:pt idx="226">
                  <c:v>1.2201399999999999E-2</c:v>
                </c:pt>
                <c:pt idx="227">
                  <c:v>1.2204900000000001E-2</c:v>
                </c:pt>
                <c:pt idx="228">
                  <c:v>1.2185999999999999E-2</c:v>
                </c:pt>
                <c:pt idx="229">
                  <c:v>1.2154700000000001E-2</c:v>
                </c:pt>
                <c:pt idx="230">
                  <c:v>1.2109099999999999E-2</c:v>
                </c:pt>
                <c:pt idx="231">
                  <c:v>1.2126399999999999E-2</c:v>
                </c:pt>
                <c:pt idx="232">
                  <c:v>1.2128699999999999E-2</c:v>
                </c:pt>
                <c:pt idx="233">
                  <c:v>1.2123399999999999E-2</c:v>
                </c:pt>
                <c:pt idx="234">
                  <c:v>1.2114799999999998E-2</c:v>
                </c:pt>
                <c:pt idx="235">
                  <c:v>1.21119E-2</c:v>
                </c:pt>
                <c:pt idx="236">
                  <c:v>1.2049799999999999E-2</c:v>
                </c:pt>
                <c:pt idx="237">
                  <c:v>1.20409E-2</c:v>
                </c:pt>
                <c:pt idx="238">
                  <c:v>1.2034400000000001E-2</c:v>
                </c:pt>
                <c:pt idx="239">
                  <c:v>1.2024699999999999E-2</c:v>
                </c:pt>
                <c:pt idx="240">
                  <c:v>1.2017999999999999E-2</c:v>
                </c:pt>
                <c:pt idx="241">
                  <c:v>1.19969E-2</c:v>
                </c:pt>
                <c:pt idx="242">
                  <c:v>1.19896E-2</c:v>
                </c:pt>
                <c:pt idx="243">
                  <c:v>1.19706E-2</c:v>
                </c:pt>
                <c:pt idx="244">
                  <c:v>1.1926900000000001E-2</c:v>
                </c:pt>
                <c:pt idx="245">
                  <c:v>1.1844799999999999E-2</c:v>
                </c:pt>
                <c:pt idx="246">
                  <c:v>1.1655E-2</c:v>
                </c:pt>
                <c:pt idx="247">
                  <c:v>1.1590700000000001E-2</c:v>
                </c:pt>
                <c:pt idx="248">
                  <c:v>1.1403700000000001E-2</c:v>
                </c:pt>
                <c:pt idx="249">
                  <c:v>1.1228499999999999E-2</c:v>
                </c:pt>
                <c:pt idx="250">
                  <c:v>1.1203600000000001E-2</c:v>
                </c:pt>
                <c:pt idx="251">
                  <c:v>1.10708E-2</c:v>
                </c:pt>
                <c:pt idx="252">
                  <c:v>1.1043600000000001E-2</c:v>
                </c:pt>
                <c:pt idx="253">
                  <c:v>1.09961E-2</c:v>
                </c:pt>
                <c:pt idx="254">
                  <c:v>1.0976099999999999E-2</c:v>
                </c:pt>
                <c:pt idx="255">
                  <c:v>1.0950100000000001E-2</c:v>
                </c:pt>
                <c:pt idx="256">
                  <c:v>1.0913900000000001E-2</c:v>
                </c:pt>
                <c:pt idx="257">
                  <c:v>1.0820799999999998E-2</c:v>
                </c:pt>
                <c:pt idx="258">
                  <c:v>1.07349E-2</c:v>
                </c:pt>
                <c:pt idx="259">
                  <c:v>1.0688200000000002E-2</c:v>
                </c:pt>
                <c:pt idx="260">
                  <c:v>1.0648899999999999E-2</c:v>
                </c:pt>
                <c:pt idx="261">
                  <c:v>1.06059E-2</c:v>
                </c:pt>
                <c:pt idx="262">
                  <c:v>1.0600400000000001E-2</c:v>
                </c:pt>
                <c:pt idx="263">
                  <c:v>1.0557E-2</c:v>
                </c:pt>
                <c:pt idx="264">
                  <c:v>1.0552299999999999E-2</c:v>
                </c:pt>
                <c:pt idx="265">
                  <c:v>1.0538400000000002E-2</c:v>
                </c:pt>
                <c:pt idx="266">
                  <c:v>1.0515399999999999E-2</c:v>
                </c:pt>
                <c:pt idx="267">
                  <c:v>1.0458E-2</c:v>
                </c:pt>
                <c:pt idx="268">
                  <c:v>1.0350099999999999E-2</c:v>
                </c:pt>
                <c:pt idx="269">
                  <c:v>1.0304899999999999E-2</c:v>
                </c:pt>
                <c:pt idx="270">
                  <c:v>1.02466E-2</c:v>
                </c:pt>
                <c:pt idx="271">
                  <c:v>1.02369E-2</c:v>
                </c:pt>
                <c:pt idx="272">
                  <c:v>1.01969E-2</c:v>
                </c:pt>
                <c:pt idx="273">
                  <c:v>1.02226E-2</c:v>
                </c:pt>
                <c:pt idx="274">
                  <c:v>1.0205599999999999E-2</c:v>
                </c:pt>
                <c:pt idx="275">
                  <c:v>1.0199100000000001E-2</c:v>
                </c:pt>
                <c:pt idx="276">
                  <c:v>1.0201400000000001E-2</c:v>
                </c:pt>
                <c:pt idx="277">
                  <c:v>1.02624E-2</c:v>
                </c:pt>
                <c:pt idx="278">
                  <c:v>1.0289900000000001E-2</c:v>
                </c:pt>
                <c:pt idx="279">
                  <c:v>1.0216000000000001E-2</c:v>
                </c:pt>
                <c:pt idx="280">
                  <c:v>1.0216599999999999E-2</c:v>
                </c:pt>
                <c:pt idx="281">
                  <c:v>1.0220100000000001E-2</c:v>
                </c:pt>
                <c:pt idx="282">
                  <c:v>1.0284100000000001E-2</c:v>
                </c:pt>
                <c:pt idx="283">
                  <c:v>1.02273E-2</c:v>
                </c:pt>
                <c:pt idx="284">
                  <c:v>1.0248500000000001E-2</c:v>
                </c:pt>
                <c:pt idx="285">
                  <c:v>1.02685E-2</c:v>
                </c:pt>
                <c:pt idx="286">
                  <c:v>1.02843E-2</c:v>
                </c:pt>
                <c:pt idx="287">
                  <c:v>1.0367400000000001E-2</c:v>
                </c:pt>
                <c:pt idx="288">
                  <c:v>1.03365E-2</c:v>
                </c:pt>
                <c:pt idx="289">
                  <c:v>1.0340499999999999E-2</c:v>
                </c:pt>
                <c:pt idx="290">
                  <c:v>1.03505E-2</c:v>
                </c:pt>
                <c:pt idx="291">
                  <c:v>1.03628E-2</c:v>
                </c:pt>
                <c:pt idx="292">
                  <c:v>1.0487400000000001E-2</c:v>
                </c:pt>
                <c:pt idx="293">
                  <c:v>1.0476300000000001E-2</c:v>
                </c:pt>
                <c:pt idx="294">
                  <c:v>1.0463499999999999E-2</c:v>
                </c:pt>
                <c:pt idx="295">
                  <c:v>1.04476E-2</c:v>
                </c:pt>
                <c:pt idx="296">
                  <c:v>1.04297E-2</c:v>
                </c:pt>
                <c:pt idx="297">
                  <c:v>1.0436300000000001E-2</c:v>
                </c:pt>
                <c:pt idx="298">
                  <c:v>1.04467E-2</c:v>
                </c:pt>
                <c:pt idx="299">
                  <c:v>1.04399E-2</c:v>
                </c:pt>
                <c:pt idx="300">
                  <c:v>1.0447699999999999E-2</c:v>
                </c:pt>
                <c:pt idx="301">
                  <c:v>1.0455900000000001E-2</c:v>
                </c:pt>
                <c:pt idx="302">
                  <c:v>1.0367999999999999E-2</c:v>
                </c:pt>
                <c:pt idx="303">
                  <c:v>1.03511E-2</c:v>
                </c:pt>
                <c:pt idx="304">
                  <c:v>1.03102E-2</c:v>
                </c:pt>
                <c:pt idx="305">
                  <c:v>1.0286200000000001E-2</c:v>
                </c:pt>
                <c:pt idx="306">
                  <c:v>1.0286500000000001E-2</c:v>
                </c:pt>
                <c:pt idx="307">
                  <c:v>1.0230999999999999E-2</c:v>
                </c:pt>
                <c:pt idx="308">
                  <c:v>1.0217799999999999E-2</c:v>
                </c:pt>
                <c:pt idx="309">
                  <c:v>1.01563E-2</c:v>
                </c:pt>
                <c:pt idx="310">
                  <c:v>1.0102199999999999E-2</c:v>
                </c:pt>
                <c:pt idx="311">
                  <c:v>1.01826E-2</c:v>
                </c:pt>
                <c:pt idx="312">
                  <c:v>1.01215E-2</c:v>
                </c:pt>
                <c:pt idx="313">
                  <c:v>1.0077300000000001E-2</c:v>
                </c:pt>
                <c:pt idx="314">
                  <c:v>1.0091699999999999E-2</c:v>
                </c:pt>
                <c:pt idx="315">
                  <c:v>1.0052E-2</c:v>
                </c:pt>
                <c:pt idx="316">
                  <c:v>1.0017799999999999E-2</c:v>
                </c:pt>
                <c:pt idx="317">
                  <c:v>9.9328999999999997E-3</c:v>
                </c:pt>
                <c:pt idx="318">
                  <c:v>9.8236E-3</c:v>
                </c:pt>
                <c:pt idx="319">
                  <c:v>9.784000000000001E-3</c:v>
                </c:pt>
                <c:pt idx="320">
                  <c:v>9.7368000000000003E-3</c:v>
                </c:pt>
                <c:pt idx="321">
                  <c:v>9.6665999999999992E-3</c:v>
                </c:pt>
                <c:pt idx="322">
                  <c:v>9.4360999999999993E-3</c:v>
                </c:pt>
                <c:pt idx="323">
                  <c:v>9.3893999999999991E-3</c:v>
                </c:pt>
                <c:pt idx="324">
                  <c:v>9.3457999999999996E-3</c:v>
                </c:pt>
                <c:pt idx="325">
                  <c:v>9.2918999999999988E-3</c:v>
                </c:pt>
                <c:pt idx="326">
                  <c:v>9.0098000000000001E-3</c:v>
                </c:pt>
                <c:pt idx="327">
                  <c:v>8.9170000000000013E-3</c:v>
                </c:pt>
                <c:pt idx="328">
                  <c:v>8.8080999999999993E-3</c:v>
                </c:pt>
                <c:pt idx="329">
                  <c:v>8.7048000000000004E-3</c:v>
                </c:pt>
                <c:pt idx="330">
                  <c:v>8.6089000000000009E-3</c:v>
                </c:pt>
                <c:pt idx="331">
                  <c:v>8.3686999999999998E-3</c:v>
                </c:pt>
                <c:pt idx="332">
                  <c:v>8.3017000000000004E-3</c:v>
                </c:pt>
                <c:pt idx="333">
                  <c:v>8.2059999999999998E-3</c:v>
                </c:pt>
                <c:pt idx="334">
                  <c:v>8.1618999999999997E-3</c:v>
                </c:pt>
                <c:pt idx="335">
                  <c:v>7.7541000000000007E-3</c:v>
                </c:pt>
                <c:pt idx="336">
                  <c:v>7.6358000000000007E-3</c:v>
                </c:pt>
                <c:pt idx="337">
                  <c:v>7.5056000000000003E-3</c:v>
                </c:pt>
                <c:pt idx="338">
                  <c:v>7.3743000000000003E-3</c:v>
                </c:pt>
                <c:pt idx="339">
                  <c:v>7.2982000000000003E-3</c:v>
                </c:pt>
                <c:pt idx="340">
                  <c:v>6.8437000000000003E-3</c:v>
                </c:pt>
                <c:pt idx="341">
                  <c:v>6.7118999999999998E-3</c:v>
                </c:pt>
                <c:pt idx="342">
                  <c:v>6.5844000000000007E-3</c:v>
                </c:pt>
                <c:pt idx="343">
                  <c:v>6.4585000000000007E-3</c:v>
                </c:pt>
                <c:pt idx="344">
                  <c:v>6.4048000000000004E-3</c:v>
                </c:pt>
                <c:pt idx="345">
                  <c:v>5.9438E-3</c:v>
                </c:pt>
                <c:pt idx="346">
                  <c:v>5.8067000000000006E-3</c:v>
                </c:pt>
                <c:pt idx="347">
                  <c:v>5.6694999999999992E-3</c:v>
                </c:pt>
                <c:pt idx="348">
                  <c:v>5.5349000000000006E-3</c:v>
                </c:pt>
                <c:pt idx="349">
                  <c:v>5.4796999999999997E-3</c:v>
                </c:pt>
                <c:pt idx="350">
                  <c:v>4.9895E-3</c:v>
                </c:pt>
                <c:pt idx="351">
                  <c:v>4.8456999999999997E-3</c:v>
                </c:pt>
                <c:pt idx="352">
                  <c:v>4.7133000000000001E-3</c:v>
                </c:pt>
                <c:pt idx="353">
                  <c:v>4.6058999999999996E-3</c:v>
                </c:pt>
                <c:pt idx="354">
                  <c:v>4.5634000000000004E-3</c:v>
                </c:pt>
                <c:pt idx="355">
                  <c:v>4.2059999999999997E-3</c:v>
                </c:pt>
                <c:pt idx="356">
                  <c:v>4.1665999999999995E-3</c:v>
                </c:pt>
                <c:pt idx="357">
                  <c:v>4.0420999999999999E-3</c:v>
                </c:pt>
                <c:pt idx="358">
                  <c:v>3.9170000000000003E-3</c:v>
                </c:pt>
                <c:pt idx="359">
                  <c:v>3.7990000000000003E-3</c:v>
                </c:pt>
                <c:pt idx="360">
                  <c:v>3.6137999999999999E-3</c:v>
                </c:pt>
                <c:pt idx="361">
                  <c:v>3.3154E-3</c:v>
                </c:pt>
                <c:pt idx="362">
                  <c:v>3.1794000000000002E-3</c:v>
                </c:pt>
                <c:pt idx="363">
                  <c:v>2.9204999999999999E-3</c:v>
                </c:pt>
                <c:pt idx="364">
                  <c:v>2.7298999999999999E-3</c:v>
                </c:pt>
                <c:pt idx="365">
                  <c:v>2.4876999999999998E-3</c:v>
                </c:pt>
                <c:pt idx="366">
                  <c:v>2.3771E-3</c:v>
                </c:pt>
                <c:pt idx="367">
                  <c:v>2.2959E-3</c:v>
                </c:pt>
                <c:pt idx="368">
                  <c:v>2.2298000000000001E-3</c:v>
                </c:pt>
                <c:pt idx="369">
                  <c:v>2.1340999999999999E-3</c:v>
                </c:pt>
                <c:pt idx="370">
                  <c:v>2.0054000000000001E-3</c:v>
                </c:pt>
                <c:pt idx="371">
                  <c:v>1.9532E-3</c:v>
                </c:pt>
                <c:pt idx="372">
                  <c:v>1.9055000000000001E-3</c:v>
                </c:pt>
                <c:pt idx="373">
                  <c:v>1.8527999999999999E-3</c:v>
                </c:pt>
                <c:pt idx="374">
                  <c:v>1.7707000000000001E-3</c:v>
                </c:pt>
                <c:pt idx="375">
                  <c:v>1.6850999999999999E-3</c:v>
                </c:pt>
                <c:pt idx="376">
                  <c:v>1.6217E-3</c:v>
                </c:pt>
                <c:pt idx="377">
                  <c:v>1.5523999999999998E-3</c:v>
                </c:pt>
                <c:pt idx="378">
                  <c:v>1.4808E-3</c:v>
                </c:pt>
                <c:pt idx="379">
                  <c:v>1.2439999999999999E-3</c:v>
                </c:pt>
                <c:pt idx="380">
                  <c:v>1.1705000000000001E-3</c:v>
                </c:pt>
                <c:pt idx="381">
                  <c:v>1.0885999999999999E-3</c:v>
                </c:pt>
                <c:pt idx="382">
                  <c:v>1.029E-3</c:v>
                </c:pt>
                <c:pt idx="383">
                  <c:v>9.9779999999999986E-4</c:v>
                </c:pt>
                <c:pt idx="384">
                  <c:v>9.7300000000000002E-4</c:v>
                </c:pt>
                <c:pt idx="385">
                  <c:v>8.5050000000000002E-4</c:v>
                </c:pt>
                <c:pt idx="386">
                  <c:v>8.0810000000000007E-4</c:v>
                </c:pt>
                <c:pt idx="387">
                  <c:v>7.5600000000000005E-4</c:v>
                </c:pt>
                <c:pt idx="388">
                  <c:v>7.1309999999999993E-4</c:v>
                </c:pt>
                <c:pt idx="389">
                  <c:v>6.3659999999999997E-4</c:v>
                </c:pt>
                <c:pt idx="390">
                  <c:v>6.1050000000000004E-4</c:v>
                </c:pt>
                <c:pt idx="391">
                  <c:v>5.9170000000000002E-4</c:v>
                </c:pt>
                <c:pt idx="392">
                  <c:v>5.7830000000000002E-4</c:v>
                </c:pt>
                <c:pt idx="393">
                  <c:v>5.6559999999999998E-4</c:v>
                </c:pt>
                <c:pt idx="394">
                  <c:v>5.0560000000000004E-4</c:v>
                </c:pt>
                <c:pt idx="395">
                  <c:v>4.9680000000000004E-4</c:v>
                </c:pt>
                <c:pt idx="396">
                  <c:v>4.8759999999999998E-4</c:v>
                </c:pt>
                <c:pt idx="397">
                  <c:v>4.4740000000000003E-4</c:v>
                </c:pt>
                <c:pt idx="398">
                  <c:v>4.4440000000000001E-4</c:v>
                </c:pt>
                <c:pt idx="399">
                  <c:v>3.9730000000000001E-4</c:v>
                </c:pt>
                <c:pt idx="400">
                  <c:v>3.9449999999999999E-4</c:v>
                </c:pt>
                <c:pt idx="401">
                  <c:v>3.8410000000000001E-4</c:v>
                </c:pt>
                <c:pt idx="402">
                  <c:v>3.7609999999999998E-4</c:v>
                </c:pt>
                <c:pt idx="403">
                  <c:v>3.6839999999999996E-4</c:v>
                </c:pt>
                <c:pt idx="404">
                  <c:v>3.634E-4</c:v>
                </c:pt>
                <c:pt idx="405">
                  <c:v>3.4700000000000003E-4</c:v>
                </c:pt>
                <c:pt idx="406">
                  <c:v>3.3950000000000001E-4</c:v>
                </c:pt>
                <c:pt idx="407">
                  <c:v>3.2680000000000003E-4</c:v>
                </c:pt>
                <c:pt idx="408">
                  <c:v>3.1399999999999999E-4</c:v>
                </c:pt>
                <c:pt idx="409">
                  <c:v>2.9700000000000001E-4</c:v>
                </c:pt>
                <c:pt idx="410">
                  <c:v>2.8279999999999999E-4</c:v>
                </c:pt>
                <c:pt idx="411">
                  <c:v>2.8029999999999998E-4</c:v>
                </c:pt>
                <c:pt idx="412">
                  <c:v>2.7690000000000001E-4</c:v>
                </c:pt>
                <c:pt idx="413">
                  <c:v>2.7399999999999999E-4</c:v>
                </c:pt>
                <c:pt idx="414">
                  <c:v>2.6919999999999998E-4</c:v>
                </c:pt>
                <c:pt idx="415">
                  <c:v>2.6289999999999999E-4</c:v>
                </c:pt>
                <c:pt idx="416">
                  <c:v>2.5960000000000002E-4</c:v>
                </c:pt>
                <c:pt idx="417">
                  <c:v>2.5379999999999999E-4</c:v>
                </c:pt>
                <c:pt idx="418">
                  <c:v>2.4570000000000001E-4</c:v>
                </c:pt>
                <c:pt idx="419">
                  <c:v>2.386E-4</c:v>
                </c:pt>
                <c:pt idx="420">
                  <c:v>2.2589999999999999E-4</c:v>
                </c:pt>
                <c:pt idx="421">
                  <c:v>2.2169999999999999E-4</c:v>
                </c:pt>
                <c:pt idx="422">
                  <c:v>2.1770000000000001E-4</c:v>
                </c:pt>
                <c:pt idx="423">
                  <c:v>2.1569999999999998E-4</c:v>
                </c:pt>
                <c:pt idx="424">
                  <c:v>2.106E-4</c:v>
                </c:pt>
                <c:pt idx="425">
                  <c:v>2.0240000000000001E-4</c:v>
                </c:pt>
                <c:pt idx="426">
                  <c:v>2.0299999999999997E-4</c:v>
                </c:pt>
                <c:pt idx="427">
                  <c:v>2.042E-4</c:v>
                </c:pt>
                <c:pt idx="428">
                  <c:v>2.0400000000000003E-4</c:v>
                </c:pt>
                <c:pt idx="429">
                  <c:v>2.0580000000000002E-4</c:v>
                </c:pt>
                <c:pt idx="430">
                  <c:v>2.0369999999999999E-4</c:v>
                </c:pt>
                <c:pt idx="431">
                  <c:v>2.0140000000000002E-4</c:v>
                </c:pt>
                <c:pt idx="432">
                  <c:v>2.007E-4</c:v>
                </c:pt>
                <c:pt idx="433">
                  <c:v>1.9900000000000001E-4</c:v>
                </c:pt>
                <c:pt idx="434">
                  <c:v>1.9720000000000002E-4</c:v>
                </c:pt>
                <c:pt idx="435">
                  <c:v>1.9489999999999999E-4</c:v>
                </c:pt>
                <c:pt idx="436">
                  <c:v>1.9290000000000003E-4</c:v>
                </c:pt>
                <c:pt idx="437">
                  <c:v>1.9199999999999998E-4</c:v>
                </c:pt>
                <c:pt idx="438">
                  <c:v>1.917E-4</c:v>
                </c:pt>
                <c:pt idx="439">
                  <c:v>1.8999999999999998E-4</c:v>
                </c:pt>
                <c:pt idx="440">
                  <c:v>1.9199999999999998E-4</c:v>
                </c:pt>
                <c:pt idx="441">
                  <c:v>1.928E-4</c:v>
                </c:pt>
                <c:pt idx="442">
                  <c:v>1.9439999999999998E-4</c:v>
                </c:pt>
                <c:pt idx="443">
                  <c:v>1.9589999999999999E-4</c:v>
                </c:pt>
                <c:pt idx="444">
                  <c:v>1.995E-4</c:v>
                </c:pt>
                <c:pt idx="445">
                  <c:v>2.0269999999999999E-4</c:v>
                </c:pt>
                <c:pt idx="446">
                  <c:v>2.0359999999999999E-4</c:v>
                </c:pt>
                <c:pt idx="447">
                  <c:v>2.052E-4</c:v>
                </c:pt>
                <c:pt idx="448">
                  <c:v>2.095E-4</c:v>
                </c:pt>
                <c:pt idx="449">
                  <c:v>2.1080000000000003E-4</c:v>
                </c:pt>
                <c:pt idx="450">
                  <c:v>2.0939999999999999E-4</c:v>
                </c:pt>
                <c:pt idx="451">
                  <c:v>2.0920000000000002E-4</c:v>
                </c:pt>
                <c:pt idx="452">
                  <c:v>2.1020000000000001E-4</c:v>
                </c:pt>
                <c:pt idx="453">
                  <c:v>2.1029999999999999E-4</c:v>
                </c:pt>
                <c:pt idx="454">
                  <c:v>2.095E-4</c:v>
                </c:pt>
                <c:pt idx="455">
                  <c:v>2.0910000000000001E-4</c:v>
                </c:pt>
                <c:pt idx="456">
                  <c:v>2.1000000000000001E-4</c:v>
                </c:pt>
                <c:pt idx="457">
                  <c:v>2.1029999999999999E-4</c:v>
                </c:pt>
                <c:pt idx="458">
                  <c:v>2.1049999999999999E-4</c:v>
                </c:pt>
                <c:pt idx="459">
                  <c:v>2.0990000000000001E-4</c:v>
                </c:pt>
                <c:pt idx="460">
                  <c:v>2.1080000000000003E-4</c:v>
                </c:pt>
                <c:pt idx="461">
                  <c:v>2.1010000000000001E-4</c:v>
                </c:pt>
                <c:pt idx="462">
                  <c:v>2.096E-4</c:v>
                </c:pt>
                <c:pt idx="463">
                  <c:v>2.084E-4</c:v>
                </c:pt>
                <c:pt idx="464">
                  <c:v>2.0809999999999999E-4</c:v>
                </c:pt>
                <c:pt idx="465">
                  <c:v>2.0830000000000002E-4</c:v>
                </c:pt>
                <c:pt idx="466">
                  <c:v>2.0799999999999999E-4</c:v>
                </c:pt>
                <c:pt idx="467">
                  <c:v>2.076E-4</c:v>
                </c:pt>
                <c:pt idx="468">
                  <c:v>2.0719999999999999E-4</c:v>
                </c:pt>
                <c:pt idx="469">
                  <c:v>2.0359999999999999E-4</c:v>
                </c:pt>
                <c:pt idx="470">
                  <c:v>2.019E-4</c:v>
                </c:pt>
                <c:pt idx="471">
                  <c:v>2.0049999999999999E-4</c:v>
                </c:pt>
                <c:pt idx="472">
                  <c:v>2.0100000000000001E-4</c:v>
                </c:pt>
                <c:pt idx="473">
                  <c:v>1.985E-4</c:v>
                </c:pt>
                <c:pt idx="474">
                  <c:v>1.9820000000000002E-4</c:v>
                </c:pt>
                <c:pt idx="475">
                  <c:v>1.9769999999999998E-4</c:v>
                </c:pt>
                <c:pt idx="476">
                  <c:v>1.9769999999999998E-4</c:v>
                </c:pt>
                <c:pt idx="477">
                  <c:v>1.974E-4</c:v>
                </c:pt>
                <c:pt idx="478">
                  <c:v>1.962E-4</c:v>
                </c:pt>
                <c:pt idx="479">
                  <c:v>1.9670000000000001E-4</c:v>
                </c:pt>
                <c:pt idx="480">
                  <c:v>1.9670000000000001E-4</c:v>
                </c:pt>
                <c:pt idx="481">
                  <c:v>1.9689999999999999E-4</c:v>
                </c:pt>
                <c:pt idx="482">
                  <c:v>1.9570000000000001E-4</c:v>
                </c:pt>
                <c:pt idx="483">
                  <c:v>1.928E-4</c:v>
                </c:pt>
                <c:pt idx="484">
                  <c:v>1.9149999999999999E-4</c:v>
                </c:pt>
                <c:pt idx="485">
                  <c:v>1.906E-4</c:v>
                </c:pt>
                <c:pt idx="486">
                  <c:v>1.9029999999999999E-4</c:v>
                </c:pt>
                <c:pt idx="487">
                  <c:v>1.874E-4</c:v>
                </c:pt>
                <c:pt idx="488">
                  <c:v>1.8769999999999998E-4</c:v>
                </c:pt>
                <c:pt idx="489">
                  <c:v>1.874E-4</c:v>
                </c:pt>
                <c:pt idx="490">
                  <c:v>1.863E-4</c:v>
                </c:pt>
                <c:pt idx="491">
                  <c:v>1.8450000000000001E-4</c:v>
                </c:pt>
                <c:pt idx="492">
                  <c:v>1.84E-4</c:v>
                </c:pt>
                <c:pt idx="493">
                  <c:v>1.8130000000000002E-4</c:v>
                </c:pt>
                <c:pt idx="494">
                  <c:v>1.7930000000000002E-4</c:v>
                </c:pt>
                <c:pt idx="495">
                  <c:v>1.7819999999999999E-4</c:v>
                </c:pt>
                <c:pt idx="496">
                  <c:v>1.7659999999999998E-4</c:v>
                </c:pt>
                <c:pt idx="497">
                  <c:v>1.7590000000000002E-4</c:v>
                </c:pt>
                <c:pt idx="498">
                  <c:v>1.7430000000000001E-4</c:v>
                </c:pt>
                <c:pt idx="499">
                  <c:v>1.7219999999999998E-4</c:v>
                </c:pt>
                <c:pt idx="500">
                  <c:v>1.7129999999999999E-4</c:v>
                </c:pt>
                <c:pt idx="501">
                  <c:v>1.6760000000000001E-4</c:v>
                </c:pt>
                <c:pt idx="502">
                  <c:v>1.4880000000000001E-4</c:v>
                </c:pt>
                <c:pt idx="503">
                  <c:v>1.473E-4</c:v>
                </c:pt>
                <c:pt idx="504">
                  <c:v>1.4640000000000001E-4</c:v>
                </c:pt>
                <c:pt idx="505">
                  <c:v>1.4650000000000001E-4</c:v>
                </c:pt>
                <c:pt idx="506">
                  <c:v>1.145E-4</c:v>
                </c:pt>
                <c:pt idx="507">
                  <c:v>1.0659999999999999E-4</c:v>
                </c:pt>
                <c:pt idx="508">
                  <c:v>9.0100000000000008E-5</c:v>
                </c:pt>
                <c:pt idx="509">
                  <c:v>8.3999999999999995E-5</c:v>
                </c:pt>
                <c:pt idx="510">
                  <c:v>7.7799999999999994E-5</c:v>
                </c:pt>
                <c:pt idx="511">
                  <c:v>6.6000000000000005E-5</c:v>
                </c:pt>
                <c:pt idx="512">
                  <c:v>6.3399999999999996E-5</c:v>
                </c:pt>
                <c:pt idx="513">
                  <c:v>5.9800000000000003E-5</c:v>
                </c:pt>
                <c:pt idx="514">
                  <c:v>5.6299999999999993E-5</c:v>
                </c:pt>
                <c:pt idx="515">
                  <c:v>5.4999999999999995E-5</c:v>
                </c:pt>
                <c:pt idx="516">
                  <c:v>4.9899999999999993E-5</c:v>
                </c:pt>
                <c:pt idx="517">
                  <c:v>4.3699999999999998E-5</c:v>
                </c:pt>
                <c:pt idx="518">
                  <c:v>4.1099999999999996E-5</c:v>
                </c:pt>
                <c:pt idx="519">
                  <c:v>3.9500000000000005E-5</c:v>
                </c:pt>
                <c:pt idx="520">
                  <c:v>3.8699999999999999E-5</c:v>
                </c:pt>
                <c:pt idx="521">
                  <c:v>3.4499999999999998E-5</c:v>
                </c:pt>
                <c:pt idx="522">
                  <c:v>3.3500000000000001E-5</c:v>
                </c:pt>
                <c:pt idx="523">
                  <c:v>3.3200000000000001E-5</c:v>
                </c:pt>
                <c:pt idx="524">
                  <c:v>3.3200000000000001E-5</c:v>
                </c:pt>
                <c:pt idx="525">
                  <c:v>2.3999999999999997E-5</c:v>
                </c:pt>
                <c:pt idx="526">
                  <c:v>2.4499999999999999E-5</c:v>
                </c:pt>
                <c:pt idx="527">
                  <c:v>2.2799999999999999E-5</c:v>
                </c:pt>
                <c:pt idx="528">
                  <c:v>2.27E-5</c:v>
                </c:pt>
                <c:pt idx="529">
                  <c:v>2.1800000000000001E-5</c:v>
                </c:pt>
                <c:pt idx="530">
                  <c:v>2.5600000000000002E-5</c:v>
                </c:pt>
                <c:pt idx="531">
                  <c:v>2.41E-5</c:v>
                </c:pt>
                <c:pt idx="532">
                  <c:v>2.3800000000000003E-5</c:v>
                </c:pt>
                <c:pt idx="533">
                  <c:v>2.4599999999999998E-5</c:v>
                </c:pt>
                <c:pt idx="534">
                  <c:v>2.2900000000000001E-5</c:v>
                </c:pt>
                <c:pt idx="535">
                  <c:v>2.3300000000000001E-5</c:v>
                </c:pt>
                <c:pt idx="536">
                  <c:v>2.1299999999999999E-5</c:v>
                </c:pt>
                <c:pt idx="537">
                  <c:v>2.0799999999999997E-5</c:v>
                </c:pt>
                <c:pt idx="538">
                  <c:v>1.9700000000000001E-5</c:v>
                </c:pt>
                <c:pt idx="539">
                  <c:v>1.8500000000000002E-5</c:v>
                </c:pt>
                <c:pt idx="540">
                  <c:v>1.8899999999999999E-5</c:v>
                </c:pt>
                <c:pt idx="541">
                  <c:v>1.2800000000000001E-5</c:v>
                </c:pt>
                <c:pt idx="542">
                  <c:v>1.11E-5</c:v>
                </c:pt>
                <c:pt idx="543">
                  <c:v>9.2E-6</c:v>
                </c:pt>
                <c:pt idx="544">
                  <c:v>8.3000000000000002E-6</c:v>
                </c:pt>
                <c:pt idx="545">
                  <c:v>4.0000000000000003E-7</c:v>
                </c:pt>
                <c:pt idx="546">
                  <c:v>0</c:v>
                </c:pt>
                <c:pt idx="547">
                  <c:v>-6.9999999999999997E-7</c:v>
                </c:pt>
                <c:pt idx="548">
                  <c:v>1.8000000000000001E-6</c:v>
                </c:pt>
                <c:pt idx="549">
                  <c:v>2.7E-6</c:v>
                </c:pt>
                <c:pt idx="550">
                  <c:v>1.1999999999999999E-6</c:v>
                </c:pt>
                <c:pt idx="551">
                  <c:v>1.9999999999999999E-6</c:v>
                </c:pt>
                <c:pt idx="552">
                  <c:v>2.2000000000000001E-6</c:v>
                </c:pt>
                <c:pt idx="553">
                  <c:v>2.2000000000000001E-6</c:v>
                </c:pt>
                <c:pt idx="554">
                  <c:v>3.4999999999999999E-6</c:v>
                </c:pt>
                <c:pt idx="555">
                  <c:v>4.2000000000000004E-6</c:v>
                </c:pt>
                <c:pt idx="556">
                  <c:v>4.7999999999999998E-6</c:v>
                </c:pt>
                <c:pt idx="557">
                  <c:v>5.0000000000000004E-6</c:v>
                </c:pt>
                <c:pt idx="558">
                  <c:v>5.6999999999999996E-6</c:v>
                </c:pt>
                <c:pt idx="559">
                  <c:v>7.5000000000000002E-6</c:v>
                </c:pt>
                <c:pt idx="560">
                  <c:v>9.0999999999999993E-6</c:v>
                </c:pt>
                <c:pt idx="561">
                  <c:v>9.7000000000000003E-6</c:v>
                </c:pt>
                <c:pt idx="562">
                  <c:v>1.2600000000000001E-5</c:v>
                </c:pt>
                <c:pt idx="563">
                  <c:v>1.36E-5</c:v>
                </c:pt>
                <c:pt idx="564">
                  <c:v>1.5100000000000001E-5</c:v>
                </c:pt>
                <c:pt idx="565">
                  <c:v>2.9900000000000002E-5</c:v>
                </c:pt>
                <c:pt idx="566">
                  <c:v>2.97E-5</c:v>
                </c:pt>
                <c:pt idx="567">
                  <c:v>2.9199999999999998E-5</c:v>
                </c:pt>
                <c:pt idx="568">
                  <c:v>5.66E-5</c:v>
                </c:pt>
                <c:pt idx="569">
                  <c:v>5.7000000000000003E-5</c:v>
                </c:pt>
                <c:pt idx="570">
                  <c:v>6.2100000000000005E-5</c:v>
                </c:pt>
                <c:pt idx="571">
                  <c:v>7.2899999999999997E-5</c:v>
                </c:pt>
                <c:pt idx="572">
                  <c:v>7.64E-5</c:v>
                </c:pt>
                <c:pt idx="573">
                  <c:v>7.6699999999999994E-5</c:v>
                </c:pt>
                <c:pt idx="574">
                  <c:v>8.53E-5</c:v>
                </c:pt>
                <c:pt idx="575">
                  <c:v>8.8200000000000003E-5</c:v>
                </c:pt>
                <c:pt idx="576">
                  <c:v>9.1600000000000004E-5</c:v>
                </c:pt>
                <c:pt idx="577">
                  <c:v>9.3700000000000001E-5</c:v>
                </c:pt>
                <c:pt idx="578">
                  <c:v>9.4400000000000004E-5</c:v>
                </c:pt>
                <c:pt idx="579">
                  <c:v>9.8200000000000002E-5</c:v>
                </c:pt>
                <c:pt idx="580">
                  <c:v>1.036E-4</c:v>
                </c:pt>
                <c:pt idx="581">
                  <c:v>1.038E-4</c:v>
                </c:pt>
                <c:pt idx="582">
                  <c:v>1.0370000000000001E-4</c:v>
                </c:pt>
                <c:pt idx="583">
                  <c:v>1.036E-4</c:v>
                </c:pt>
                <c:pt idx="584">
                  <c:v>1.043E-4</c:v>
                </c:pt>
                <c:pt idx="585">
                  <c:v>1.0410000000000001E-4</c:v>
                </c:pt>
                <c:pt idx="586">
                  <c:v>1.0410000000000001E-4</c:v>
                </c:pt>
                <c:pt idx="587">
                  <c:v>1.042E-4</c:v>
                </c:pt>
                <c:pt idx="588">
                  <c:v>1.053E-4</c:v>
                </c:pt>
                <c:pt idx="589">
                  <c:v>1.042E-4</c:v>
                </c:pt>
                <c:pt idx="590">
                  <c:v>1.047E-4</c:v>
                </c:pt>
                <c:pt idx="591">
                  <c:v>1.0460000000000001E-4</c:v>
                </c:pt>
                <c:pt idx="592">
                  <c:v>1.0410000000000001E-4</c:v>
                </c:pt>
                <c:pt idx="593">
                  <c:v>1.0279999999999999E-4</c:v>
                </c:pt>
                <c:pt idx="594">
                  <c:v>1.033E-4</c:v>
                </c:pt>
                <c:pt idx="595">
                  <c:v>1.033E-4</c:v>
                </c:pt>
                <c:pt idx="596">
                  <c:v>1.03E-4</c:v>
                </c:pt>
                <c:pt idx="597">
                  <c:v>1.027E-4</c:v>
                </c:pt>
                <c:pt idx="598">
                  <c:v>1.022E-4</c:v>
                </c:pt>
                <c:pt idx="599">
                  <c:v>1.021E-4</c:v>
                </c:pt>
                <c:pt idx="600">
                  <c:v>1.0200000000000001E-4</c:v>
                </c:pt>
                <c:pt idx="601">
                  <c:v>1.0200000000000001E-4</c:v>
                </c:pt>
                <c:pt idx="602">
                  <c:v>1.0179999999999999E-4</c:v>
                </c:pt>
                <c:pt idx="603">
                  <c:v>1.043E-4</c:v>
                </c:pt>
                <c:pt idx="604">
                  <c:v>1.0540000000000001E-4</c:v>
                </c:pt>
                <c:pt idx="605">
                  <c:v>1.052E-4</c:v>
                </c:pt>
                <c:pt idx="606">
                  <c:v>1.052E-4</c:v>
                </c:pt>
                <c:pt idx="607">
                  <c:v>1.055E-4</c:v>
                </c:pt>
                <c:pt idx="608">
                  <c:v>9.6399999999999999E-5</c:v>
                </c:pt>
                <c:pt idx="609">
                  <c:v>9.7400000000000009E-5</c:v>
                </c:pt>
                <c:pt idx="610">
                  <c:v>9.7499999999999998E-5</c:v>
                </c:pt>
                <c:pt idx="611">
                  <c:v>9.2E-5</c:v>
                </c:pt>
                <c:pt idx="612">
                  <c:v>9.1600000000000004E-5</c:v>
                </c:pt>
                <c:pt idx="613">
                  <c:v>9.0100000000000008E-5</c:v>
                </c:pt>
                <c:pt idx="614">
                  <c:v>8.9599999999999996E-5</c:v>
                </c:pt>
                <c:pt idx="615">
                  <c:v>8.9599999999999996E-5</c:v>
                </c:pt>
                <c:pt idx="616">
                  <c:v>8.9300000000000002E-5</c:v>
                </c:pt>
                <c:pt idx="617">
                  <c:v>8.9700000000000012E-5</c:v>
                </c:pt>
                <c:pt idx="618">
                  <c:v>8.8200000000000003E-5</c:v>
                </c:pt>
                <c:pt idx="619">
                  <c:v>8.7700000000000004E-5</c:v>
                </c:pt>
                <c:pt idx="620">
                  <c:v>8.7299999999999994E-5</c:v>
                </c:pt>
                <c:pt idx="621">
                  <c:v>8.7000000000000001E-5</c:v>
                </c:pt>
                <c:pt idx="622">
                  <c:v>8.7100000000000003E-5</c:v>
                </c:pt>
                <c:pt idx="623">
                  <c:v>8.5000000000000006E-5</c:v>
                </c:pt>
                <c:pt idx="624">
                  <c:v>8.5000000000000006E-5</c:v>
                </c:pt>
                <c:pt idx="625">
                  <c:v>8.5199999999999997E-5</c:v>
                </c:pt>
                <c:pt idx="626">
                  <c:v>8.5100000000000009E-5</c:v>
                </c:pt>
                <c:pt idx="627">
                  <c:v>8.2699999999999991E-5</c:v>
                </c:pt>
                <c:pt idx="628">
                  <c:v>8.2299999999999995E-5</c:v>
                </c:pt>
                <c:pt idx="629">
                  <c:v>8.1700000000000007E-5</c:v>
                </c:pt>
                <c:pt idx="630">
                  <c:v>8.1499999999999989E-5</c:v>
                </c:pt>
                <c:pt idx="631">
                  <c:v>8.1499999999999989E-5</c:v>
                </c:pt>
                <c:pt idx="632">
                  <c:v>8.53E-5</c:v>
                </c:pt>
                <c:pt idx="633">
                  <c:v>8.3700000000000002E-5</c:v>
                </c:pt>
                <c:pt idx="634">
                  <c:v>8.4100000000000011E-5</c:v>
                </c:pt>
                <c:pt idx="635">
                  <c:v>8.4499999999999994E-5</c:v>
                </c:pt>
                <c:pt idx="636">
                  <c:v>8.4499999999999994E-5</c:v>
                </c:pt>
                <c:pt idx="637">
                  <c:v>8.5500000000000005E-5</c:v>
                </c:pt>
                <c:pt idx="638">
                  <c:v>8.5599999999999994E-5</c:v>
                </c:pt>
                <c:pt idx="639">
                  <c:v>8.5699999999999996E-5</c:v>
                </c:pt>
                <c:pt idx="640">
                  <c:v>8.5500000000000005E-5</c:v>
                </c:pt>
                <c:pt idx="641">
                  <c:v>8.5400000000000002E-5</c:v>
                </c:pt>
                <c:pt idx="642">
                  <c:v>8.5699999999999996E-5</c:v>
                </c:pt>
                <c:pt idx="643">
                  <c:v>8.6000000000000003E-5</c:v>
                </c:pt>
                <c:pt idx="644">
                  <c:v>8.5900000000000001E-5</c:v>
                </c:pt>
                <c:pt idx="645">
                  <c:v>8.6300000000000011E-5</c:v>
                </c:pt>
                <c:pt idx="646">
                  <c:v>8.6599999999999991E-5</c:v>
                </c:pt>
                <c:pt idx="647">
                  <c:v>8.7299999999999994E-5</c:v>
                </c:pt>
                <c:pt idx="648">
                  <c:v>8.7799999999999993E-5</c:v>
                </c:pt>
                <c:pt idx="649">
                  <c:v>8.7799999999999993E-5</c:v>
                </c:pt>
                <c:pt idx="650">
                  <c:v>8.7600000000000002E-5</c:v>
                </c:pt>
                <c:pt idx="651">
                  <c:v>8.7100000000000003E-5</c:v>
                </c:pt>
                <c:pt idx="652">
                  <c:v>9.5799999999999998E-5</c:v>
                </c:pt>
                <c:pt idx="653">
                  <c:v>9.4599999999999996E-5</c:v>
                </c:pt>
                <c:pt idx="654">
                  <c:v>9.4000000000000008E-5</c:v>
                </c:pt>
                <c:pt idx="655">
                  <c:v>9.2899999999999995E-5</c:v>
                </c:pt>
                <c:pt idx="656">
                  <c:v>9.2700000000000004E-5</c:v>
                </c:pt>
                <c:pt idx="657">
                  <c:v>9.3299999999999991E-5</c:v>
                </c:pt>
                <c:pt idx="658">
                  <c:v>9.1600000000000004E-5</c:v>
                </c:pt>
                <c:pt idx="659">
                  <c:v>9.1399999999999999E-5</c:v>
                </c:pt>
                <c:pt idx="660">
                  <c:v>9.1500000000000001E-5</c:v>
                </c:pt>
                <c:pt idx="661">
                  <c:v>9.1800000000000009E-5</c:v>
                </c:pt>
                <c:pt idx="662">
                  <c:v>9.379999999999999E-5</c:v>
                </c:pt>
                <c:pt idx="663">
                  <c:v>9.48E-5</c:v>
                </c:pt>
                <c:pt idx="664">
                  <c:v>9.520000000000001E-5</c:v>
                </c:pt>
                <c:pt idx="665">
                  <c:v>9.549999999999999E-5</c:v>
                </c:pt>
                <c:pt idx="666">
                  <c:v>9.5799999999999998E-5</c:v>
                </c:pt>
                <c:pt idx="667">
                  <c:v>9.7E-5</c:v>
                </c:pt>
                <c:pt idx="668">
                  <c:v>9.7499999999999998E-5</c:v>
                </c:pt>
                <c:pt idx="669">
                  <c:v>9.8200000000000002E-5</c:v>
                </c:pt>
                <c:pt idx="670">
                  <c:v>9.9199999999999999E-5</c:v>
                </c:pt>
                <c:pt idx="671">
                  <c:v>9.9900000000000002E-5</c:v>
                </c:pt>
                <c:pt idx="672">
                  <c:v>1.009E-4</c:v>
                </c:pt>
                <c:pt idx="673">
                  <c:v>1.1069999999999999E-4</c:v>
                </c:pt>
                <c:pt idx="674">
                  <c:v>1.15E-4</c:v>
                </c:pt>
                <c:pt idx="675">
                  <c:v>1.1570000000000001E-4</c:v>
                </c:pt>
                <c:pt idx="676">
                  <c:v>1.1570000000000001E-4</c:v>
                </c:pt>
                <c:pt idx="677">
                  <c:v>1.2059999999999999E-4</c:v>
                </c:pt>
                <c:pt idx="678">
                  <c:v>1.214E-4</c:v>
                </c:pt>
                <c:pt idx="679">
                  <c:v>1.215E-4</c:v>
                </c:pt>
                <c:pt idx="680">
                  <c:v>1.216E-4</c:v>
                </c:pt>
                <c:pt idx="681">
                  <c:v>1.216E-4</c:v>
                </c:pt>
                <c:pt idx="682">
                  <c:v>1.214E-4</c:v>
                </c:pt>
                <c:pt idx="683">
                  <c:v>1.214E-4</c:v>
                </c:pt>
                <c:pt idx="684">
                  <c:v>1.215E-4</c:v>
                </c:pt>
                <c:pt idx="685">
                  <c:v>1.217E-4</c:v>
                </c:pt>
                <c:pt idx="686">
                  <c:v>1.2210000000000001E-4</c:v>
                </c:pt>
                <c:pt idx="687">
                  <c:v>1.228E-4</c:v>
                </c:pt>
                <c:pt idx="688">
                  <c:v>1.2349999999999999E-4</c:v>
                </c:pt>
                <c:pt idx="689">
                  <c:v>1.2430000000000001E-4</c:v>
                </c:pt>
                <c:pt idx="690">
                  <c:v>1.2409999999999998E-4</c:v>
                </c:pt>
                <c:pt idx="691">
                  <c:v>1.2420000000000001E-4</c:v>
                </c:pt>
                <c:pt idx="692">
                  <c:v>1.215E-4</c:v>
                </c:pt>
                <c:pt idx="693">
                  <c:v>1.247E-4</c:v>
                </c:pt>
                <c:pt idx="694">
                  <c:v>1.2540000000000001E-4</c:v>
                </c:pt>
                <c:pt idx="695">
                  <c:v>1.2659999999999999E-4</c:v>
                </c:pt>
                <c:pt idx="696">
                  <c:v>1.2770000000000001E-4</c:v>
                </c:pt>
                <c:pt idx="697">
                  <c:v>1.2999999999999999E-4</c:v>
                </c:pt>
                <c:pt idx="698">
                  <c:v>1.2789999999999999E-4</c:v>
                </c:pt>
                <c:pt idx="699">
                  <c:v>1.2779999999999999E-4</c:v>
                </c:pt>
                <c:pt idx="700">
                  <c:v>1.273E-4</c:v>
                </c:pt>
                <c:pt idx="701">
                  <c:v>1.3119999999999999E-4</c:v>
                </c:pt>
                <c:pt idx="702">
                  <c:v>1.5570000000000002E-4</c:v>
                </c:pt>
                <c:pt idx="703">
                  <c:v>1.6119999999999999E-4</c:v>
                </c:pt>
                <c:pt idx="704">
                  <c:v>1.7090000000000001E-4</c:v>
                </c:pt>
                <c:pt idx="705">
                  <c:v>1.7659999999999998E-4</c:v>
                </c:pt>
                <c:pt idx="706">
                  <c:v>1.8350000000000002E-4</c:v>
                </c:pt>
                <c:pt idx="707">
                  <c:v>2.3290000000000002E-4</c:v>
                </c:pt>
                <c:pt idx="708">
                  <c:v>2.52E-4</c:v>
                </c:pt>
                <c:pt idx="709">
                  <c:v>2.6630000000000002E-4</c:v>
                </c:pt>
                <c:pt idx="710">
                  <c:v>2.8039999999999999E-4</c:v>
                </c:pt>
                <c:pt idx="711">
                  <c:v>2.942E-4</c:v>
                </c:pt>
                <c:pt idx="712">
                  <c:v>3.1820000000000004E-4</c:v>
                </c:pt>
                <c:pt idx="713">
                  <c:v>3.3079999999999996E-4</c:v>
                </c:pt>
                <c:pt idx="714">
                  <c:v>3.3779999999999997E-4</c:v>
                </c:pt>
                <c:pt idx="715">
                  <c:v>3.4529999999999999E-4</c:v>
                </c:pt>
                <c:pt idx="716">
                  <c:v>3.5499999999999996E-4</c:v>
                </c:pt>
                <c:pt idx="717">
                  <c:v>3.6060000000000004E-4</c:v>
                </c:pt>
                <c:pt idx="718">
                  <c:v>3.7350000000000003E-4</c:v>
                </c:pt>
                <c:pt idx="719">
                  <c:v>3.8699999999999997E-4</c:v>
                </c:pt>
                <c:pt idx="720">
                  <c:v>4.727E-4</c:v>
                </c:pt>
                <c:pt idx="721">
                  <c:v>7.1730000000000003E-4</c:v>
                </c:pt>
                <c:pt idx="722">
                  <c:v>8.2339999999999996E-4</c:v>
                </c:pt>
                <c:pt idx="723">
                  <c:v>9.0519999999999999E-4</c:v>
                </c:pt>
                <c:pt idx="724">
                  <c:v>1.0593E-3</c:v>
                </c:pt>
                <c:pt idx="725">
                  <c:v>1.2798000000000002E-3</c:v>
                </c:pt>
                <c:pt idx="726">
                  <c:v>1.3925000000000001E-3</c:v>
                </c:pt>
                <c:pt idx="727">
                  <c:v>1.4785E-3</c:v>
                </c:pt>
                <c:pt idx="728">
                  <c:v>1.5597E-3</c:v>
                </c:pt>
                <c:pt idx="729">
                  <c:v>1.6455E-3</c:v>
                </c:pt>
                <c:pt idx="730">
                  <c:v>1.8620999999999998E-3</c:v>
                </c:pt>
                <c:pt idx="731">
                  <c:v>1.9892999999999998E-3</c:v>
                </c:pt>
                <c:pt idx="732">
                  <c:v>2.0802999999999998E-3</c:v>
                </c:pt>
                <c:pt idx="733">
                  <c:v>2.1637000000000002E-3</c:v>
                </c:pt>
                <c:pt idx="734">
                  <c:v>2.2504999999999999E-3</c:v>
                </c:pt>
                <c:pt idx="735">
                  <c:v>2.4475999999999999E-3</c:v>
                </c:pt>
                <c:pt idx="736">
                  <c:v>2.5717000000000001E-3</c:v>
                </c:pt>
                <c:pt idx="737">
                  <c:v>2.6981000000000002E-3</c:v>
                </c:pt>
                <c:pt idx="738">
                  <c:v>2.8344999999999998E-3</c:v>
                </c:pt>
                <c:pt idx="739">
                  <c:v>2.9576999999999997E-3</c:v>
                </c:pt>
                <c:pt idx="740">
                  <c:v>3.2801000000000002E-3</c:v>
                </c:pt>
                <c:pt idx="741">
                  <c:v>3.3658E-3</c:v>
                </c:pt>
                <c:pt idx="742">
                  <c:v>3.4487000000000003E-3</c:v>
                </c:pt>
                <c:pt idx="743">
                  <c:v>3.5283999999999997E-3</c:v>
                </c:pt>
                <c:pt idx="744">
                  <c:v>3.6614999999999998E-3</c:v>
                </c:pt>
                <c:pt idx="745">
                  <c:v>4.0872E-3</c:v>
                </c:pt>
                <c:pt idx="746">
                  <c:v>4.2160999999999995E-3</c:v>
                </c:pt>
                <c:pt idx="747">
                  <c:v>4.3524000000000002E-3</c:v>
                </c:pt>
                <c:pt idx="748">
                  <c:v>4.4885999999999997E-3</c:v>
                </c:pt>
                <c:pt idx="749">
                  <c:v>4.6252999999999997E-3</c:v>
                </c:pt>
                <c:pt idx="750">
                  <c:v>5.011100000000001E-3</c:v>
                </c:pt>
                <c:pt idx="751">
                  <c:v>5.1398999999999993E-3</c:v>
                </c:pt>
                <c:pt idx="752">
                  <c:v>5.2725000000000003E-3</c:v>
                </c:pt>
                <c:pt idx="753">
                  <c:v>5.4071000000000006E-3</c:v>
                </c:pt>
                <c:pt idx="754">
                  <c:v>5.5425000000000006E-3</c:v>
                </c:pt>
                <c:pt idx="755">
                  <c:v>5.9350000000000002E-3</c:v>
                </c:pt>
                <c:pt idx="756">
                  <c:v>6.0489999999999997E-3</c:v>
                </c:pt>
                <c:pt idx="757">
                  <c:v>6.1790999999999999E-3</c:v>
                </c:pt>
                <c:pt idx="758">
                  <c:v>6.3090999999999998E-3</c:v>
                </c:pt>
                <c:pt idx="759">
                  <c:v>6.3636000000000005E-3</c:v>
                </c:pt>
                <c:pt idx="760">
                  <c:v>6.4032999999999998E-3</c:v>
                </c:pt>
                <c:pt idx="761">
                  <c:v>6.6696999999999998E-3</c:v>
                </c:pt>
                <c:pt idx="762">
                  <c:v>6.777E-3</c:v>
                </c:pt>
                <c:pt idx="763">
                  <c:v>7.1260999999999998E-3</c:v>
                </c:pt>
                <c:pt idx="764">
                  <c:v>7.5500000000000003E-3</c:v>
                </c:pt>
                <c:pt idx="765">
                  <c:v>7.8770999999999997E-3</c:v>
                </c:pt>
                <c:pt idx="766">
                  <c:v>8.0505000000000004E-3</c:v>
                </c:pt>
                <c:pt idx="767">
                  <c:v>8.2077999999999995E-3</c:v>
                </c:pt>
                <c:pt idx="768">
                  <c:v>8.3733000000000002E-3</c:v>
                </c:pt>
                <c:pt idx="769">
                  <c:v>8.6836999999999991E-3</c:v>
                </c:pt>
                <c:pt idx="770">
                  <c:v>8.9680999999999997E-3</c:v>
                </c:pt>
                <c:pt idx="771">
                  <c:v>9.130000000000001E-3</c:v>
                </c:pt>
                <c:pt idx="772">
                  <c:v>9.299E-3</c:v>
                </c:pt>
                <c:pt idx="773">
                  <c:v>9.4547999999999993E-3</c:v>
                </c:pt>
                <c:pt idx="774">
                  <c:v>9.7629999999999991E-3</c:v>
                </c:pt>
                <c:pt idx="775">
                  <c:v>1.0115499999999999E-2</c:v>
                </c:pt>
                <c:pt idx="776">
                  <c:v>1.0294300000000001E-2</c:v>
                </c:pt>
                <c:pt idx="777">
                  <c:v>1.0489999999999999E-2</c:v>
                </c:pt>
                <c:pt idx="778">
                  <c:v>1.0682199999999999E-2</c:v>
                </c:pt>
                <c:pt idx="779">
                  <c:v>1.09284E-2</c:v>
                </c:pt>
                <c:pt idx="780">
                  <c:v>1.1432500000000002E-2</c:v>
                </c:pt>
                <c:pt idx="781">
                  <c:v>1.14663E-2</c:v>
                </c:pt>
                <c:pt idx="782">
                  <c:v>1.16256E-2</c:v>
                </c:pt>
                <c:pt idx="783">
                  <c:v>1.1781900000000001E-2</c:v>
                </c:pt>
                <c:pt idx="784">
                  <c:v>1.2020299999999999E-2</c:v>
                </c:pt>
                <c:pt idx="785">
                  <c:v>1.21946E-2</c:v>
                </c:pt>
                <c:pt idx="786">
                  <c:v>1.22662E-2</c:v>
                </c:pt>
                <c:pt idx="787">
                  <c:v>1.2380599999999999E-2</c:v>
                </c:pt>
                <c:pt idx="788">
                  <c:v>1.2465200000000001E-2</c:v>
                </c:pt>
                <c:pt idx="789">
                  <c:v>1.28349E-2</c:v>
                </c:pt>
                <c:pt idx="790">
                  <c:v>1.3061400000000001E-2</c:v>
                </c:pt>
                <c:pt idx="791">
                  <c:v>1.31796E-2</c:v>
                </c:pt>
                <c:pt idx="792">
                  <c:v>1.3318399999999999E-2</c:v>
                </c:pt>
                <c:pt idx="793">
                  <c:v>1.3476800000000001E-2</c:v>
                </c:pt>
                <c:pt idx="794">
                  <c:v>1.3726100000000001E-2</c:v>
                </c:pt>
                <c:pt idx="795">
                  <c:v>1.3985900000000001E-2</c:v>
                </c:pt>
                <c:pt idx="796">
                  <c:v>1.4128E-2</c:v>
                </c:pt>
                <c:pt idx="797">
                  <c:v>1.42379E-2</c:v>
                </c:pt>
                <c:pt idx="798">
                  <c:v>1.43757E-2</c:v>
                </c:pt>
                <c:pt idx="799">
                  <c:v>1.4608399999999999E-2</c:v>
                </c:pt>
                <c:pt idx="800">
                  <c:v>1.49932E-2</c:v>
                </c:pt>
                <c:pt idx="801">
                  <c:v>1.5099100000000001E-2</c:v>
                </c:pt>
                <c:pt idx="802">
                  <c:v>1.5247599999999998E-2</c:v>
                </c:pt>
                <c:pt idx="803">
                  <c:v>1.5333099999999999E-2</c:v>
                </c:pt>
                <c:pt idx="804">
                  <c:v>1.5857300000000001E-2</c:v>
                </c:pt>
                <c:pt idx="805">
                  <c:v>1.6028899999999999E-2</c:v>
                </c:pt>
                <c:pt idx="806">
                  <c:v>1.6180799999999999E-2</c:v>
                </c:pt>
                <c:pt idx="807">
                  <c:v>1.6354299999999999E-2</c:v>
                </c:pt>
                <c:pt idx="808">
                  <c:v>1.6498100000000002E-2</c:v>
                </c:pt>
                <c:pt idx="809">
                  <c:v>1.7062999999999998E-2</c:v>
                </c:pt>
                <c:pt idx="810">
                  <c:v>1.7242400000000001E-2</c:v>
                </c:pt>
                <c:pt idx="811">
                  <c:v>1.7425299999999998E-2</c:v>
                </c:pt>
                <c:pt idx="812">
                  <c:v>1.7612300000000001E-2</c:v>
                </c:pt>
                <c:pt idx="813">
                  <c:v>1.7734399999999997E-2</c:v>
                </c:pt>
                <c:pt idx="814">
                  <c:v>1.8357200000000001E-2</c:v>
                </c:pt>
                <c:pt idx="815">
                  <c:v>1.85249E-2</c:v>
                </c:pt>
                <c:pt idx="816">
                  <c:v>1.8702399999999997E-2</c:v>
                </c:pt>
                <c:pt idx="817">
                  <c:v>1.8885599999999999E-2</c:v>
                </c:pt>
                <c:pt idx="818">
                  <c:v>1.89479E-2</c:v>
                </c:pt>
                <c:pt idx="819">
                  <c:v>1.9449399999999999E-2</c:v>
                </c:pt>
                <c:pt idx="820">
                  <c:v>1.9606800000000001E-2</c:v>
                </c:pt>
                <c:pt idx="821">
                  <c:v>1.9732199999999998E-2</c:v>
                </c:pt>
                <c:pt idx="822">
                  <c:v>1.9898100000000002E-2</c:v>
                </c:pt>
                <c:pt idx="823">
                  <c:v>2.0421700000000001E-2</c:v>
                </c:pt>
                <c:pt idx="824">
                  <c:v>2.0820599999999998E-2</c:v>
                </c:pt>
                <c:pt idx="825">
                  <c:v>2.1061399999999997E-2</c:v>
                </c:pt>
                <c:pt idx="826">
                  <c:v>2.1192799999999998E-2</c:v>
                </c:pt>
                <c:pt idx="827">
                  <c:v>2.14437E-2</c:v>
                </c:pt>
                <c:pt idx="828">
                  <c:v>2.1676500000000001E-2</c:v>
                </c:pt>
                <c:pt idx="829">
                  <c:v>2.2495299999999999E-2</c:v>
                </c:pt>
                <c:pt idx="830">
                  <c:v>2.2767300000000001E-2</c:v>
                </c:pt>
                <c:pt idx="831">
                  <c:v>2.3042199999999999E-2</c:v>
                </c:pt>
                <c:pt idx="832">
                  <c:v>2.3313899999999999E-2</c:v>
                </c:pt>
                <c:pt idx="833">
                  <c:v>2.35035E-2</c:v>
                </c:pt>
                <c:pt idx="834">
                  <c:v>2.4630200000000001E-2</c:v>
                </c:pt>
                <c:pt idx="835">
                  <c:v>2.4882599999999998E-2</c:v>
                </c:pt>
                <c:pt idx="836">
                  <c:v>2.5153999999999999E-2</c:v>
                </c:pt>
                <c:pt idx="837">
                  <c:v>2.5311199999999999E-2</c:v>
                </c:pt>
                <c:pt idx="838">
                  <c:v>2.6185299999999998E-2</c:v>
                </c:pt>
                <c:pt idx="839">
                  <c:v>2.6430699999999998E-2</c:v>
                </c:pt>
                <c:pt idx="840">
                  <c:v>2.66571E-2</c:v>
                </c:pt>
                <c:pt idx="841">
                  <c:v>2.6905600000000002E-2</c:v>
                </c:pt>
                <c:pt idx="842">
                  <c:v>2.7050399999999999E-2</c:v>
                </c:pt>
                <c:pt idx="843">
                  <c:v>2.8011599999999998E-2</c:v>
                </c:pt>
                <c:pt idx="844">
                  <c:v>2.8554400000000001E-2</c:v>
                </c:pt>
                <c:pt idx="845">
                  <c:v>2.8718799999999999E-2</c:v>
                </c:pt>
                <c:pt idx="846">
                  <c:v>2.8865099999999998E-2</c:v>
                </c:pt>
                <c:pt idx="847">
                  <c:v>3.0162100000000001E-2</c:v>
                </c:pt>
                <c:pt idx="848">
                  <c:v>3.0481899999999999E-2</c:v>
                </c:pt>
                <c:pt idx="849">
                  <c:v>3.0782500000000001E-2</c:v>
                </c:pt>
                <c:pt idx="850">
                  <c:v>3.0972400000000001E-2</c:v>
                </c:pt>
                <c:pt idx="851">
                  <c:v>3.1151599999999998E-2</c:v>
                </c:pt>
                <c:pt idx="852">
                  <c:v>3.23559E-2</c:v>
                </c:pt>
                <c:pt idx="853">
                  <c:v>3.2649400000000002E-2</c:v>
                </c:pt>
                <c:pt idx="854">
                  <c:v>3.2922E-2</c:v>
                </c:pt>
                <c:pt idx="855">
                  <c:v>3.3072600000000001E-2</c:v>
                </c:pt>
                <c:pt idx="856">
                  <c:v>3.3226100000000001E-2</c:v>
                </c:pt>
                <c:pt idx="857">
                  <c:v>3.4402499999999996E-2</c:v>
                </c:pt>
                <c:pt idx="858">
                  <c:v>3.47137E-2</c:v>
                </c:pt>
                <c:pt idx="859">
                  <c:v>3.5029499999999998E-2</c:v>
                </c:pt>
                <c:pt idx="860">
                  <c:v>3.5154700000000004E-2</c:v>
                </c:pt>
                <c:pt idx="861">
                  <c:v>3.5291700000000002E-2</c:v>
                </c:pt>
                <c:pt idx="862">
                  <c:v>3.6217100000000002E-2</c:v>
                </c:pt>
                <c:pt idx="863">
                  <c:v>3.63278E-2</c:v>
                </c:pt>
                <c:pt idx="864">
                  <c:v>3.6675699999999999E-2</c:v>
                </c:pt>
                <c:pt idx="865">
                  <c:v>3.69588E-2</c:v>
                </c:pt>
                <c:pt idx="866">
                  <c:v>3.7207999999999998E-2</c:v>
                </c:pt>
                <c:pt idx="867">
                  <c:v>3.77877E-2</c:v>
                </c:pt>
                <c:pt idx="868">
                  <c:v>3.8383399999999998E-2</c:v>
                </c:pt>
                <c:pt idx="869">
                  <c:v>3.86682E-2</c:v>
                </c:pt>
                <c:pt idx="870">
                  <c:v>3.89749E-2</c:v>
                </c:pt>
                <c:pt idx="871">
                  <c:v>3.9268299999999999E-2</c:v>
                </c:pt>
                <c:pt idx="872">
                  <c:v>3.9888800000000002E-2</c:v>
                </c:pt>
                <c:pt idx="873">
                  <c:v>4.0425300000000004E-2</c:v>
                </c:pt>
                <c:pt idx="874">
                  <c:v>4.0708500000000002E-2</c:v>
                </c:pt>
                <c:pt idx="875">
                  <c:v>4.1281999999999999E-2</c:v>
                </c:pt>
                <c:pt idx="876">
                  <c:v>4.1815499999999999E-2</c:v>
                </c:pt>
                <c:pt idx="877">
                  <c:v>4.2337600000000003E-2</c:v>
                </c:pt>
                <c:pt idx="878">
                  <c:v>4.2602399999999999E-2</c:v>
                </c:pt>
                <c:pt idx="879">
                  <c:v>4.2876700000000004E-2</c:v>
                </c:pt>
                <c:pt idx="880">
                  <c:v>4.3137700000000001E-2</c:v>
                </c:pt>
                <c:pt idx="881">
                  <c:v>4.3610100000000006E-2</c:v>
                </c:pt>
                <c:pt idx="882">
                  <c:v>4.4288999999999995E-2</c:v>
                </c:pt>
                <c:pt idx="883">
                  <c:v>4.4589800000000006E-2</c:v>
                </c:pt>
                <c:pt idx="884">
                  <c:v>4.4933899999999999E-2</c:v>
                </c:pt>
                <c:pt idx="885">
                  <c:v>4.5462800000000005E-2</c:v>
                </c:pt>
                <c:pt idx="886">
                  <c:v>4.6430800000000001E-2</c:v>
                </c:pt>
                <c:pt idx="887">
                  <c:v>4.6726700000000003E-2</c:v>
                </c:pt>
                <c:pt idx="888">
                  <c:v>4.7002699999999994E-2</c:v>
                </c:pt>
                <c:pt idx="889">
                  <c:v>4.7277199999999998E-2</c:v>
                </c:pt>
                <c:pt idx="890">
                  <c:v>4.7470299999999993E-2</c:v>
                </c:pt>
                <c:pt idx="891">
                  <c:v>4.8142899999999995E-2</c:v>
                </c:pt>
                <c:pt idx="892">
                  <c:v>4.836E-2</c:v>
                </c:pt>
                <c:pt idx="893">
                  <c:v>4.8586400000000002E-2</c:v>
                </c:pt>
                <c:pt idx="894">
                  <c:v>4.8810300000000001E-2</c:v>
                </c:pt>
                <c:pt idx="895">
                  <c:v>4.9040199999999999E-2</c:v>
                </c:pt>
                <c:pt idx="896">
                  <c:v>4.94466E-2</c:v>
                </c:pt>
                <c:pt idx="897">
                  <c:v>5.0015299999999999E-2</c:v>
                </c:pt>
                <c:pt idx="898">
                  <c:v>5.0244700000000003E-2</c:v>
                </c:pt>
                <c:pt idx="899">
                  <c:v>5.0472999999999997E-2</c:v>
                </c:pt>
                <c:pt idx="900">
                  <c:v>5.0712300000000002E-2</c:v>
                </c:pt>
                <c:pt idx="901">
                  <c:v>5.1433099999999995E-2</c:v>
                </c:pt>
                <c:pt idx="902">
                  <c:v>5.1703200000000005E-2</c:v>
                </c:pt>
                <c:pt idx="903">
                  <c:v>5.1944100000000007E-2</c:v>
                </c:pt>
                <c:pt idx="904">
                  <c:v>5.2166799999999999E-2</c:v>
                </c:pt>
                <c:pt idx="905">
                  <c:v>5.2397400000000004E-2</c:v>
                </c:pt>
                <c:pt idx="906">
                  <c:v>5.3152999999999999E-2</c:v>
                </c:pt>
                <c:pt idx="907">
                  <c:v>5.3270999999999999E-2</c:v>
                </c:pt>
                <c:pt idx="908">
                  <c:v>5.3387399999999995E-2</c:v>
                </c:pt>
                <c:pt idx="909">
                  <c:v>5.3795299999999997E-2</c:v>
                </c:pt>
                <c:pt idx="910">
                  <c:v>5.4021100000000002E-2</c:v>
                </c:pt>
                <c:pt idx="911">
                  <c:v>5.4383800000000003E-2</c:v>
                </c:pt>
                <c:pt idx="912">
                  <c:v>5.4669499999999996E-2</c:v>
                </c:pt>
                <c:pt idx="913">
                  <c:v>5.4822900000000001E-2</c:v>
                </c:pt>
                <c:pt idx="914">
                  <c:v>5.4978899999999997E-2</c:v>
                </c:pt>
                <c:pt idx="915">
                  <c:v>5.5130299999999993E-2</c:v>
                </c:pt>
                <c:pt idx="916">
                  <c:v>5.5758200000000001E-2</c:v>
                </c:pt>
                <c:pt idx="917">
                  <c:v>5.5928800000000001E-2</c:v>
                </c:pt>
                <c:pt idx="918">
                  <c:v>5.6125299999999996E-2</c:v>
                </c:pt>
                <c:pt idx="919">
                  <c:v>5.6312300000000003E-2</c:v>
                </c:pt>
                <c:pt idx="920">
                  <c:v>5.6642900000000003E-2</c:v>
                </c:pt>
                <c:pt idx="921">
                  <c:v>5.7032100000000002E-2</c:v>
                </c:pt>
                <c:pt idx="922">
                  <c:v>5.7197100000000001E-2</c:v>
                </c:pt>
                <c:pt idx="923">
                  <c:v>5.73363E-2</c:v>
                </c:pt>
                <c:pt idx="924">
                  <c:v>5.7497899999999998E-2</c:v>
                </c:pt>
                <c:pt idx="925">
                  <c:v>5.7723000000000003E-2</c:v>
                </c:pt>
                <c:pt idx="926">
                  <c:v>5.8073300000000001E-2</c:v>
                </c:pt>
                <c:pt idx="927">
                  <c:v>5.8267899999999997E-2</c:v>
                </c:pt>
                <c:pt idx="928">
                  <c:v>5.8376400000000002E-2</c:v>
                </c:pt>
                <c:pt idx="929">
                  <c:v>5.8550000000000005E-2</c:v>
                </c:pt>
                <c:pt idx="930">
                  <c:v>5.8762499999999995E-2</c:v>
                </c:pt>
                <c:pt idx="931">
                  <c:v>5.9069700000000003E-2</c:v>
                </c:pt>
                <c:pt idx="932">
                  <c:v>5.9231800000000001E-2</c:v>
                </c:pt>
                <c:pt idx="933">
                  <c:v>5.9382000000000004E-2</c:v>
                </c:pt>
                <c:pt idx="934">
                  <c:v>5.9548300000000005E-2</c:v>
                </c:pt>
                <c:pt idx="935">
                  <c:v>5.9757600000000001E-2</c:v>
                </c:pt>
                <c:pt idx="936">
                  <c:v>5.99277E-2</c:v>
                </c:pt>
                <c:pt idx="937">
                  <c:v>6.00049E-2</c:v>
                </c:pt>
                <c:pt idx="938">
                  <c:v>6.0068200000000002E-2</c:v>
                </c:pt>
                <c:pt idx="939">
                  <c:v>6.0098399999999996E-2</c:v>
                </c:pt>
                <c:pt idx="940">
                  <c:v>6.0323000000000002E-2</c:v>
                </c:pt>
                <c:pt idx="941">
                  <c:v>6.0592100000000003E-2</c:v>
                </c:pt>
                <c:pt idx="942">
                  <c:v>6.0751400000000004E-2</c:v>
                </c:pt>
                <c:pt idx="943">
                  <c:v>6.0892999999999996E-2</c:v>
                </c:pt>
                <c:pt idx="944">
                  <c:v>6.1015800000000002E-2</c:v>
                </c:pt>
                <c:pt idx="945">
                  <c:v>6.11318E-2</c:v>
                </c:pt>
                <c:pt idx="946">
                  <c:v>6.1421900000000001E-2</c:v>
                </c:pt>
                <c:pt idx="947">
                  <c:v>6.1584800000000002E-2</c:v>
                </c:pt>
                <c:pt idx="948">
                  <c:v>6.1661400000000005E-2</c:v>
                </c:pt>
                <c:pt idx="949">
                  <c:v>6.1709199999999999E-2</c:v>
                </c:pt>
                <c:pt idx="950">
                  <c:v>6.1648100000000004E-2</c:v>
                </c:pt>
                <c:pt idx="951">
                  <c:v>6.1730500000000001E-2</c:v>
                </c:pt>
                <c:pt idx="952">
                  <c:v>6.1812199999999998E-2</c:v>
                </c:pt>
                <c:pt idx="953">
                  <c:v>6.1892199999999994E-2</c:v>
                </c:pt>
                <c:pt idx="954">
                  <c:v>6.1963699999999997E-2</c:v>
                </c:pt>
                <c:pt idx="955">
                  <c:v>6.2003099999999998E-2</c:v>
                </c:pt>
                <c:pt idx="956">
                  <c:v>6.2005299999999999E-2</c:v>
                </c:pt>
                <c:pt idx="957">
                  <c:v>6.2041899999999997E-2</c:v>
                </c:pt>
                <c:pt idx="958">
                  <c:v>6.20782E-2</c:v>
                </c:pt>
                <c:pt idx="959">
                  <c:v>6.2115499999999997E-2</c:v>
                </c:pt>
                <c:pt idx="960">
                  <c:v>6.2188400000000005E-2</c:v>
                </c:pt>
                <c:pt idx="961">
                  <c:v>6.2232000000000003E-2</c:v>
                </c:pt>
                <c:pt idx="962">
                  <c:v>6.22768E-2</c:v>
                </c:pt>
                <c:pt idx="963">
                  <c:v>6.2301000000000002E-2</c:v>
                </c:pt>
                <c:pt idx="964">
                  <c:v>6.2317700000000004E-2</c:v>
                </c:pt>
                <c:pt idx="965">
                  <c:v>6.2347200000000005E-2</c:v>
                </c:pt>
                <c:pt idx="966">
                  <c:v>6.2364300000000004E-2</c:v>
                </c:pt>
                <c:pt idx="967">
                  <c:v>6.2332499999999999E-2</c:v>
                </c:pt>
                <c:pt idx="968">
                  <c:v>6.2334500000000001E-2</c:v>
                </c:pt>
                <c:pt idx="969">
                  <c:v>6.2347799999999995E-2</c:v>
                </c:pt>
                <c:pt idx="970">
                  <c:v>6.2346899999999997E-2</c:v>
                </c:pt>
                <c:pt idx="971">
                  <c:v>6.2379199999999996E-2</c:v>
                </c:pt>
                <c:pt idx="972">
                  <c:v>6.2386400000000002E-2</c:v>
                </c:pt>
                <c:pt idx="973">
                  <c:v>6.2395800000000001E-2</c:v>
                </c:pt>
                <c:pt idx="974">
                  <c:v>6.2473799999999996E-2</c:v>
                </c:pt>
                <c:pt idx="975">
                  <c:v>6.2544799999999998E-2</c:v>
                </c:pt>
                <c:pt idx="976">
                  <c:v>6.2594300000000005E-2</c:v>
                </c:pt>
                <c:pt idx="977">
                  <c:v>6.2645999999999993E-2</c:v>
                </c:pt>
                <c:pt idx="978">
                  <c:v>6.2795600000000007E-2</c:v>
                </c:pt>
                <c:pt idx="979">
                  <c:v>6.2803499999999998E-2</c:v>
                </c:pt>
                <c:pt idx="980">
                  <c:v>6.2818300000000007E-2</c:v>
                </c:pt>
                <c:pt idx="981">
                  <c:v>6.2818800000000008E-2</c:v>
                </c:pt>
                <c:pt idx="982">
                  <c:v>6.2791600000000003E-2</c:v>
                </c:pt>
                <c:pt idx="983">
                  <c:v>6.27553E-2</c:v>
                </c:pt>
                <c:pt idx="984">
                  <c:v>6.2708899999999998E-2</c:v>
                </c:pt>
                <c:pt idx="985">
                  <c:v>6.2706999999999999E-2</c:v>
                </c:pt>
                <c:pt idx="986">
                  <c:v>6.2711000000000003E-2</c:v>
                </c:pt>
                <c:pt idx="987">
                  <c:v>6.2708100000000003E-2</c:v>
                </c:pt>
                <c:pt idx="988">
                  <c:v>6.268E-2</c:v>
                </c:pt>
                <c:pt idx="989">
                  <c:v>6.2699400000000002E-2</c:v>
                </c:pt>
                <c:pt idx="990">
                  <c:v>6.2683199999999994E-2</c:v>
                </c:pt>
                <c:pt idx="991">
                  <c:v>6.2677300000000005E-2</c:v>
                </c:pt>
                <c:pt idx="992">
                  <c:v>6.2650300000000006E-2</c:v>
                </c:pt>
                <c:pt idx="993">
                  <c:v>6.2731000000000009E-2</c:v>
                </c:pt>
                <c:pt idx="994">
                  <c:v>6.2713500000000005E-2</c:v>
                </c:pt>
                <c:pt idx="995">
                  <c:v>6.269269999999999E-2</c:v>
                </c:pt>
                <c:pt idx="996">
                  <c:v>6.2689099999999998E-2</c:v>
                </c:pt>
                <c:pt idx="997">
                  <c:v>6.2648300000000004E-2</c:v>
                </c:pt>
                <c:pt idx="998">
                  <c:v>6.2488999999999996E-2</c:v>
                </c:pt>
                <c:pt idx="999">
                  <c:v>6.2458799999999995E-2</c:v>
                </c:pt>
                <c:pt idx="1000">
                  <c:v>6.24329E-2</c:v>
                </c:pt>
                <c:pt idx="1001">
                  <c:v>6.2439099999999997E-2</c:v>
                </c:pt>
                <c:pt idx="1002">
                  <c:v>6.2429100000000001E-2</c:v>
                </c:pt>
                <c:pt idx="1003">
                  <c:v>6.2334399999999998E-2</c:v>
                </c:pt>
                <c:pt idx="1004">
                  <c:v>6.22686E-2</c:v>
                </c:pt>
                <c:pt idx="1005">
                  <c:v>6.2210299999999996E-2</c:v>
                </c:pt>
                <c:pt idx="1006">
                  <c:v>6.2168000000000001E-2</c:v>
                </c:pt>
                <c:pt idx="1007">
                  <c:v>6.2106799999999997E-2</c:v>
                </c:pt>
                <c:pt idx="1008">
                  <c:v>6.2028800000000002E-2</c:v>
                </c:pt>
                <c:pt idx="1009">
                  <c:v>6.1997299999999998E-2</c:v>
                </c:pt>
                <c:pt idx="1010">
                  <c:v>6.1990299999999998E-2</c:v>
                </c:pt>
                <c:pt idx="1011">
                  <c:v>6.1959299999999995E-2</c:v>
                </c:pt>
                <c:pt idx="1012">
                  <c:v>6.1708400000000004E-2</c:v>
                </c:pt>
                <c:pt idx="1013">
                  <c:v>6.1669700000000001E-2</c:v>
                </c:pt>
                <c:pt idx="1014">
                  <c:v>6.1626300000000002E-2</c:v>
                </c:pt>
                <c:pt idx="1015">
                  <c:v>6.1559999999999997E-2</c:v>
                </c:pt>
                <c:pt idx="1016">
                  <c:v>6.1524599999999999E-2</c:v>
                </c:pt>
                <c:pt idx="1017">
                  <c:v>6.14607E-2</c:v>
                </c:pt>
                <c:pt idx="1018">
                  <c:v>6.1406700000000002E-2</c:v>
                </c:pt>
                <c:pt idx="1019">
                  <c:v>6.1357799999999997E-2</c:v>
                </c:pt>
                <c:pt idx="1020">
                  <c:v>6.13077E-2</c:v>
                </c:pt>
                <c:pt idx="1021">
                  <c:v>6.1194699999999998E-2</c:v>
                </c:pt>
                <c:pt idx="1022">
                  <c:v>6.1096600000000001E-2</c:v>
                </c:pt>
                <c:pt idx="1023">
                  <c:v>6.1053499999999997E-2</c:v>
                </c:pt>
                <c:pt idx="1024">
                  <c:v>6.1003100000000005E-2</c:v>
                </c:pt>
                <c:pt idx="1025">
                  <c:v>6.0964099999999993E-2</c:v>
                </c:pt>
                <c:pt idx="1026">
                  <c:v>6.0893300000000004E-2</c:v>
                </c:pt>
                <c:pt idx="1027">
                  <c:v>6.0828E-2</c:v>
                </c:pt>
                <c:pt idx="1028">
                  <c:v>6.0784999999999999E-2</c:v>
                </c:pt>
                <c:pt idx="1029">
                  <c:v>6.0765099999999996E-2</c:v>
                </c:pt>
                <c:pt idx="1030">
                  <c:v>6.0766400000000005E-2</c:v>
                </c:pt>
                <c:pt idx="1031">
                  <c:v>6.0751099999999995E-2</c:v>
                </c:pt>
                <c:pt idx="1032">
                  <c:v>6.0702699999999998E-2</c:v>
                </c:pt>
                <c:pt idx="1033">
                  <c:v>6.0700500000000004E-2</c:v>
                </c:pt>
                <c:pt idx="1034">
                  <c:v>6.0686299999999999E-2</c:v>
                </c:pt>
                <c:pt idx="1035">
                  <c:v>6.0617999999999998E-2</c:v>
                </c:pt>
                <c:pt idx="1036">
                  <c:v>6.0563499999999999E-2</c:v>
                </c:pt>
                <c:pt idx="1037">
                  <c:v>6.0431299999999993E-2</c:v>
                </c:pt>
                <c:pt idx="1038">
                  <c:v>6.0357799999999996E-2</c:v>
                </c:pt>
                <c:pt idx="1039">
                  <c:v>6.0293599999999996E-2</c:v>
                </c:pt>
                <c:pt idx="1040">
                  <c:v>6.02508E-2</c:v>
                </c:pt>
                <c:pt idx="1041">
                  <c:v>6.0330300000000003E-2</c:v>
                </c:pt>
                <c:pt idx="1042">
                  <c:v>6.0092899999999998E-2</c:v>
                </c:pt>
                <c:pt idx="1043">
                  <c:v>6.0072099999999996E-2</c:v>
                </c:pt>
                <c:pt idx="1044">
                  <c:v>6.0030799999999995E-2</c:v>
                </c:pt>
                <c:pt idx="1045">
                  <c:v>6.0014000000000005E-2</c:v>
                </c:pt>
                <c:pt idx="1046">
                  <c:v>6.0051800000000002E-2</c:v>
                </c:pt>
                <c:pt idx="1047">
                  <c:v>6.0019299999999998E-2</c:v>
                </c:pt>
                <c:pt idx="1048">
                  <c:v>6.0023E-2</c:v>
                </c:pt>
                <c:pt idx="1049">
                  <c:v>6.00213E-2</c:v>
                </c:pt>
                <c:pt idx="1050">
                  <c:v>5.9980900000000004E-2</c:v>
                </c:pt>
                <c:pt idx="1051">
                  <c:v>5.9908400000000001E-2</c:v>
                </c:pt>
                <c:pt idx="1052">
                  <c:v>5.9866599999999999E-2</c:v>
                </c:pt>
                <c:pt idx="1053">
                  <c:v>5.9839900000000001E-2</c:v>
                </c:pt>
                <c:pt idx="1054">
                  <c:v>5.9808300000000002E-2</c:v>
                </c:pt>
                <c:pt idx="1055">
                  <c:v>5.9783200000000002E-2</c:v>
                </c:pt>
                <c:pt idx="1056">
                  <c:v>5.9598100000000001E-2</c:v>
                </c:pt>
                <c:pt idx="1057">
                  <c:v>5.9541399999999994E-2</c:v>
                </c:pt>
                <c:pt idx="1058">
                  <c:v>5.9471699999999995E-2</c:v>
                </c:pt>
                <c:pt idx="1059">
                  <c:v>5.9458799999999999E-2</c:v>
                </c:pt>
                <c:pt idx="1060">
                  <c:v>5.9465000000000004E-2</c:v>
                </c:pt>
                <c:pt idx="1061">
                  <c:v>5.9453199999999998E-2</c:v>
                </c:pt>
                <c:pt idx="1062">
                  <c:v>5.9422800000000005E-2</c:v>
                </c:pt>
                <c:pt idx="1063">
                  <c:v>5.94055E-2</c:v>
                </c:pt>
                <c:pt idx="1064">
                  <c:v>5.9374000000000003E-2</c:v>
                </c:pt>
                <c:pt idx="1065">
                  <c:v>5.94038E-2</c:v>
                </c:pt>
                <c:pt idx="1066">
                  <c:v>5.9372100000000004E-2</c:v>
                </c:pt>
                <c:pt idx="1067">
                  <c:v>5.9358000000000001E-2</c:v>
                </c:pt>
                <c:pt idx="1068">
                  <c:v>5.9358300000000003E-2</c:v>
                </c:pt>
                <c:pt idx="1069">
                  <c:v>5.9382299999999999E-2</c:v>
                </c:pt>
                <c:pt idx="1070">
                  <c:v>5.9388300000000005E-2</c:v>
                </c:pt>
                <c:pt idx="1071">
                  <c:v>5.93307E-2</c:v>
                </c:pt>
                <c:pt idx="1072">
                  <c:v>5.9320600000000001E-2</c:v>
                </c:pt>
                <c:pt idx="1073">
                  <c:v>5.9326800000000006E-2</c:v>
                </c:pt>
                <c:pt idx="1074">
                  <c:v>5.9373300000000004E-2</c:v>
                </c:pt>
                <c:pt idx="1075">
                  <c:v>5.9375600000000001E-2</c:v>
                </c:pt>
                <c:pt idx="1076">
                  <c:v>5.9545199999999993E-2</c:v>
                </c:pt>
                <c:pt idx="1077">
                  <c:v>5.9568299999999998E-2</c:v>
                </c:pt>
                <c:pt idx="1078">
                  <c:v>5.9543400000000003E-2</c:v>
                </c:pt>
                <c:pt idx="1079">
                  <c:v>5.9531599999999997E-2</c:v>
                </c:pt>
                <c:pt idx="1080">
                  <c:v>5.9524600000000004E-2</c:v>
                </c:pt>
                <c:pt idx="1081">
                  <c:v>5.9250699999999996E-2</c:v>
                </c:pt>
                <c:pt idx="1082">
                  <c:v>5.9261499999999995E-2</c:v>
                </c:pt>
                <c:pt idx="1083">
                  <c:v>5.9276299999999997E-2</c:v>
                </c:pt>
                <c:pt idx="1084">
                  <c:v>5.9298900000000002E-2</c:v>
                </c:pt>
                <c:pt idx="1085">
                  <c:v>5.9334600000000001E-2</c:v>
                </c:pt>
                <c:pt idx="1086">
                  <c:v>5.9323100000000004E-2</c:v>
                </c:pt>
                <c:pt idx="1087">
                  <c:v>5.9363300000000001E-2</c:v>
                </c:pt>
                <c:pt idx="1088">
                  <c:v>5.9389200000000003E-2</c:v>
                </c:pt>
                <c:pt idx="1089">
                  <c:v>5.9403499999999998E-2</c:v>
                </c:pt>
                <c:pt idx="1090">
                  <c:v>5.9506900000000001E-2</c:v>
                </c:pt>
                <c:pt idx="1091">
                  <c:v>5.9535900000000003E-2</c:v>
                </c:pt>
                <c:pt idx="1092">
                  <c:v>5.9502199999999998E-2</c:v>
                </c:pt>
                <c:pt idx="1093">
                  <c:v>5.9519200000000001E-2</c:v>
                </c:pt>
                <c:pt idx="1094">
                  <c:v>5.9537899999999998E-2</c:v>
                </c:pt>
                <c:pt idx="1095">
                  <c:v>5.9183399999999997E-2</c:v>
                </c:pt>
                <c:pt idx="1096">
                  <c:v>5.9239300000000002E-2</c:v>
                </c:pt>
                <c:pt idx="1097">
                  <c:v>5.9219000000000001E-2</c:v>
                </c:pt>
                <c:pt idx="1098">
                  <c:v>5.9142200000000006E-2</c:v>
                </c:pt>
                <c:pt idx="1099">
                  <c:v>5.9140600000000002E-2</c:v>
                </c:pt>
                <c:pt idx="1100">
                  <c:v>5.9118799999999999E-2</c:v>
                </c:pt>
                <c:pt idx="1101">
                  <c:v>5.9143100000000004E-2</c:v>
                </c:pt>
                <c:pt idx="1102">
                  <c:v>5.9184E-2</c:v>
                </c:pt>
                <c:pt idx="1103">
                  <c:v>5.9162400000000004E-2</c:v>
                </c:pt>
                <c:pt idx="1104">
                  <c:v>5.9176900000000004E-2</c:v>
                </c:pt>
                <c:pt idx="1105">
                  <c:v>5.9169699999999999E-2</c:v>
                </c:pt>
                <c:pt idx="1106">
                  <c:v>5.9202899999999996E-2</c:v>
                </c:pt>
                <c:pt idx="1107">
                  <c:v>5.9206300000000003E-2</c:v>
                </c:pt>
                <c:pt idx="1108">
                  <c:v>5.9141800000000001E-2</c:v>
                </c:pt>
                <c:pt idx="1109">
                  <c:v>5.9148800000000001E-2</c:v>
                </c:pt>
                <c:pt idx="1110">
                  <c:v>5.9190100000000002E-2</c:v>
                </c:pt>
                <c:pt idx="1111">
                  <c:v>5.9219799999999996E-2</c:v>
                </c:pt>
                <c:pt idx="1112">
                  <c:v>5.9219400000000005E-2</c:v>
                </c:pt>
                <c:pt idx="1113">
                  <c:v>5.9172000000000002E-2</c:v>
                </c:pt>
                <c:pt idx="1114">
                  <c:v>5.9166499999999997E-2</c:v>
                </c:pt>
                <c:pt idx="1115">
                  <c:v>5.9161499999999999E-2</c:v>
                </c:pt>
                <c:pt idx="1116">
                  <c:v>5.9140300000000007E-2</c:v>
                </c:pt>
                <c:pt idx="1117">
                  <c:v>5.9134300000000001E-2</c:v>
                </c:pt>
                <c:pt idx="1118">
                  <c:v>5.9168700000000005E-2</c:v>
                </c:pt>
                <c:pt idx="1119">
                  <c:v>5.9161099999999994E-2</c:v>
                </c:pt>
                <c:pt idx="1120">
                  <c:v>5.9200499999999996E-2</c:v>
                </c:pt>
                <c:pt idx="1121">
                  <c:v>5.9275399999999999E-2</c:v>
                </c:pt>
                <c:pt idx="1122">
                  <c:v>5.9429900000000001E-2</c:v>
                </c:pt>
                <c:pt idx="1123">
                  <c:v>5.9451999999999998E-2</c:v>
                </c:pt>
                <c:pt idx="1124">
                  <c:v>5.9501099999999994E-2</c:v>
                </c:pt>
                <c:pt idx="1125">
                  <c:v>5.9517199999999999E-2</c:v>
                </c:pt>
                <c:pt idx="1126">
                  <c:v>5.9562200000000003E-2</c:v>
                </c:pt>
                <c:pt idx="1127">
                  <c:v>5.9546200000000001E-2</c:v>
                </c:pt>
                <c:pt idx="1128">
                  <c:v>5.9522700000000005E-2</c:v>
                </c:pt>
                <c:pt idx="1129">
                  <c:v>5.9549700000000004E-2</c:v>
                </c:pt>
                <c:pt idx="1130">
                  <c:v>5.9551899999999998E-2</c:v>
                </c:pt>
                <c:pt idx="1131">
                  <c:v>5.9554000000000003E-2</c:v>
                </c:pt>
                <c:pt idx="1132">
                  <c:v>5.9523E-2</c:v>
                </c:pt>
                <c:pt idx="1133">
                  <c:v>5.95609E-2</c:v>
                </c:pt>
                <c:pt idx="1134">
                  <c:v>5.9559800000000003E-2</c:v>
                </c:pt>
                <c:pt idx="1135">
                  <c:v>5.95515E-2</c:v>
                </c:pt>
                <c:pt idx="1136">
                  <c:v>5.95544E-2</c:v>
                </c:pt>
                <c:pt idx="1137">
                  <c:v>5.95971E-2</c:v>
                </c:pt>
                <c:pt idx="1138">
                  <c:v>5.9593699999999999E-2</c:v>
                </c:pt>
                <c:pt idx="1139">
                  <c:v>5.9651800000000005E-2</c:v>
                </c:pt>
                <c:pt idx="1140">
                  <c:v>5.9684100000000004E-2</c:v>
                </c:pt>
                <c:pt idx="1141">
                  <c:v>5.9709499999999999E-2</c:v>
                </c:pt>
                <c:pt idx="1142">
                  <c:v>5.9805900000000002E-2</c:v>
                </c:pt>
                <c:pt idx="1143">
                  <c:v>6.0001400000000003E-2</c:v>
                </c:pt>
                <c:pt idx="1144">
                  <c:v>6.0049700000000004E-2</c:v>
                </c:pt>
                <c:pt idx="1145">
                  <c:v>6.0099799999999995E-2</c:v>
                </c:pt>
                <c:pt idx="1146">
                  <c:v>6.01678E-2</c:v>
                </c:pt>
                <c:pt idx="1147">
                  <c:v>6.0339999999999998E-2</c:v>
                </c:pt>
                <c:pt idx="1148">
                  <c:v>6.0392599999999998E-2</c:v>
                </c:pt>
                <c:pt idx="1149">
                  <c:v>6.0421699999999995E-2</c:v>
                </c:pt>
                <c:pt idx="1150">
                  <c:v>6.04675E-2</c:v>
                </c:pt>
                <c:pt idx="1151">
                  <c:v>6.05167E-2</c:v>
                </c:pt>
                <c:pt idx="1152">
                  <c:v>6.0560799999999998E-2</c:v>
                </c:pt>
                <c:pt idx="1153">
                  <c:v>6.0586900000000006E-2</c:v>
                </c:pt>
                <c:pt idx="1154">
                  <c:v>6.0678599999999999E-2</c:v>
                </c:pt>
                <c:pt idx="1155">
                  <c:v>6.0700500000000004E-2</c:v>
                </c:pt>
                <c:pt idx="1156">
                  <c:v>6.0739999999999995E-2</c:v>
                </c:pt>
                <c:pt idx="1157">
                  <c:v>6.0821800000000002E-2</c:v>
                </c:pt>
                <c:pt idx="1158">
                  <c:v>6.1136999999999997E-2</c:v>
                </c:pt>
                <c:pt idx="1159">
                  <c:v>6.1172500000000005E-2</c:v>
                </c:pt>
                <c:pt idx="1160">
                  <c:v>6.1177400000000007E-2</c:v>
                </c:pt>
                <c:pt idx="1161">
                  <c:v>6.1200999999999998E-2</c:v>
                </c:pt>
                <c:pt idx="1162">
                  <c:v>6.1367399999999996E-2</c:v>
                </c:pt>
                <c:pt idx="1163">
                  <c:v>6.1424200000000005E-2</c:v>
                </c:pt>
                <c:pt idx="1164">
                  <c:v>6.1429099999999993E-2</c:v>
                </c:pt>
                <c:pt idx="1165">
                  <c:v>6.1409900000000003E-2</c:v>
                </c:pt>
                <c:pt idx="1166">
                  <c:v>6.1409100000000001E-2</c:v>
                </c:pt>
                <c:pt idx="1167">
                  <c:v>6.14964E-2</c:v>
                </c:pt>
                <c:pt idx="1168">
                  <c:v>6.15051E-2</c:v>
                </c:pt>
                <c:pt idx="1169">
                  <c:v>6.15541E-2</c:v>
                </c:pt>
                <c:pt idx="1170">
                  <c:v>6.1552699999999995E-2</c:v>
                </c:pt>
                <c:pt idx="1171">
                  <c:v>6.1672000000000005E-2</c:v>
                </c:pt>
                <c:pt idx="1172">
                  <c:v>6.1699900000000002E-2</c:v>
                </c:pt>
                <c:pt idx="1173">
                  <c:v>6.1745599999999998E-2</c:v>
                </c:pt>
                <c:pt idx="1174">
                  <c:v>6.1775700000000003E-2</c:v>
                </c:pt>
                <c:pt idx="1175">
                  <c:v>6.1783100000000001E-2</c:v>
                </c:pt>
                <c:pt idx="1176">
                  <c:v>6.1813699999999999E-2</c:v>
                </c:pt>
                <c:pt idx="1177">
                  <c:v>6.19877E-2</c:v>
                </c:pt>
                <c:pt idx="1178">
                  <c:v>6.2035199999999999E-2</c:v>
                </c:pt>
                <c:pt idx="1179">
                  <c:v>6.2096099999999994E-2</c:v>
                </c:pt>
                <c:pt idx="1180">
                  <c:v>6.2072900000000007E-2</c:v>
                </c:pt>
                <c:pt idx="1181">
                  <c:v>6.21868E-2</c:v>
                </c:pt>
                <c:pt idx="1182">
                  <c:v>6.2290400000000003E-2</c:v>
                </c:pt>
                <c:pt idx="1183">
                  <c:v>6.2321600000000005E-2</c:v>
                </c:pt>
                <c:pt idx="1184">
                  <c:v>6.2314399999999999E-2</c:v>
                </c:pt>
                <c:pt idx="1185">
                  <c:v>6.2242100000000002E-2</c:v>
                </c:pt>
                <c:pt idx="1186">
                  <c:v>6.1992200000000004E-2</c:v>
                </c:pt>
                <c:pt idx="1187">
                  <c:v>6.18591E-2</c:v>
                </c:pt>
                <c:pt idx="1188">
                  <c:v>6.17669E-2</c:v>
                </c:pt>
                <c:pt idx="1189">
                  <c:v>6.1669700000000001E-2</c:v>
                </c:pt>
                <c:pt idx="1190">
                  <c:v>6.1570199999999999E-2</c:v>
                </c:pt>
                <c:pt idx="1191">
                  <c:v>6.1289300000000005E-2</c:v>
                </c:pt>
                <c:pt idx="1192">
                  <c:v>6.1266800000000003E-2</c:v>
                </c:pt>
                <c:pt idx="1193">
                  <c:v>6.12083E-2</c:v>
                </c:pt>
                <c:pt idx="1194">
                  <c:v>6.11494E-2</c:v>
                </c:pt>
                <c:pt idx="1195">
                  <c:v>6.1088500000000004E-2</c:v>
                </c:pt>
                <c:pt idx="1196">
                  <c:v>6.08987E-2</c:v>
                </c:pt>
                <c:pt idx="1197">
                  <c:v>6.0900499999999996E-2</c:v>
                </c:pt>
                <c:pt idx="1198">
                  <c:v>6.0848899999999997E-2</c:v>
                </c:pt>
                <c:pt idx="1199">
                  <c:v>6.0790699999999996E-2</c:v>
                </c:pt>
                <c:pt idx="1200">
                  <c:v>6.0716099999999995E-2</c:v>
                </c:pt>
                <c:pt idx="1201">
                  <c:v>6.0255799999999998E-2</c:v>
                </c:pt>
                <c:pt idx="1202">
                  <c:v>6.0193000000000003E-2</c:v>
                </c:pt>
                <c:pt idx="1203">
                  <c:v>6.0115399999999999E-2</c:v>
                </c:pt>
                <c:pt idx="1204">
                  <c:v>5.99897E-2</c:v>
                </c:pt>
                <c:pt idx="1205">
                  <c:v>5.98536E-2</c:v>
                </c:pt>
                <c:pt idx="1206">
                  <c:v>5.95597E-2</c:v>
                </c:pt>
                <c:pt idx="1207">
                  <c:v>5.9349999999999993E-2</c:v>
                </c:pt>
                <c:pt idx="1208">
                  <c:v>5.92595E-2</c:v>
                </c:pt>
                <c:pt idx="1209">
                  <c:v>5.9155800000000001E-2</c:v>
                </c:pt>
                <c:pt idx="1210">
                  <c:v>5.9042399999999995E-2</c:v>
                </c:pt>
                <c:pt idx="1211">
                  <c:v>5.8812400000000001E-2</c:v>
                </c:pt>
                <c:pt idx="1212">
                  <c:v>5.8527699999999995E-2</c:v>
                </c:pt>
                <c:pt idx="1213">
                  <c:v>5.8373799999999997E-2</c:v>
                </c:pt>
                <c:pt idx="1214">
                  <c:v>5.8164999999999994E-2</c:v>
                </c:pt>
                <c:pt idx="1215">
                  <c:v>5.7957400000000006E-2</c:v>
                </c:pt>
                <c:pt idx="1216">
                  <c:v>5.7601600000000003E-2</c:v>
                </c:pt>
                <c:pt idx="1217">
                  <c:v>5.72895E-2</c:v>
                </c:pt>
                <c:pt idx="1218">
                  <c:v>5.7148600000000001E-2</c:v>
                </c:pt>
                <c:pt idx="1219">
                  <c:v>5.7021300000000004E-2</c:v>
                </c:pt>
                <c:pt idx="1220">
                  <c:v>5.6872699999999998E-2</c:v>
                </c:pt>
                <c:pt idx="1221">
                  <c:v>5.65388E-2</c:v>
                </c:pt>
                <c:pt idx="1222">
                  <c:v>5.6282600000000002E-2</c:v>
                </c:pt>
                <c:pt idx="1223">
                  <c:v>5.5864900000000002E-2</c:v>
                </c:pt>
                <c:pt idx="1224">
                  <c:v>5.56923E-2</c:v>
                </c:pt>
                <c:pt idx="1225">
                  <c:v>5.5443600000000003E-2</c:v>
                </c:pt>
                <c:pt idx="1226">
                  <c:v>5.5081199999999997E-2</c:v>
                </c:pt>
                <c:pt idx="1227">
                  <c:v>5.4945800000000003E-2</c:v>
                </c:pt>
                <c:pt idx="1228">
                  <c:v>5.4809400000000001E-2</c:v>
                </c:pt>
                <c:pt idx="1229">
                  <c:v>5.47278E-2</c:v>
                </c:pt>
                <c:pt idx="1230">
                  <c:v>5.4518000000000004E-2</c:v>
                </c:pt>
                <c:pt idx="1231">
                  <c:v>5.4134900000000007E-2</c:v>
                </c:pt>
                <c:pt idx="1232">
                  <c:v>5.4084599999999997E-2</c:v>
                </c:pt>
                <c:pt idx="1233">
                  <c:v>5.38024E-2</c:v>
                </c:pt>
                <c:pt idx="1234">
                  <c:v>5.3663800000000005E-2</c:v>
                </c:pt>
                <c:pt idx="1235">
                  <c:v>5.3474099999999997E-2</c:v>
                </c:pt>
                <c:pt idx="1236">
                  <c:v>5.3097200000000004E-2</c:v>
                </c:pt>
                <c:pt idx="1237">
                  <c:v>5.2927399999999999E-2</c:v>
                </c:pt>
                <c:pt idx="1238">
                  <c:v>5.2764499999999999E-2</c:v>
                </c:pt>
                <c:pt idx="1239">
                  <c:v>5.2621200000000007E-2</c:v>
                </c:pt>
                <c:pt idx="1240">
                  <c:v>5.23898E-2</c:v>
                </c:pt>
                <c:pt idx="1241">
                  <c:v>5.2056899999999996E-2</c:v>
                </c:pt>
                <c:pt idx="1242">
                  <c:v>5.1928200000000001E-2</c:v>
                </c:pt>
                <c:pt idx="1243">
                  <c:v>5.1748500000000003E-2</c:v>
                </c:pt>
                <c:pt idx="1244">
                  <c:v>5.1478900000000001E-2</c:v>
                </c:pt>
                <c:pt idx="1245">
                  <c:v>5.1046399999999999E-2</c:v>
                </c:pt>
                <c:pt idx="1246">
                  <c:v>5.0880400000000006E-2</c:v>
                </c:pt>
                <c:pt idx="1247">
                  <c:v>5.0735400000000007E-2</c:v>
                </c:pt>
                <c:pt idx="1248">
                  <c:v>5.0615500000000008E-2</c:v>
                </c:pt>
                <c:pt idx="1249">
                  <c:v>5.05643E-2</c:v>
                </c:pt>
                <c:pt idx="1250">
                  <c:v>5.03778E-2</c:v>
                </c:pt>
                <c:pt idx="1251">
                  <c:v>5.0270000000000002E-2</c:v>
                </c:pt>
                <c:pt idx="1252">
                  <c:v>5.0240400000000004E-2</c:v>
                </c:pt>
                <c:pt idx="1253">
                  <c:v>5.0245400000000003E-2</c:v>
                </c:pt>
                <c:pt idx="1254">
                  <c:v>5.0235200000000008E-2</c:v>
                </c:pt>
                <c:pt idx="1255">
                  <c:v>5.0198799999999995E-2</c:v>
                </c:pt>
                <c:pt idx="1256">
                  <c:v>5.0161900000000002E-2</c:v>
                </c:pt>
                <c:pt idx="1257">
                  <c:v>5.0081300000000002E-2</c:v>
                </c:pt>
                <c:pt idx="1258">
                  <c:v>5.0024600000000002E-2</c:v>
                </c:pt>
                <c:pt idx="1259">
                  <c:v>4.99753E-2</c:v>
                </c:pt>
                <c:pt idx="1260">
                  <c:v>4.9736599999999999E-2</c:v>
                </c:pt>
                <c:pt idx="1261">
                  <c:v>4.9695000000000003E-2</c:v>
                </c:pt>
                <c:pt idx="1262">
                  <c:v>4.9597599999999999E-2</c:v>
                </c:pt>
              </c:numCache>
            </c:numRef>
          </c:val>
          <c:smooth val="0"/>
          <c:extLst>
            <c:ext xmlns:c16="http://schemas.microsoft.com/office/drawing/2014/chart" uri="{C3380CC4-5D6E-409C-BE32-E72D297353CC}">
              <c16:uniqueId val="{00000001-DED2-4603-A951-DE74E15E9E8D}"/>
            </c:ext>
          </c:extLst>
        </c:ser>
        <c:ser>
          <c:idx val="2"/>
          <c:order val="2"/>
          <c:tx>
            <c:strRef>
              <c:f>DaneRynkowe3!$H$2</c:f>
              <c:strCache>
                <c:ptCount val="1"/>
                <c:pt idx="0">
                  <c:v>WIRON_6M [%]</c:v>
                </c:pt>
              </c:strCache>
            </c:strRef>
          </c:tx>
          <c:spPr>
            <a:ln w="22225" cap="rnd" cmpd="sng" algn="ctr">
              <a:solidFill>
                <a:schemeClr val="accent3"/>
              </a:solidFill>
              <a:round/>
            </a:ln>
            <a:effectLst/>
          </c:spPr>
          <c:marker>
            <c:symbol val="none"/>
          </c:marker>
          <c:cat>
            <c:numRef>
              <c:f>DaneRynkowe3!$B$3:$B$1265</c:f>
              <c:numCache>
                <c:formatCode>m/d/yyyy</c:formatCode>
                <c:ptCount val="1263"/>
                <c:pt idx="0">
                  <c:v>43467</c:v>
                </c:pt>
                <c:pt idx="1">
                  <c:v>43468</c:v>
                </c:pt>
                <c:pt idx="2">
                  <c:v>43469</c:v>
                </c:pt>
                <c:pt idx="3">
                  <c:v>43472</c:v>
                </c:pt>
                <c:pt idx="4">
                  <c:v>43473</c:v>
                </c:pt>
                <c:pt idx="5">
                  <c:v>43474</c:v>
                </c:pt>
                <c:pt idx="6">
                  <c:v>43475</c:v>
                </c:pt>
                <c:pt idx="7">
                  <c:v>43476</c:v>
                </c:pt>
                <c:pt idx="8">
                  <c:v>43479</c:v>
                </c:pt>
                <c:pt idx="9">
                  <c:v>43480</c:v>
                </c:pt>
                <c:pt idx="10">
                  <c:v>43481</c:v>
                </c:pt>
                <c:pt idx="11">
                  <c:v>43482</c:v>
                </c:pt>
                <c:pt idx="12">
                  <c:v>43483</c:v>
                </c:pt>
                <c:pt idx="13">
                  <c:v>43486</c:v>
                </c:pt>
                <c:pt idx="14">
                  <c:v>43487</c:v>
                </c:pt>
                <c:pt idx="15">
                  <c:v>43488</c:v>
                </c:pt>
                <c:pt idx="16">
                  <c:v>43489</c:v>
                </c:pt>
                <c:pt idx="17">
                  <c:v>43490</c:v>
                </c:pt>
                <c:pt idx="18">
                  <c:v>43493</c:v>
                </c:pt>
                <c:pt idx="19">
                  <c:v>43494</c:v>
                </c:pt>
                <c:pt idx="20">
                  <c:v>43495</c:v>
                </c:pt>
                <c:pt idx="21">
                  <c:v>43496</c:v>
                </c:pt>
                <c:pt idx="22">
                  <c:v>43497</c:v>
                </c:pt>
                <c:pt idx="23">
                  <c:v>43500</c:v>
                </c:pt>
                <c:pt idx="24">
                  <c:v>43501</c:v>
                </c:pt>
                <c:pt idx="25">
                  <c:v>43502</c:v>
                </c:pt>
                <c:pt idx="26">
                  <c:v>43503</c:v>
                </c:pt>
                <c:pt idx="27">
                  <c:v>43504</c:v>
                </c:pt>
                <c:pt idx="28">
                  <c:v>43507</c:v>
                </c:pt>
                <c:pt idx="29">
                  <c:v>43508</c:v>
                </c:pt>
                <c:pt idx="30">
                  <c:v>43509</c:v>
                </c:pt>
                <c:pt idx="31">
                  <c:v>43510</c:v>
                </c:pt>
                <c:pt idx="32">
                  <c:v>43511</c:v>
                </c:pt>
                <c:pt idx="33">
                  <c:v>43514</c:v>
                </c:pt>
                <c:pt idx="34">
                  <c:v>43515</c:v>
                </c:pt>
                <c:pt idx="35">
                  <c:v>43516</c:v>
                </c:pt>
                <c:pt idx="36">
                  <c:v>43517</c:v>
                </c:pt>
                <c:pt idx="37">
                  <c:v>43518</c:v>
                </c:pt>
                <c:pt idx="38">
                  <c:v>43521</c:v>
                </c:pt>
                <c:pt idx="39">
                  <c:v>43522</c:v>
                </c:pt>
                <c:pt idx="40">
                  <c:v>43523</c:v>
                </c:pt>
                <c:pt idx="41">
                  <c:v>43524</c:v>
                </c:pt>
                <c:pt idx="42">
                  <c:v>43525</c:v>
                </c:pt>
                <c:pt idx="43">
                  <c:v>43528</c:v>
                </c:pt>
                <c:pt idx="44">
                  <c:v>43529</c:v>
                </c:pt>
                <c:pt idx="45">
                  <c:v>43530</c:v>
                </c:pt>
                <c:pt idx="46">
                  <c:v>43531</c:v>
                </c:pt>
                <c:pt idx="47">
                  <c:v>43532</c:v>
                </c:pt>
                <c:pt idx="48">
                  <c:v>43535</c:v>
                </c:pt>
                <c:pt idx="49">
                  <c:v>43536</c:v>
                </c:pt>
                <c:pt idx="50">
                  <c:v>43537</c:v>
                </c:pt>
                <c:pt idx="51">
                  <c:v>43538</c:v>
                </c:pt>
                <c:pt idx="52">
                  <c:v>43539</c:v>
                </c:pt>
                <c:pt idx="53">
                  <c:v>43542</c:v>
                </c:pt>
                <c:pt idx="54">
                  <c:v>43543</c:v>
                </c:pt>
                <c:pt idx="55">
                  <c:v>43544</c:v>
                </c:pt>
                <c:pt idx="56">
                  <c:v>43545</c:v>
                </c:pt>
                <c:pt idx="57">
                  <c:v>43546</c:v>
                </c:pt>
                <c:pt idx="58">
                  <c:v>43549</c:v>
                </c:pt>
                <c:pt idx="59">
                  <c:v>43550</c:v>
                </c:pt>
                <c:pt idx="60">
                  <c:v>43551</c:v>
                </c:pt>
                <c:pt idx="61">
                  <c:v>43552</c:v>
                </c:pt>
                <c:pt idx="62">
                  <c:v>43553</c:v>
                </c:pt>
                <c:pt idx="63">
                  <c:v>43556</c:v>
                </c:pt>
                <c:pt idx="64">
                  <c:v>43557</c:v>
                </c:pt>
                <c:pt idx="65">
                  <c:v>43558</c:v>
                </c:pt>
                <c:pt idx="66">
                  <c:v>43559</c:v>
                </c:pt>
                <c:pt idx="67">
                  <c:v>43560</c:v>
                </c:pt>
                <c:pt idx="68">
                  <c:v>43563</c:v>
                </c:pt>
                <c:pt idx="69">
                  <c:v>43564</c:v>
                </c:pt>
                <c:pt idx="70">
                  <c:v>43565</c:v>
                </c:pt>
                <c:pt idx="71">
                  <c:v>43566</c:v>
                </c:pt>
                <c:pt idx="72">
                  <c:v>43567</c:v>
                </c:pt>
                <c:pt idx="73">
                  <c:v>43570</c:v>
                </c:pt>
                <c:pt idx="74">
                  <c:v>43571</c:v>
                </c:pt>
                <c:pt idx="75">
                  <c:v>43572</c:v>
                </c:pt>
                <c:pt idx="76">
                  <c:v>43573</c:v>
                </c:pt>
                <c:pt idx="77">
                  <c:v>43574</c:v>
                </c:pt>
                <c:pt idx="78">
                  <c:v>43578</c:v>
                </c:pt>
                <c:pt idx="79">
                  <c:v>43579</c:v>
                </c:pt>
                <c:pt idx="80">
                  <c:v>43580</c:v>
                </c:pt>
                <c:pt idx="81">
                  <c:v>43581</c:v>
                </c:pt>
                <c:pt idx="82">
                  <c:v>43584</c:v>
                </c:pt>
                <c:pt idx="83">
                  <c:v>43585</c:v>
                </c:pt>
                <c:pt idx="84">
                  <c:v>43587</c:v>
                </c:pt>
                <c:pt idx="85">
                  <c:v>43591</c:v>
                </c:pt>
                <c:pt idx="86">
                  <c:v>43592</c:v>
                </c:pt>
                <c:pt idx="87">
                  <c:v>43593</c:v>
                </c:pt>
                <c:pt idx="88">
                  <c:v>43594</c:v>
                </c:pt>
                <c:pt idx="89">
                  <c:v>43595</c:v>
                </c:pt>
                <c:pt idx="90">
                  <c:v>43598</c:v>
                </c:pt>
                <c:pt idx="91">
                  <c:v>43599</c:v>
                </c:pt>
                <c:pt idx="92">
                  <c:v>43600</c:v>
                </c:pt>
                <c:pt idx="93">
                  <c:v>43601</c:v>
                </c:pt>
                <c:pt idx="94">
                  <c:v>43602</c:v>
                </c:pt>
                <c:pt idx="95">
                  <c:v>43605</c:v>
                </c:pt>
                <c:pt idx="96">
                  <c:v>43606</c:v>
                </c:pt>
                <c:pt idx="97">
                  <c:v>43607</c:v>
                </c:pt>
                <c:pt idx="98">
                  <c:v>43608</c:v>
                </c:pt>
                <c:pt idx="99">
                  <c:v>43609</c:v>
                </c:pt>
                <c:pt idx="100">
                  <c:v>43612</c:v>
                </c:pt>
                <c:pt idx="101">
                  <c:v>43613</c:v>
                </c:pt>
                <c:pt idx="102">
                  <c:v>43614</c:v>
                </c:pt>
                <c:pt idx="103">
                  <c:v>43615</c:v>
                </c:pt>
                <c:pt idx="104">
                  <c:v>43616</c:v>
                </c:pt>
                <c:pt idx="105">
                  <c:v>43619</c:v>
                </c:pt>
                <c:pt idx="106">
                  <c:v>43620</c:v>
                </c:pt>
                <c:pt idx="107">
                  <c:v>43621</c:v>
                </c:pt>
                <c:pt idx="108">
                  <c:v>43622</c:v>
                </c:pt>
                <c:pt idx="109">
                  <c:v>43623</c:v>
                </c:pt>
                <c:pt idx="110">
                  <c:v>43626</c:v>
                </c:pt>
                <c:pt idx="111">
                  <c:v>43627</c:v>
                </c:pt>
                <c:pt idx="112">
                  <c:v>43628</c:v>
                </c:pt>
                <c:pt idx="113">
                  <c:v>43629</c:v>
                </c:pt>
                <c:pt idx="114">
                  <c:v>43630</c:v>
                </c:pt>
                <c:pt idx="115">
                  <c:v>43633</c:v>
                </c:pt>
                <c:pt idx="116">
                  <c:v>43634</c:v>
                </c:pt>
                <c:pt idx="117">
                  <c:v>43635</c:v>
                </c:pt>
                <c:pt idx="118">
                  <c:v>43637</c:v>
                </c:pt>
                <c:pt idx="119">
                  <c:v>43640</c:v>
                </c:pt>
                <c:pt idx="120">
                  <c:v>43641</c:v>
                </c:pt>
                <c:pt idx="121">
                  <c:v>43642</c:v>
                </c:pt>
                <c:pt idx="122">
                  <c:v>43643</c:v>
                </c:pt>
                <c:pt idx="123">
                  <c:v>43644</c:v>
                </c:pt>
                <c:pt idx="124">
                  <c:v>43647</c:v>
                </c:pt>
                <c:pt idx="125">
                  <c:v>43648</c:v>
                </c:pt>
                <c:pt idx="126">
                  <c:v>43649</c:v>
                </c:pt>
                <c:pt idx="127">
                  <c:v>43650</c:v>
                </c:pt>
                <c:pt idx="128">
                  <c:v>43651</c:v>
                </c:pt>
                <c:pt idx="129">
                  <c:v>43654</c:v>
                </c:pt>
                <c:pt idx="130">
                  <c:v>43655</c:v>
                </c:pt>
                <c:pt idx="131">
                  <c:v>43656</c:v>
                </c:pt>
                <c:pt idx="132">
                  <c:v>43657</c:v>
                </c:pt>
                <c:pt idx="133">
                  <c:v>43658</c:v>
                </c:pt>
                <c:pt idx="134">
                  <c:v>43661</c:v>
                </c:pt>
                <c:pt idx="135">
                  <c:v>43662</c:v>
                </c:pt>
                <c:pt idx="136">
                  <c:v>43663</c:v>
                </c:pt>
                <c:pt idx="137">
                  <c:v>43664</c:v>
                </c:pt>
                <c:pt idx="138">
                  <c:v>43665</c:v>
                </c:pt>
                <c:pt idx="139">
                  <c:v>43668</c:v>
                </c:pt>
                <c:pt idx="140">
                  <c:v>43669</c:v>
                </c:pt>
                <c:pt idx="141">
                  <c:v>43670</c:v>
                </c:pt>
                <c:pt idx="142">
                  <c:v>43671</c:v>
                </c:pt>
                <c:pt idx="143">
                  <c:v>43672</c:v>
                </c:pt>
                <c:pt idx="144">
                  <c:v>43675</c:v>
                </c:pt>
                <c:pt idx="145">
                  <c:v>43676</c:v>
                </c:pt>
                <c:pt idx="146">
                  <c:v>43677</c:v>
                </c:pt>
                <c:pt idx="147">
                  <c:v>43678</c:v>
                </c:pt>
                <c:pt idx="148">
                  <c:v>43679</c:v>
                </c:pt>
                <c:pt idx="149">
                  <c:v>43682</c:v>
                </c:pt>
                <c:pt idx="150">
                  <c:v>43683</c:v>
                </c:pt>
                <c:pt idx="151">
                  <c:v>43684</c:v>
                </c:pt>
                <c:pt idx="152">
                  <c:v>43685</c:v>
                </c:pt>
                <c:pt idx="153">
                  <c:v>43686</c:v>
                </c:pt>
                <c:pt idx="154">
                  <c:v>43689</c:v>
                </c:pt>
                <c:pt idx="155">
                  <c:v>43690</c:v>
                </c:pt>
                <c:pt idx="156">
                  <c:v>43691</c:v>
                </c:pt>
                <c:pt idx="157">
                  <c:v>43693</c:v>
                </c:pt>
                <c:pt idx="158">
                  <c:v>43696</c:v>
                </c:pt>
                <c:pt idx="159">
                  <c:v>43697</c:v>
                </c:pt>
                <c:pt idx="160">
                  <c:v>43698</c:v>
                </c:pt>
                <c:pt idx="161">
                  <c:v>43699</c:v>
                </c:pt>
                <c:pt idx="162">
                  <c:v>43700</c:v>
                </c:pt>
                <c:pt idx="163">
                  <c:v>43703</c:v>
                </c:pt>
                <c:pt idx="164">
                  <c:v>43704</c:v>
                </c:pt>
                <c:pt idx="165">
                  <c:v>43705</c:v>
                </c:pt>
                <c:pt idx="166">
                  <c:v>43706</c:v>
                </c:pt>
                <c:pt idx="167">
                  <c:v>43707</c:v>
                </c:pt>
                <c:pt idx="168">
                  <c:v>43710</c:v>
                </c:pt>
                <c:pt idx="169">
                  <c:v>43711</c:v>
                </c:pt>
                <c:pt idx="170">
                  <c:v>43712</c:v>
                </c:pt>
                <c:pt idx="171">
                  <c:v>43713</c:v>
                </c:pt>
                <c:pt idx="172">
                  <c:v>43714</c:v>
                </c:pt>
                <c:pt idx="173">
                  <c:v>43717</c:v>
                </c:pt>
                <c:pt idx="174">
                  <c:v>43718</c:v>
                </c:pt>
                <c:pt idx="175">
                  <c:v>43719</c:v>
                </c:pt>
                <c:pt idx="176">
                  <c:v>43720</c:v>
                </c:pt>
                <c:pt idx="177">
                  <c:v>43721</c:v>
                </c:pt>
                <c:pt idx="178">
                  <c:v>43724</c:v>
                </c:pt>
                <c:pt idx="179">
                  <c:v>43725</c:v>
                </c:pt>
                <c:pt idx="180">
                  <c:v>43726</c:v>
                </c:pt>
                <c:pt idx="181">
                  <c:v>43727</c:v>
                </c:pt>
                <c:pt idx="182">
                  <c:v>43728</c:v>
                </c:pt>
                <c:pt idx="183">
                  <c:v>43731</c:v>
                </c:pt>
                <c:pt idx="184">
                  <c:v>43732</c:v>
                </c:pt>
                <c:pt idx="185">
                  <c:v>43733</c:v>
                </c:pt>
                <c:pt idx="186">
                  <c:v>43734</c:v>
                </c:pt>
                <c:pt idx="187">
                  <c:v>43735</c:v>
                </c:pt>
                <c:pt idx="188">
                  <c:v>43738</c:v>
                </c:pt>
                <c:pt idx="189">
                  <c:v>43739</c:v>
                </c:pt>
                <c:pt idx="190">
                  <c:v>43740</c:v>
                </c:pt>
                <c:pt idx="191">
                  <c:v>43741</c:v>
                </c:pt>
                <c:pt idx="192">
                  <c:v>43742</c:v>
                </c:pt>
                <c:pt idx="193">
                  <c:v>43745</c:v>
                </c:pt>
                <c:pt idx="194">
                  <c:v>43746</c:v>
                </c:pt>
                <c:pt idx="195">
                  <c:v>43747</c:v>
                </c:pt>
                <c:pt idx="196">
                  <c:v>43748</c:v>
                </c:pt>
                <c:pt idx="197">
                  <c:v>43749</c:v>
                </c:pt>
                <c:pt idx="198">
                  <c:v>43752</c:v>
                </c:pt>
                <c:pt idx="199">
                  <c:v>43753</c:v>
                </c:pt>
                <c:pt idx="200">
                  <c:v>43754</c:v>
                </c:pt>
                <c:pt idx="201">
                  <c:v>43755</c:v>
                </c:pt>
                <c:pt idx="202">
                  <c:v>43756</c:v>
                </c:pt>
                <c:pt idx="203">
                  <c:v>43759</c:v>
                </c:pt>
                <c:pt idx="204">
                  <c:v>43760</c:v>
                </c:pt>
                <c:pt idx="205">
                  <c:v>43761</c:v>
                </c:pt>
                <c:pt idx="206">
                  <c:v>43762</c:v>
                </c:pt>
                <c:pt idx="207">
                  <c:v>43763</c:v>
                </c:pt>
                <c:pt idx="208">
                  <c:v>43766</c:v>
                </c:pt>
                <c:pt idx="209">
                  <c:v>43767</c:v>
                </c:pt>
                <c:pt idx="210">
                  <c:v>43768</c:v>
                </c:pt>
                <c:pt idx="211">
                  <c:v>43769</c:v>
                </c:pt>
                <c:pt idx="212">
                  <c:v>43773</c:v>
                </c:pt>
                <c:pt idx="213">
                  <c:v>43774</c:v>
                </c:pt>
                <c:pt idx="214">
                  <c:v>43775</c:v>
                </c:pt>
                <c:pt idx="215">
                  <c:v>43776</c:v>
                </c:pt>
                <c:pt idx="216">
                  <c:v>43777</c:v>
                </c:pt>
                <c:pt idx="217">
                  <c:v>43781</c:v>
                </c:pt>
                <c:pt idx="218">
                  <c:v>43782</c:v>
                </c:pt>
                <c:pt idx="219">
                  <c:v>43783</c:v>
                </c:pt>
                <c:pt idx="220">
                  <c:v>43784</c:v>
                </c:pt>
                <c:pt idx="221">
                  <c:v>43787</c:v>
                </c:pt>
                <c:pt idx="222">
                  <c:v>43788</c:v>
                </c:pt>
                <c:pt idx="223">
                  <c:v>43789</c:v>
                </c:pt>
                <c:pt idx="224">
                  <c:v>43790</c:v>
                </c:pt>
                <c:pt idx="225">
                  <c:v>43791</c:v>
                </c:pt>
                <c:pt idx="226">
                  <c:v>43794</c:v>
                </c:pt>
                <c:pt idx="227">
                  <c:v>43795</c:v>
                </c:pt>
                <c:pt idx="228">
                  <c:v>43796</c:v>
                </c:pt>
                <c:pt idx="229">
                  <c:v>43797</c:v>
                </c:pt>
                <c:pt idx="230">
                  <c:v>43798</c:v>
                </c:pt>
                <c:pt idx="231">
                  <c:v>43801</c:v>
                </c:pt>
                <c:pt idx="232">
                  <c:v>43802</c:v>
                </c:pt>
                <c:pt idx="233">
                  <c:v>43803</c:v>
                </c:pt>
                <c:pt idx="234">
                  <c:v>43804</c:v>
                </c:pt>
                <c:pt idx="235">
                  <c:v>43805</c:v>
                </c:pt>
                <c:pt idx="236">
                  <c:v>43808</c:v>
                </c:pt>
                <c:pt idx="237">
                  <c:v>43809</c:v>
                </c:pt>
                <c:pt idx="238">
                  <c:v>43810</c:v>
                </c:pt>
                <c:pt idx="239">
                  <c:v>43811</c:v>
                </c:pt>
                <c:pt idx="240">
                  <c:v>43812</c:v>
                </c:pt>
                <c:pt idx="241">
                  <c:v>43815</c:v>
                </c:pt>
                <c:pt idx="242">
                  <c:v>43816</c:v>
                </c:pt>
                <c:pt idx="243">
                  <c:v>43817</c:v>
                </c:pt>
                <c:pt idx="244">
                  <c:v>43818</c:v>
                </c:pt>
                <c:pt idx="245">
                  <c:v>43819</c:v>
                </c:pt>
                <c:pt idx="246">
                  <c:v>43822</c:v>
                </c:pt>
                <c:pt idx="247">
                  <c:v>43823</c:v>
                </c:pt>
                <c:pt idx="248">
                  <c:v>43826</c:v>
                </c:pt>
                <c:pt idx="249">
                  <c:v>43829</c:v>
                </c:pt>
                <c:pt idx="250">
                  <c:v>43830</c:v>
                </c:pt>
                <c:pt idx="251">
                  <c:v>43832</c:v>
                </c:pt>
                <c:pt idx="252">
                  <c:v>43833</c:v>
                </c:pt>
                <c:pt idx="253">
                  <c:v>43837</c:v>
                </c:pt>
                <c:pt idx="254">
                  <c:v>43838</c:v>
                </c:pt>
                <c:pt idx="255">
                  <c:v>43839</c:v>
                </c:pt>
                <c:pt idx="256">
                  <c:v>43840</c:v>
                </c:pt>
                <c:pt idx="257">
                  <c:v>43843</c:v>
                </c:pt>
                <c:pt idx="258">
                  <c:v>43844</c:v>
                </c:pt>
                <c:pt idx="259">
                  <c:v>43845</c:v>
                </c:pt>
                <c:pt idx="260">
                  <c:v>43846</c:v>
                </c:pt>
                <c:pt idx="261">
                  <c:v>43847</c:v>
                </c:pt>
                <c:pt idx="262">
                  <c:v>43850</c:v>
                </c:pt>
                <c:pt idx="263">
                  <c:v>43851</c:v>
                </c:pt>
                <c:pt idx="264">
                  <c:v>43852</c:v>
                </c:pt>
                <c:pt idx="265">
                  <c:v>43853</c:v>
                </c:pt>
                <c:pt idx="266">
                  <c:v>43854</c:v>
                </c:pt>
                <c:pt idx="267">
                  <c:v>43857</c:v>
                </c:pt>
                <c:pt idx="268">
                  <c:v>43858</c:v>
                </c:pt>
                <c:pt idx="269">
                  <c:v>43859</c:v>
                </c:pt>
                <c:pt idx="270">
                  <c:v>43860</c:v>
                </c:pt>
                <c:pt idx="271">
                  <c:v>43861</c:v>
                </c:pt>
                <c:pt idx="272">
                  <c:v>43864</c:v>
                </c:pt>
                <c:pt idx="273">
                  <c:v>43865</c:v>
                </c:pt>
                <c:pt idx="274">
                  <c:v>43866</c:v>
                </c:pt>
                <c:pt idx="275">
                  <c:v>43867</c:v>
                </c:pt>
                <c:pt idx="276">
                  <c:v>43868</c:v>
                </c:pt>
                <c:pt idx="277">
                  <c:v>43871</c:v>
                </c:pt>
                <c:pt idx="278">
                  <c:v>43872</c:v>
                </c:pt>
                <c:pt idx="279">
                  <c:v>43873</c:v>
                </c:pt>
                <c:pt idx="280">
                  <c:v>43874</c:v>
                </c:pt>
                <c:pt idx="281">
                  <c:v>43875</c:v>
                </c:pt>
                <c:pt idx="282">
                  <c:v>43878</c:v>
                </c:pt>
                <c:pt idx="283">
                  <c:v>43879</c:v>
                </c:pt>
                <c:pt idx="284">
                  <c:v>43880</c:v>
                </c:pt>
                <c:pt idx="285">
                  <c:v>43881</c:v>
                </c:pt>
                <c:pt idx="286">
                  <c:v>43882</c:v>
                </c:pt>
                <c:pt idx="287">
                  <c:v>43885</c:v>
                </c:pt>
                <c:pt idx="288">
                  <c:v>43886</c:v>
                </c:pt>
                <c:pt idx="289">
                  <c:v>43887</c:v>
                </c:pt>
                <c:pt idx="290">
                  <c:v>43888</c:v>
                </c:pt>
                <c:pt idx="291">
                  <c:v>43889</c:v>
                </c:pt>
                <c:pt idx="292">
                  <c:v>43892</c:v>
                </c:pt>
                <c:pt idx="293">
                  <c:v>43893</c:v>
                </c:pt>
                <c:pt idx="294">
                  <c:v>43894</c:v>
                </c:pt>
                <c:pt idx="295">
                  <c:v>43895</c:v>
                </c:pt>
                <c:pt idx="296">
                  <c:v>43896</c:v>
                </c:pt>
                <c:pt idx="297">
                  <c:v>43899</c:v>
                </c:pt>
                <c:pt idx="298">
                  <c:v>43900</c:v>
                </c:pt>
                <c:pt idx="299">
                  <c:v>43901</c:v>
                </c:pt>
                <c:pt idx="300">
                  <c:v>43902</c:v>
                </c:pt>
                <c:pt idx="301">
                  <c:v>43903</c:v>
                </c:pt>
                <c:pt idx="302">
                  <c:v>43906</c:v>
                </c:pt>
                <c:pt idx="303">
                  <c:v>43907</c:v>
                </c:pt>
                <c:pt idx="304">
                  <c:v>43908</c:v>
                </c:pt>
                <c:pt idx="305">
                  <c:v>43909</c:v>
                </c:pt>
                <c:pt idx="306">
                  <c:v>43910</c:v>
                </c:pt>
                <c:pt idx="307">
                  <c:v>43913</c:v>
                </c:pt>
                <c:pt idx="308">
                  <c:v>43914</c:v>
                </c:pt>
                <c:pt idx="309">
                  <c:v>43915</c:v>
                </c:pt>
                <c:pt idx="310">
                  <c:v>43916</c:v>
                </c:pt>
                <c:pt idx="311">
                  <c:v>43917</c:v>
                </c:pt>
                <c:pt idx="312">
                  <c:v>43920</c:v>
                </c:pt>
                <c:pt idx="313">
                  <c:v>43921</c:v>
                </c:pt>
                <c:pt idx="314">
                  <c:v>43922</c:v>
                </c:pt>
                <c:pt idx="315">
                  <c:v>43923</c:v>
                </c:pt>
                <c:pt idx="316">
                  <c:v>43924</c:v>
                </c:pt>
                <c:pt idx="317">
                  <c:v>43927</c:v>
                </c:pt>
                <c:pt idx="318">
                  <c:v>43928</c:v>
                </c:pt>
                <c:pt idx="319">
                  <c:v>43929</c:v>
                </c:pt>
                <c:pt idx="320">
                  <c:v>43930</c:v>
                </c:pt>
                <c:pt idx="321">
                  <c:v>43931</c:v>
                </c:pt>
                <c:pt idx="322">
                  <c:v>43935</c:v>
                </c:pt>
                <c:pt idx="323">
                  <c:v>43936</c:v>
                </c:pt>
                <c:pt idx="324">
                  <c:v>43937</c:v>
                </c:pt>
                <c:pt idx="325">
                  <c:v>43938</c:v>
                </c:pt>
                <c:pt idx="326">
                  <c:v>43941</c:v>
                </c:pt>
                <c:pt idx="327">
                  <c:v>43942</c:v>
                </c:pt>
                <c:pt idx="328">
                  <c:v>43943</c:v>
                </c:pt>
                <c:pt idx="329">
                  <c:v>43944</c:v>
                </c:pt>
                <c:pt idx="330">
                  <c:v>43945</c:v>
                </c:pt>
                <c:pt idx="331">
                  <c:v>43948</c:v>
                </c:pt>
                <c:pt idx="332">
                  <c:v>43949</c:v>
                </c:pt>
                <c:pt idx="333">
                  <c:v>43950</c:v>
                </c:pt>
                <c:pt idx="334">
                  <c:v>43951</c:v>
                </c:pt>
                <c:pt idx="335">
                  <c:v>43955</c:v>
                </c:pt>
                <c:pt idx="336">
                  <c:v>43956</c:v>
                </c:pt>
                <c:pt idx="337">
                  <c:v>43957</c:v>
                </c:pt>
                <c:pt idx="338">
                  <c:v>43958</c:v>
                </c:pt>
                <c:pt idx="339">
                  <c:v>43959</c:v>
                </c:pt>
                <c:pt idx="340">
                  <c:v>43962</c:v>
                </c:pt>
                <c:pt idx="341">
                  <c:v>43963</c:v>
                </c:pt>
                <c:pt idx="342">
                  <c:v>43964</c:v>
                </c:pt>
                <c:pt idx="343">
                  <c:v>43965</c:v>
                </c:pt>
                <c:pt idx="344">
                  <c:v>43966</c:v>
                </c:pt>
                <c:pt idx="345">
                  <c:v>43969</c:v>
                </c:pt>
                <c:pt idx="346">
                  <c:v>43970</c:v>
                </c:pt>
                <c:pt idx="347">
                  <c:v>43971</c:v>
                </c:pt>
                <c:pt idx="348">
                  <c:v>43972</c:v>
                </c:pt>
                <c:pt idx="349">
                  <c:v>43973</c:v>
                </c:pt>
                <c:pt idx="350">
                  <c:v>43976</c:v>
                </c:pt>
                <c:pt idx="351">
                  <c:v>43977</c:v>
                </c:pt>
                <c:pt idx="352">
                  <c:v>43978</c:v>
                </c:pt>
                <c:pt idx="353">
                  <c:v>43979</c:v>
                </c:pt>
                <c:pt idx="354">
                  <c:v>43980</c:v>
                </c:pt>
                <c:pt idx="355">
                  <c:v>43983</c:v>
                </c:pt>
                <c:pt idx="356">
                  <c:v>43984</c:v>
                </c:pt>
                <c:pt idx="357">
                  <c:v>43985</c:v>
                </c:pt>
                <c:pt idx="358">
                  <c:v>43986</c:v>
                </c:pt>
                <c:pt idx="359">
                  <c:v>43987</c:v>
                </c:pt>
                <c:pt idx="360">
                  <c:v>43990</c:v>
                </c:pt>
                <c:pt idx="361">
                  <c:v>43991</c:v>
                </c:pt>
                <c:pt idx="362">
                  <c:v>43992</c:v>
                </c:pt>
                <c:pt idx="363">
                  <c:v>43994</c:v>
                </c:pt>
                <c:pt idx="364">
                  <c:v>43997</c:v>
                </c:pt>
                <c:pt idx="365">
                  <c:v>43998</c:v>
                </c:pt>
                <c:pt idx="366">
                  <c:v>43999</c:v>
                </c:pt>
                <c:pt idx="367">
                  <c:v>44000</c:v>
                </c:pt>
                <c:pt idx="368">
                  <c:v>44001</c:v>
                </c:pt>
                <c:pt idx="369">
                  <c:v>44004</c:v>
                </c:pt>
                <c:pt idx="370">
                  <c:v>44005</c:v>
                </c:pt>
                <c:pt idx="371">
                  <c:v>44006</c:v>
                </c:pt>
                <c:pt idx="372">
                  <c:v>44007</c:v>
                </c:pt>
                <c:pt idx="373">
                  <c:v>44008</c:v>
                </c:pt>
                <c:pt idx="374">
                  <c:v>44011</c:v>
                </c:pt>
                <c:pt idx="375">
                  <c:v>44012</c:v>
                </c:pt>
                <c:pt idx="376">
                  <c:v>44013</c:v>
                </c:pt>
                <c:pt idx="377">
                  <c:v>44014</c:v>
                </c:pt>
                <c:pt idx="378">
                  <c:v>44015</c:v>
                </c:pt>
                <c:pt idx="379">
                  <c:v>44018</c:v>
                </c:pt>
                <c:pt idx="380">
                  <c:v>44019</c:v>
                </c:pt>
                <c:pt idx="381">
                  <c:v>44020</c:v>
                </c:pt>
                <c:pt idx="382">
                  <c:v>44021</c:v>
                </c:pt>
                <c:pt idx="383">
                  <c:v>44022</c:v>
                </c:pt>
                <c:pt idx="384">
                  <c:v>44025</c:v>
                </c:pt>
                <c:pt idx="385">
                  <c:v>44026</c:v>
                </c:pt>
                <c:pt idx="386">
                  <c:v>44027</c:v>
                </c:pt>
                <c:pt idx="387">
                  <c:v>44028</c:v>
                </c:pt>
                <c:pt idx="388">
                  <c:v>44029</c:v>
                </c:pt>
                <c:pt idx="389">
                  <c:v>44032</c:v>
                </c:pt>
                <c:pt idx="390">
                  <c:v>44033</c:v>
                </c:pt>
                <c:pt idx="391">
                  <c:v>44034</c:v>
                </c:pt>
                <c:pt idx="392">
                  <c:v>44035</c:v>
                </c:pt>
                <c:pt idx="393">
                  <c:v>44036</c:v>
                </c:pt>
                <c:pt idx="394">
                  <c:v>44039</c:v>
                </c:pt>
                <c:pt idx="395">
                  <c:v>44040</c:v>
                </c:pt>
                <c:pt idx="396">
                  <c:v>44041</c:v>
                </c:pt>
                <c:pt idx="397">
                  <c:v>44042</c:v>
                </c:pt>
                <c:pt idx="398">
                  <c:v>44043</c:v>
                </c:pt>
                <c:pt idx="399">
                  <c:v>44046</c:v>
                </c:pt>
                <c:pt idx="400">
                  <c:v>44047</c:v>
                </c:pt>
                <c:pt idx="401">
                  <c:v>44048</c:v>
                </c:pt>
                <c:pt idx="402">
                  <c:v>44049</c:v>
                </c:pt>
                <c:pt idx="403">
                  <c:v>44050</c:v>
                </c:pt>
                <c:pt idx="404">
                  <c:v>44053</c:v>
                </c:pt>
                <c:pt idx="405">
                  <c:v>44054</c:v>
                </c:pt>
                <c:pt idx="406">
                  <c:v>44055</c:v>
                </c:pt>
                <c:pt idx="407">
                  <c:v>44056</c:v>
                </c:pt>
                <c:pt idx="408">
                  <c:v>44057</c:v>
                </c:pt>
                <c:pt idx="409">
                  <c:v>44060</c:v>
                </c:pt>
                <c:pt idx="410">
                  <c:v>44061</c:v>
                </c:pt>
                <c:pt idx="411">
                  <c:v>44062</c:v>
                </c:pt>
                <c:pt idx="412">
                  <c:v>44063</c:v>
                </c:pt>
                <c:pt idx="413">
                  <c:v>44064</c:v>
                </c:pt>
                <c:pt idx="414">
                  <c:v>44067</c:v>
                </c:pt>
                <c:pt idx="415">
                  <c:v>44068</c:v>
                </c:pt>
                <c:pt idx="416">
                  <c:v>44069</c:v>
                </c:pt>
                <c:pt idx="417">
                  <c:v>44070</c:v>
                </c:pt>
                <c:pt idx="418">
                  <c:v>44071</c:v>
                </c:pt>
                <c:pt idx="419">
                  <c:v>44074</c:v>
                </c:pt>
                <c:pt idx="420">
                  <c:v>44075</c:v>
                </c:pt>
                <c:pt idx="421">
                  <c:v>44076</c:v>
                </c:pt>
                <c:pt idx="422">
                  <c:v>44077</c:v>
                </c:pt>
                <c:pt idx="423">
                  <c:v>44078</c:v>
                </c:pt>
                <c:pt idx="424">
                  <c:v>44081</c:v>
                </c:pt>
                <c:pt idx="425">
                  <c:v>44082</c:v>
                </c:pt>
                <c:pt idx="426">
                  <c:v>44083</c:v>
                </c:pt>
                <c:pt idx="427">
                  <c:v>44084</c:v>
                </c:pt>
                <c:pt idx="428">
                  <c:v>44085</c:v>
                </c:pt>
                <c:pt idx="429">
                  <c:v>44088</c:v>
                </c:pt>
                <c:pt idx="430">
                  <c:v>44089</c:v>
                </c:pt>
                <c:pt idx="431">
                  <c:v>44090</c:v>
                </c:pt>
                <c:pt idx="432">
                  <c:v>44091</c:v>
                </c:pt>
                <c:pt idx="433">
                  <c:v>44092</c:v>
                </c:pt>
                <c:pt idx="434">
                  <c:v>44095</c:v>
                </c:pt>
                <c:pt idx="435">
                  <c:v>44096</c:v>
                </c:pt>
                <c:pt idx="436">
                  <c:v>44097</c:v>
                </c:pt>
                <c:pt idx="437">
                  <c:v>44098</c:v>
                </c:pt>
                <c:pt idx="438">
                  <c:v>44099</c:v>
                </c:pt>
                <c:pt idx="439">
                  <c:v>44102</c:v>
                </c:pt>
                <c:pt idx="440">
                  <c:v>44103</c:v>
                </c:pt>
                <c:pt idx="441">
                  <c:v>44104</c:v>
                </c:pt>
                <c:pt idx="442">
                  <c:v>44105</c:v>
                </c:pt>
                <c:pt idx="443">
                  <c:v>44106</c:v>
                </c:pt>
                <c:pt idx="444">
                  <c:v>44109</c:v>
                </c:pt>
                <c:pt idx="445">
                  <c:v>44110</c:v>
                </c:pt>
                <c:pt idx="446">
                  <c:v>44111</c:v>
                </c:pt>
                <c:pt idx="447">
                  <c:v>44112</c:v>
                </c:pt>
                <c:pt idx="448">
                  <c:v>44113</c:v>
                </c:pt>
                <c:pt idx="449">
                  <c:v>44116</c:v>
                </c:pt>
                <c:pt idx="450">
                  <c:v>44117</c:v>
                </c:pt>
                <c:pt idx="451">
                  <c:v>44118</c:v>
                </c:pt>
                <c:pt idx="452">
                  <c:v>44119</c:v>
                </c:pt>
                <c:pt idx="453">
                  <c:v>44120</c:v>
                </c:pt>
                <c:pt idx="454">
                  <c:v>44123</c:v>
                </c:pt>
                <c:pt idx="455">
                  <c:v>44124</c:v>
                </c:pt>
                <c:pt idx="456">
                  <c:v>44125</c:v>
                </c:pt>
                <c:pt idx="457">
                  <c:v>44126</c:v>
                </c:pt>
                <c:pt idx="458">
                  <c:v>44127</c:v>
                </c:pt>
                <c:pt idx="459">
                  <c:v>44130</c:v>
                </c:pt>
                <c:pt idx="460">
                  <c:v>44131</c:v>
                </c:pt>
                <c:pt idx="461">
                  <c:v>44132</c:v>
                </c:pt>
                <c:pt idx="462">
                  <c:v>44133</c:v>
                </c:pt>
                <c:pt idx="463">
                  <c:v>44134</c:v>
                </c:pt>
                <c:pt idx="464">
                  <c:v>44137</c:v>
                </c:pt>
                <c:pt idx="465">
                  <c:v>44138</c:v>
                </c:pt>
                <c:pt idx="466">
                  <c:v>44139</c:v>
                </c:pt>
                <c:pt idx="467">
                  <c:v>44140</c:v>
                </c:pt>
                <c:pt idx="468">
                  <c:v>44141</c:v>
                </c:pt>
                <c:pt idx="469">
                  <c:v>44144</c:v>
                </c:pt>
                <c:pt idx="470">
                  <c:v>44145</c:v>
                </c:pt>
                <c:pt idx="471">
                  <c:v>44147</c:v>
                </c:pt>
                <c:pt idx="472">
                  <c:v>44148</c:v>
                </c:pt>
                <c:pt idx="473">
                  <c:v>44151</c:v>
                </c:pt>
                <c:pt idx="474">
                  <c:v>44152</c:v>
                </c:pt>
                <c:pt idx="475">
                  <c:v>44153</c:v>
                </c:pt>
                <c:pt idx="476">
                  <c:v>44154</c:v>
                </c:pt>
                <c:pt idx="477">
                  <c:v>44155</c:v>
                </c:pt>
                <c:pt idx="478">
                  <c:v>44158</c:v>
                </c:pt>
                <c:pt idx="479">
                  <c:v>44159</c:v>
                </c:pt>
                <c:pt idx="480">
                  <c:v>44160</c:v>
                </c:pt>
                <c:pt idx="481">
                  <c:v>44161</c:v>
                </c:pt>
                <c:pt idx="482">
                  <c:v>44162</c:v>
                </c:pt>
                <c:pt idx="483">
                  <c:v>44165</c:v>
                </c:pt>
                <c:pt idx="484">
                  <c:v>44166</c:v>
                </c:pt>
                <c:pt idx="485">
                  <c:v>44167</c:v>
                </c:pt>
                <c:pt idx="486">
                  <c:v>44168</c:v>
                </c:pt>
                <c:pt idx="487">
                  <c:v>44169</c:v>
                </c:pt>
                <c:pt idx="488">
                  <c:v>44172</c:v>
                </c:pt>
                <c:pt idx="489">
                  <c:v>44173</c:v>
                </c:pt>
                <c:pt idx="490">
                  <c:v>44174</c:v>
                </c:pt>
                <c:pt idx="491">
                  <c:v>44175</c:v>
                </c:pt>
                <c:pt idx="492">
                  <c:v>44176</c:v>
                </c:pt>
                <c:pt idx="493">
                  <c:v>44179</c:v>
                </c:pt>
                <c:pt idx="494">
                  <c:v>44180</c:v>
                </c:pt>
                <c:pt idx="495">
                  <c:v>44181</c:v>
                </c:pt>
                <c:pt idx="496">
                  <c:v>44182</c:v>
                </c:pt>
                <c:pt idx="497">
                  <c:v>44183</c:v>
                </c:pt>
                <c:pt idx="498">
                  <c:v>44186</c:v>
                </c:pt>
                <c:pt idx="499">
                  <c:v>44187</c:v>
                </c:pt>
                <c:pt idx="500">
                  <c:v>44188</c:v>
                </c:pt>
                <c:pt idx="501">
                  <c:v>44189</c:v>
                </c:pt>
                <c:pt idx="502">
                  <c:v>44193</c:v>
                </c:pt>
                <c:pt idx="503">
                  <c:v>44194</c:v>
                </c:pt>
                <c:pt idx="504">
                  <c:v>44195</c:v>
                </c:pt>
                <c:pt idx="505">
                  <c:v>44196</c:v>
                </c:pt>
                <c:pt idx="506">
                  <c:v>44200</c:v>
                </c:pt>
                <c:pt idx="507">
                  <c:v>44201</c:v>
                </c:pt>
                <c:pt idx="508">
                  <c:v>44203</c:v>
                </c:pt>
                <c:pt idx="509">
                  <c:v>44204</c:v>
                </c:pt>
                <c:pt idx="510">
                  <c:v>44207</c:v>
                </c:pt>
                <c:pt idx="511">
                  <c:v>44208</c:v>
                </c:pt>
                <c:pt idx="512">
                  <c:v>44209</c:v>
                </c:pt>
                <c:pt idx="513">
                  <c:v>44210</c:v>
                </c:pt>
                <c:pt idx="514">
                  <c:v>44211</c:v>
                </c:pt>
                <c:pt idx="515">
                  <c:v>44214</c:v>
                </c:pt>
                <c:pt idx="516">
                  <c:v>44215</c:v>
                </c:pt>
                <c:pt idx="517">
                  <c:v>44216</c:v>
                </c:pt>
                <c:pt idx="518">
                  <c:v>44217</c:v>
                </c:pt>
                <c:pt idx="519">
                  <c:v>44218</c:v>
                </c:pt>
                <c:pt idx="520">
                  <c:v>44221</c:v>
                </c:pt>
                <c:pt idx="521">
                  <c:v>44222</c:v>
                </c:pt>
                <c:pt idx="522">
                  <c:v>44223</c:v>
                </c:pt>
                <c:pt idx="523">
                  <c:v>44224</c:v>
                </c:pt>
                <c:pt idx="524">
                  <c:v>44225</c:v>
                </c:pt>
                <c:pt idx="525">
                  <c:v>44228</c:v>
                </c:pt>
                <c:pt idx="526">
                  <c:v>44229</c:v>
                </c:pt>
                <c:pt idx="527">
                  <c:v>44230</c:v>
                </c:pt>
                <c:pt idx="528">
                  <c:v>44231</c:v>
                </c:pt>
                <c:pt idx="529">
                  <c:v>44232</c:v>
                </c:pt>
                <c:pt idx="530">
                  <c:v>44235</c:v>
                </c:pt>
                <c:pt idx="531">
                  <c:v>44236</c:v>
                </c:pt>
                <c:pt idx="532">
                  <c:v>44237</c:v>
                </c:pt>
                <c:pt idx="533">
                  <c:v>44238</c:v>
                </c:pt>
                <c:pt idx="534">
                  <c:v>44239</c:v>
                </c:pt>
                <c:pt idx="535">
                  <c:v>44242</c:v>
                </c:pt>
                <c:pt idx="536">
                  <c:v>44243</c:v>
                </c:pt>
                <c:pt idx="537">
                  <c:v>44244</c:v>
                </c:pt>
                <c:pt idx="538">
                  <c:v>44245</c:v>
                </c:pt>
                <c:pt idx="539">
                  <c:v>44246</c:v>
                </c:pt>
                <c:pt idx="540">
                  <c:v>44249</c:v>
                </c:pt>
                <c:pt idx="541">
                  <c:v>44250</c:v>
                </c:pt>
                <c:pt idx="542">
                  <c:v>44251</c:v>
                </c:pt>
                <c:pt idx="543">
                  <c:v>44252</c:v>
                </c:pt>
                <c:pt idx="544">
                  <c:v>44253</c:v>
                </c:pt>
                <c:pt idx="545">
                  <c:v>44256</c:v>
                </c:pt>
                <c:pt idx="546">
                  <c:v>44257</c:v>
                </c:pt>
                <c:pt idx="547">
                  <c:v>44258</c:v>
                </c:pt>
                <c:pt idx="548">
                  <c:v>44259</c:v>
                </c:pt>
                <c:pt idx="549">
                  <c:v>44260</c:v>
                </c:pt>
                <c:pt idx="550">
                  <c:v>44263</c:v>
                </c:pt>
                <c:pt idx="551">
                  <c:v>44264</c:v>
                </c:pt>
                <c:pt idx="552">
                  <c:v>44265</c:v>
                </c:pt>
                <c:pt idx="553">
                  <c:v>44266</c:v>
                </c:pt>
                <c:pt idx="554">
                  <c:v>44267</c:v>
                </c:pt>
                <c:pt idx="555">
                  <c:v>44270</c:v>
                </c:pt>
                <c:pt idx="556">
                  <c:v>44271</c:v>
                </c:pt>
                <c:pt idx="557">
                  <c:v>44272</c:v>
                </c:pt>
                <c:pt idx="558">
                  <c:v>44273</c:v>
                </c:pt>
                <c:pt idx="559">
                  <c:v>44274</c:v>
                </c:pt>
                <c:pt idx="560">
                  <c:v>44277</c:v>
                </c:pt>
                <c:pt idx="561">
                  <c:v>44278</c:v>
                </c:pt>
                <c:pt idx="562">
                  <c:v>44279</c:v>
                </c:pt>
                <c:pt idx="563">
                  <c:v>44280</c:v>
                </c:pt>
                <c:pt idx="564">
                  <c:v>44281</c:v>
                </c:pt>
                <c:pt idx="565">
                  <c:v>44284</c:v>
                </c:pt>
                <c:pt idx="566">
                  <c:v>44285</c:v>
                </c:pt>
                <c:pt idx="567">
                  <c:v>44286</c:v>
                </c:pt>
                <c:pt idx="568">
                  <c:v>44287</c:v>
                </c:pt>
                <c:pt idx="569">
                  <c:v>44288</c:v>
                </c:pt>
                <c:pt idx="570">
                  <c:v>44292</c:v>
                </c:pt>
                <c:pt idx="571">
                  <c:v>44293</c:v>
                </c:pt>
                <c:pt idx="572">
                  <c:v>44294</c:v>
                </c:pt>
                <c:pt idx="573">
                  <c:v>44295</c:v>
                </c:pt>
                <c:pt idx="574">
                  <c:v>44298</c:v>
                </c:pt>
                <c:pt idx="575">
                  <c:v>44299</c:v>
                </c:pt>
                <c:pt idx="576">
                  <c:v>44300</c:v>
                </c:pt>
                <c:pt idx="577">
                  <c:v>44301</c:v>
                </c:pt>
                <c:pt idx="578">
                  <c:v>44302</c:v>
                </c:pt>
                <c:pt idx="579">
                  <c:v>44305</c:v>
                </c:pt>
                <c:pt idx="580">
                  <c:v>44306</c:v>
                </c:pt>
                <c:pt idx="581">
                  <c:v>44307</c:v>
                </c:pt>
                <c:pt idx="582">
                  <c:v>44308</c:v>
                </c:pt>
                <c:pt idx="583">
                  <c:v>44309</c:v>
                </c:pt>
                <c:pt idx="584">
                  <c:v>44312</c:v>
                </c:pt>
                <c:pt idx="585">
                  <c:v>44313</c:v>
                </c:pt>
                <c:pt idx="586">
                  <c:v>44314</c:v>
                </c:pt>
                <c:pt idx="587">
                  <c:v>44315</c:v>
                </c:pt>
                <c:pt idx="588">
                  <c:v>44316</c:v>
                </c:pt>
                <c:pt idx="589">
                  <c:v>44320</c:v>
                </c:pt>
                <c:pt idx="590">
                  <c:v>44321</c:v>
                </c:pt>
                <c:pt idx="591">
                  <c:v>44322</c:v>
                </c:pt>
                <c:pt idx="592">
                  <c:v>44323</c:v>
                </c:pt>
                <c:pt idx="593">
                  <c:v>44326</c:v>
                </c:pt>
                <c:pt idx="594">
                  <c:v>44327</c:v>
                </c:pt>
                <c:pt idx="595">
                  <c:v>44328</c:v>
                </c:pt>
                <c:pt idx="596">
                  <c:v>44329</c:v>
                </c:pt>
                <c:pt idx="597">
                  <c:v>44330</c:v>
                </c:pt>
                <c:pt idx="598">
                  <c:v>44333</c:v>
                </c:pt>
                <c:pt idx="599">
                  <c:v>44334</c:v>
                </c:pt>
                <c:pt idx="600">
                  <c:v>44335</c:v>
                </c:pt>
                <c:pt idx="601">
                  <c:v>44336</c:v>
                </c:pt>
                <c:pt idx="602">
                  <c:v>44337</c:v>
                </c:pt>
                <c:pt idx="603">
                  <c:v>44340</c:v>
                </c:pt>
                <c:pt idx="604">
                  <c:v>44341</c:v>
                </c:pt>
                <c:pt idx="605">
                  <c:v>44342</c:v>
                </c:pt>
                <c:pt idx="606">
                  <c:v>44343</c:v>
                </c:pt>
                <c:pt idx="607">
                  <c:v>44344</c:v>
                </c:pt>
                <c:pt idx="608">
                  <c:v>44347</c:v>
                </c:pt>
                <c:pt idx="609">
                  <c:v>44348</c:v>
                </c:pt>
                <c:pt idx="610">
                  <c:v>44349</c:v>
                </c:pt>
                <c:pt idx="611">
                  <c:v>44351</c:v>
                </c:pt>
                <c:pt idx="612">
                  <c:v>44354</c:v>
                </c:pt>
                <c:pt idx="613">
                  <c:v>44355</c:v>
                </c:pt>
                <c:pt idx="614">
                  <c:v>44356</c:v>
                </c:pt>
                <c:pt idx="615">
                  <c:v>44357</c:v>
                </c:pt>
                <c:pt idx="616">
                  <c:v>44358</c:v>
                </c:pt>
                <c:pt idx="617">
                  <c:v>44361</c:v>
                </c:pt>
                <c:pt idx="618">
                  <c:v>44362</c:v>
                </c:pt>
                <c:pt idx="619">
                  <c:v>44363</c:v>
                </c:pt>
                <c:pt idx="620">
                  <c:v>44364</c:v>
                </c:pt>
                <c:pt idx="621">
                  <c:v>44365</c:v>
                </c:pt>
                <c:pt idx="622">
                  <c:v>44368</c:v>
                </c:pt>
                <c:pt idx="623">
                  <c:v>44369</c:v>
                </c:pt>
                <c:pt idx="624">
                  <c:v>44370</c:v>
                </c:pt>
                <c:pt idx="625">
                  <c:v>44371</c:v>
                </c:pt>
                <c:pt idx="626">
                  <c:v>44372</c:v>
                </c:pt>
                <c:pt idx="627">
                  <c:v>44375</c:v>
                </c:pt>
                <c:pt idx="628">
                  <c:v>44376</c:v>
                </c:pt>
                <c:pt idx="629">
                  <c:v>44377</c:v>
                </c:pt>
                <c:pt idx="630">
                  <c:v>44378</c:v>
                </c:pt>
                <c:pt idx="631">
                  <c:v>44379</c:v>
                </c:pt>
                <c:pt idx="632">
                  <c:v>44382</c:v>
                </c:pt>
                <c:pt idx="633">
                  <c:v>44383</c:v>
                </c:pt>
                <c:pt idx="634">
                  <c:v>44384</c:v>
                </c:pt>
                <c:pt idx="635">
                  <c:v>44385</c:v>
                </c:pt>
                <c:pt idx="636">
                  <c:v>44386</c:v>
                </c:pt>
                <c:pt idx="637">
                  <c:v>44389</c:v>
                </c:pt>
                <c:pt idx="638">
                  <c:v>44390</c:v>
                </c:pt>
                <c:pt idx="639">
                  <c:v>44391</c:v>
                </c:pt>
                <c:pt idx="640">
                  <c:v>44392</c:v>
                </c:pt>
                <c:pt idx="641">
                  <c:v>44393</c:v>
                </c:pt>
                <c:pt idx="642">
                  <c:v>44396</c:v>
                </c:pt>
                <c:pt idx="643">
                  <c:v>44397</c:v>
                </c:pt>
                <c:pt idx="644">
                  <c:v>44398</c:v>
                </c:pt>
                <c:pt idx="645">
                  <c:v>44399</c:v>
                </c:pt>
                <c:pt idx="646">
                  <c:v>44400</c:v>
                </c:pt>
                <c:pt idx="647">
                  <c:v>44403</c:v>
                </c:pt>
                <c:pt idx="648">
                  <c:v>44404</c:v>
                </c:pt>
                <c:pt idx="649">
                  <c:v>44405</c:v>
                </c:pt>
                <c:pt idx="650">
                  <c:v>44406</c:v>
                </c:pt>
                <c:pt idx="651">
                  <c:v>44407</c:v>
                </c:pt>
                <c:pt idx="652">
                  <c:v>44410</c:v>
                </c:pt>
                <c:pt idx="653">
                  <c:v>44411</c:v>
                </c:pt>
                <c:pt idx="654">
                  <c:v>44412</c:v>
                </c:pt>
                <c:pt idx="655">
                  <c:v>44413</c:v>
                </c:pt>
                <c:pt idx="656">
                  <c:v>44414</c:v>
                </c:pt>
                <c:pt idx="657">
                  <c:v>44417</c:v>
                </c:pt>
                <c:pt idx="658">
                  <c:v>44418</c:v>
                </c:pt>
                <c:pt idx="659">
                  <c:v>44419</c:v>
                </c:pt>
                <c:pt idx="660">
                  <c:v>44420</c:v>
                </c:pt>
                <c:pt idx="661">
                  <c:v>44421</c:v>
                </c:pt>
                <c:pt idx="662">
                  <c:v>44424</c:v>
                </c:pt>
                <c:pt idx="663">
                  <c:v>44425</c:v>
                </c:pt>
                <c:pt idx="664">
                  <c:v>44426</c:v>
                </c:pt>
                <c:pt idx="665">
                  <c:v>44427</c:v>
                </c:pt>
                <c:pt idx="666">
                  <c:v>44428</c:v>
                </c:pt>
                <c:pt idx="667">
                  <c:v>44431</c:v>
                </c:pt>
                <c:pt idx="668">
                  <c:v>44432</c:v>
                </c:pt>
                <c:pt idx="669">
                  <c:v>44433</c:v>
                </c:pt>
                <c:pt idx="670">
                  <c:v>44434</c:v>
                </c:pt>
                <c:pt idx="671">
                  <c:v>44435</c:v>
                </c:pt>
                <c:pt idx="672">
                  <c:v>44438</c:v>
                </c:pt>
                <c:pt idx="673">
                  <c:v>44439</c:v>
                </c:pt>
                <c:pt idx="674">
                  <c:v>44440</c:v>
                </c:pt>
                <c:pt idx="675">
                  <c:v>44441</c:v>
                </c:pt>
                <c:pt idx="676">
                  <c:v>44442</c:v>
                </c:pt>
                <c:pt idx="677">
                  <c:v>44445</c:v>
                </c:pt>
                <c:pt idx="678">
                  <c:v>44446</c:v>
                </c:pt>
                <c:pt idx="679">
                  <c:v>44447</c:v>
                </c:pt>
                <c:pt idx="680">
                  <c:v>44448</c:v>
                </c:pt>
                <c:pt idx="681">
                  <c:v>44449</c:v>
                </c:pt>
                <c:pt idx="682">
                  <c:v>44452</c:v>
                </c:pt>
                <c:pt idx="683">
                  <c:v>44453</c:v>
                </c:pt>
                <c:pt idx="684">
                  <c:v>44454</c:v>
                </c:pt>
                <c:pt idx="685">
                  <c:v>44455</c:v>
                </c:pt>
                <c:pt idx="686">
                  <c:v>44456</c:v>
                </c:pt>
                <c:pt idx="687">
                  <c:v>44459</c:v>
                </c:pt>
                <c:pt idx="688">
                  <c:v>44460</c:v>
                </c:pt>
                <c:pt idx="689">
                  <c:v>44461</c:v>
                </c:pt>
                <c:pt idx="690">
                  <c:v>44462</c:v>
                </c:pt>
                <c:pt idx="691">
                  <c:v>44463</c:v>
                </c:pt>
                <c:pt idx="692">
                  <c:v>44466</c:v>
                </c:pt>
                <c:pt idx="693">
                  <c:v>44467</c:v>
                </c:pt>
                <c:pt idx="694">
                  <c:v>44468</c:v>
                </c:pt>
                <c:pt idx="695">
                  <c:v>44469</c:v>
                </c:pt>
                <c:pt idx="696">
                  <c:v>44470</c:v>
                </c:pt>
                <c:pt idx="697">
                  <c:v>44473</c:v>
                </c:pt>
                <c:pt idx="698">
                  <c:v>44474</c:v>
                </c:pt>
                <c:pt idx="699">
                  <c:v>44475</c:v>
                </c:pt>
                <c:pt idx="700">
                  <c:v>44476</c:v>
                </c:pt>
                <c:pt idx="701">
                  <c:v>44477</c:v>
                </c:pt>
                <c:pt idx="702">
                  <c:v>44480</c:v>
                </c:pt>
                <c:pt idx="703">
                  <c:v>44481</c:v>
                </c:pt>
                <c:pt idx="704">
                  <c:v>44482</c:v>
                </c:pt>
                <c:pt idx="705">
                  <c:v>44483</c:v>
                </c:pt>
                <c:pt idx="706">
                  <c:v>44484</c:v>
                </c:pt>
                <c:pt idx="707">
                  <c:v>44487</c:v>
                </c:pt>
                <c:pt idx="708">
                  <c:v>44488</c:v>
                </c:pt>
                <c:pt idx="709">
                  <c:v>44489</c:v>
                </c:pt>
                <c:pt idx="710">
                  <c:v>44490</c:v>
                </c:pt>
                <c:pt idx="711">
                  <c:v>44491</c:v>
                </c:pt>
                <c:pt idx="712">
                  <c:v>44494</c:v>
                </c:pt>
                <c:pt idx="713">
                  <c:v>44495</c:v>
                </c:pt>
                <c:pt idx="714">
                  <c:v>44496</c:v>
                </c:pt>
                <c:pt idx="715">
                  <c:v>44497</c:v>
                </c:pt>
                <c:pt idx="716">
                  <c:v>44498</c:v>
                </c:pt>
                <c:pt idx="717">
                  <c:v>44502</c:v>
                </c:pt>
                <c:pt idx="718">
                  <c:v>44503</c:v>
                </c:pt>
                <c:pt idx="719">
                  <c:v>44504</c:v>
                </c:pt>
                <c:pt idx="720">
                  <c:v>44505</c:v>
                </c:pt>
                <c:pt idx="721">
                  <c:v>44508</c:v>
                </c:pt>
                <c:pt idx="722">
                  <c:v>44509</c:v>
                </c:pt>
                <c:pt idx="723">
                  <c:v>44510</c:v>
                </c:pt>
                <c:pt idx="724">
                  <c:v>44512</c:v>
                </c:pt>
                <c:pt idx="725">
                  <c:v>44515</c:v>
                </c:pt>
                <c:pt idx="726">
                  <c:v>44516</c:v>
                </c:pt>
                <c:pt idx="727">
                  <c:v>44517</c:v>
                </c:pt>
                <c:pt idx="728">
                  <c:v>44518</c:v>
                </c:pt>
                <c:pt idx="729">
                  <c:v>44519</c:v>
                </c:pt>
                <c:pt idx="730">
                  <c:v>44522</c:v>
                </c:pt>
                <c:pt idx="731">
                  <c:v>44523</c:v>
                </c:pt>
                <c:pt idx="732">
                  <c:v>44524</c:v>
                </c:pt>
                <c:pt idx="733">
                  <c:v>44525</c:v>
                </c:pt>
                <c:pt idx="734">
                  <c:v>44526</c:v>
                </c:pt>
                <c:pt idx="735">
                  <c:v>44529</c:v>
                </c:pt>
                <c:pt idx="736">
                  <c:v>44530</c:v>
                </c:pt>
                <c:pt idx="737">
                  <c:v>44531</c:v>
                </c:pt>
                <c:pt idx="738">
                  <c:v>44532</c:v>
                </c:pt>
                <c:pt idx="739">
                  <c:v>44533</c:v>
                </c:pt>
                <c:pt idx="740">
                  <c:v>44536</c:v>
                </c:pt>
                <c:pt idx="741">
                  <c:v>44537</c:v>
                </c:pt>
                <c:pt idx="742">
                  <c:v>44538</c:v>
                </c:pt>
                <c:pt idx="743">
                  <c:v>44539</c:v>
                </c:pt>
                <c:pt idx="744">
                  <c:v>44540</c:v>
                </c:pt>
                <c:pt idx="745">
                  <c:v>44543</c:v>
                </c:pt>
                <c:pt idx="746">
                  <c:v>44544</c:v>
                </c:pt>
                <c:pt idx="747">
                  <c:v>44545</c:v>
                </c:pt>
                <c:pt idx="748">
                  <c:v>44546</c:v>
                </c:pt>
                <c:pt idx="749">
                  <c:v>44547</c:v>
                </c:pt>
                <c:pt idx="750">
                  <c:v>44550</c:v>
                </c:pt>
                <c:pt idx="751">
                  <c:v>44551</c:v>
                </c:pt>
                <c:pt idx="752">
                  <c:v>44552</c:v>
                </c:pt>
                <c:pt idx="753">
                  <c:v>44553</c:v>
                </c:pt>
                <c:pt idx="754">
                  <c:v>44554</c:v>
                </c:pt>
                <c:pt idx="755">
                  <c:v>44557</c:v>
                </c:pt>
                <c:pt idx="756">
                  <c:v>44558</c:v>
                </c:pt>
                <c:pt idx="757">
                  <c:v>44559</c:v>
                </c:pt>
                <c:pt idx="758">
                  <c:v>44560</c:v>
                </c:pt>
                <c:pt idx="759">
                  <c:v>44561</c:v>
                </c:pt>
                <c:pt idx="760">
                  <c:v>44564</c:v>
                </c:pt>
                <c:pt idx="761">
                  <c:v>44565</c:v>
                </c:pt>
                <c:pt idx="762">
                  <c:v>44566</c:v>
                </c:pt>
                <c:pt idx="763">
                  <c:v>44568</c:v>
                </c:pt>
                <c:pt idx="764">
                  <c:v>44571</c:v>
                </c:pt>
                <c:pt idx="765">
                  <c:v>44572</c:v>
                </c:pt>
                <c:pt idx="766">
                  <c:v>44573</c:v>
                </c:pt>
                <c:pt idx="767">
                  <c:v>44574</c:v>
                </c:pt>
                <c:pt idx="768">
                  <c:v>44575</c:v>
                </c:pt>
                <c:pt idx="769">
                  <c:v>44578</c:v>
                </c:pt>
                <c:pt idx="770">
                  <c:v>44579</c:v>
                </c:pt>
                <c:pt idx="771">
                  <c:v>44580</c:v>
                </c:pt>
                <c:pt idx="772">
                  <c:v>44581</c:v>
                </c:pt>
                <c:pt idx="773">
                  <c:v>44582</c:v>
                </c:pt>
                <c:pt idx="774">
                  <c:v>44585</c:v>
                </c:pt>
                <c:pt idx="775">
                  <c:v>44586</c:v>
                </c:pt>
                <c:pt idx="776">
                  <c:v>44587</c:v>
                </c:pt>
                <c:pt idx="777">
                  <c:v>44588</c:v>
                </c:pt>
                <c:pt idx="778">
                  <c:v>44589</c:v>
                </c:pt>
                <c:pt idx="779">
                  <c:v>44592</c:v>
                </c:pt>
                <c:pt idx="780">
                  <c:v>44593</c:v>
                </c:pt>
                <c:pt idx="781">
                  <c:v>44594</c:v>
                </c:pt>
                <c:pt idx="782">
                  <c:v>44595</c:v>
                </c:pt>
                <c:pt idx="783">
                  <c:v>44596</c:v>
                </c:pt>
                <c:pt idx="784">
                  <c:v>44599</c:v>
                </c:pt>
                <c:pt idx="785">
                  <c:v>44600</c:v>
                </c:pt>
                <c:pt idx="786">
                  <c:v>44601</c:v>
                </c:pt>
                <c:pt idx="787">
                  <c:v>44602</c:v>
                </c:pt>
                <c:pt idx="788">
                  <c:v>44603</c:v>
                </c:pt>
                <c:pt idx="789">
                  <c:v>44606</c:v>
                </c:pt>
                <c:pt idx="790">
                  <c:v>44607</c:v>
                </c:pt>
                <c:pt idx="791">
                  <c:v>44608</c:v>
                </c:pt>
                <c:pt idx="792">
                  <c:v>44609</c:v>
                </c:pt>
                <c:pt idx="793">
                  <c:v>44610</c:v>
                </c:pt>
                <c:pt idx="794">
                  <c:v>44613</c:v>
                </c:pt>
                <c:pt idx="795">
                  <c:v>44614</c:v>
                </c:pt>
                <c:pt idx="796">
                  <c:v>44615</c:v>
                </c:pt>
                <c:pt idx="797">
                  <c:v>44616</c:v>
                </c:pt>
                <c:pt idx="798">
                  <c:v>44617</c:v>
                </c:pt>
                <c:pt idx="799">
                  <c:v>44620</c:v>
                </c:pt>
                <c:pt idx="800">
                  <c:v>44621</c:v>
                </c:pt>
                <c:pt idx="801">
                  <c:v>44622</c:v>
                </c:pt>
                <c:pt idx="802">
                  <c:v>44623</c:v>
                </c:pt>
                <c:pt idx="803">
                  <c:v>44624</c:v>
                </c:pt>
                <c:pt idx="804">
                  <c:v>44627</c:v>
                </c:pt>
                <c:pt idx="805">
                  <c:v>44628</c:v>
                </c:pt>
                <c:pt idx="806">
                  <c:v>44629</c:v>
                </c:pt>
                <c:pt idx="807">
                  <c:v>44630</c:v>
                </c:pt>
                <c:pt idx="808">
                  <c:v>44631</c:v>
                </c:pt>
                <c:pt idx="809">
                  <c:v>44634</c:v>
                </c:pt>
                <c:pt idx="810">
                  <c:v>44635</c:v>
                </c:pt>
                <c:pt idx="811">
                  <c:v>44636</c:v>
                </c:pt>
                <c:pt idx="812">
                  <c:v>44637</c:v>
                </c:pt>
                <c:pt idx="813">
                  <c:v>44638</c:v>
                </c:pt>
                <c:pt idx="814">
                  <c:v>44641</c:v>
                </c:pt>
                <c:pt idx="815">
                  <c:v>44642</c:v>
                </c:pt>
                <c:pt idx="816">
                  <c:v>44643</c:v>
                </c:pt>
                <c:pt idx="817">
                  <c:v>44644</c:v>
                </c:pt>
                <c:pt idx="818">
                  <c:v>44645</c:v>
                </c:pt>
                <c:pt idx="819">
                  <c:v>44648</c:v>
                </c:pt>
                <c:pt idx="820">
                  <c:v>44649</c:v>
                </c:pt>
                <c:pt idx="821">
                  <c:v>44650</c:v>
                </c:pt>
                <c:pt idx="822">
                  <c:v>44651</c:v>
                </c:pt>
                <c:pt idx="823">
                  <c:v>44652</c:v>
                </c:pt>
                <c:pt idx="824">
                  <c:v>44655</c:v>
                </c:pt>
                <c:pt idx="825">
                  <c:v>44656</c:v>
                </c:pt>
                <c:pt idx="826">
                  <c:v>44657</c:v>
                </c:pt>
                <c:pt idx="827">
                  <c:v>44658</c:v>
                </c:pt>
                <c:pt idx="828">
                  <c:v>44659</c:v>
                </c:pt>
                <c:pt idx="829">
                  <c:v>44662</c:v>
                </c:pt>
                <c:pt idx="830">
                  <c:v>44663</c:v>
                </c:pt>
                <c:pt idx="831">
                  <c:v>44664</c:v>
                </c:pt>
                <c:pt idx="832">
                  <c:v>44665</c:v>
                </c:pt>
                <c:pt idx="833">
                  <c:v>44666</c:v>
                </c:pt>
                <c:pt idx="834">
                  <c:v>44670</c:v>
                </c:pt>
                <c:pt idx="835">
                  <c:v>44671</c:v>
                </c:pt>
                <c:pt idx="836">
                  <c:v>44672</c:v>
                </c:pt>
                <c:pt idx="837">
                  <c:v>44673</c:v>
                </c:pt>
                <c:pt idx="838">
                  <c:v>44676</c:v>
                </c:pt>
                <c:pt idx="839">
                  <c:v>44677</c:v>
                </c:pt>
                <c:pt idx="840">
                  <c:v>44678</c:v>
                </c:pt>
                <c:pt idx="841">
                  <c:v>44679</c:v>
                </c:pt>
                <c:pt idx="842">
                  <c:v>44680</c:v>
                </c:pt>
                <c:pt idx="843">
                  <c:v>44683</c:v>
                </c:pt>
                <c:pt idx="844">
                  <c:v>44685</c:v>
                </c:pt>
                <c:pt idx="845">
                  <c:v>44686</c:v>
                </c:pt>
                <c:pt idx="846">
                  <c:v>44687</c:v>
                </c:pt>
                <c:pt idx="847">
                  <c:v>44690</c:v>
                </c:pt>
                <c:pt idx="848">
                  <c:v>44691</c:v>
                </c:pt>
                <c:pt idx="849">
                  <c:v>44692</c:v>
                </c:pt>
                <c:pt idx="850">
                  <c:v>44693</c:v>
                </c:pt>
                <c:pt idx="851">
                  <c:v>44694</c:v>
                </c:pt>
                <c:pt idx="852">
                  <c:v>44697</c:v>
                </c:pt>
                <c:pt idx="853">
                  <c:v>44698</c:v>
                </c:pt>
                <c:pt idx="854">
                  <c:v>44699</c:v>
                </c:pt>
                <c:pt idx="855">
                  <c:v>44700</c:v>
                </c:pt>
                <c:pt idx="856">
                  <c:v>44701</c:v>
                </c:pt>
                <c:pt idx="857">
                  <c:v>44704</c:v>
                </c:pt>
                <c:pt idx="858">
                  <c:v>44705</c:v>
                </c:pt>
                <c:pt idx="859">
                  <c:v>44706</c:v>
                </c:pt>
                <c:pt idx="860">
                  <c:v>44707</c:v>
                </c:pt>
                <c:pt idx="861">
                  <c:v>44708</c:v>
                </c:pt>
                <c:pt idx="862">
                  <c:v>44711</c:v>
                </c:pt>
                <c:pt idx="863">
                  <c:v>44712</c:v>
                </c:pt>
                <c:pt idx="864">
                  <c:v>44713</c:v>
                </c:pt>
                <c:pt idx="865">
                  <c:v>44714</c:v>
                </c:pt>
                <c:pt idx="866">
                  <c:v>44715</c:v>
                </c:pt>
                <c:pt idx="867">
                  <c:v>44718</c:v>
                </c:pt>
                <c:pt idx="868">
                  <c:v>44719</c:v>
                </c:pt>
                <c:pt idx="869">
                  <c:v>44720</c:v>
                </c:pt>
                <c:pt idx="870">
                  <c:v>44721</c:v>
                </c:pt>
                <c:pt idx="871">
                  <c:v>44722</c:v>
                </c:pt>
                <c:pt idx="872">
                  <c:v>44725</c:v>
                </c:pt>
                <c:pt idx="873">
                  <c:v>44726</c:v>
                </c:pt>
                <c:pt idx="874">
                  <c:v>44727</c:v>
                </c:pt>
                <c:pt idx="875">
                  <c:v>44729</c:v>
                </c:pt>
                <c:pt idx="876">
                  <c:v>44732</c:v>
                </c:pt>
                <c:pt idx="877">
                  <c:v>44733</c:v>
                </c:pt>
                <c:pt idx="878">
                  <c:v>44734</c:v>
                </c:pt>
                <c:pt idx="879">
                  <c:v>44735</c:v>
                </c:pt>
                <c:pt idx="880">
                  <c:v>44736</c:v>
                </c:pt>
                <c:pt idx="881">
                  <c:v>44739</c:v>
                </c:pt>
                <c:pt idx="882">
                  <c:v>44740</c:v>
                </c:pt>
                <c:pt idx="883">
                  <c:v>44741</c:v>
                </c:pt>
                <c:pt idx="884">
                  <c:v>44742</c:v>
                </c:pt>
                <c:pt idx="885">
                  <c:v>44743</c:v>
                </c:pt>
                <c:pt idx="886">
                  <c:v>44746</c:v>
                </c:pt>
                <c:pt idx="887">
                  <c:v>44747</c:v>
                </c:pt>
                <c:pt idx="888">
                  <c:v>44748</c:v>
                </c:pt>
                <c:pt idx="889">
                  <c:v>44749</c:v>
                </c:pt>
                <c:pt idx="890">
                  <c:v>44750</c:v>
                </c:pt>
                <c:pt idx="891">
                  <c:v>44753</c:v>
                </c:pt>
                <c:pt idx="892">
                  <c:v>44754</c:v>
                </c:pt>
                <c:pt idx="893">
                  <c:v>44755</c:v>
                </c:pt>
                <c:pt idx="894">
                  <c:v>44756</c:v>
                </c:pt>
                <c:pt idx="895">
                  <c:v>44757</c:v>
                </c:pt>
                <c:pt idx="896">
                  <c:v>44760</c:v>
                </c:pt>
                <c:pt idx="897">
                  <c:v>44761</c:v>
                </c:pt>
                <c:pt idx="898">
                  <c:v>44762</c:v>
                </c:pt>
                <c:pt idx="899">
                  <c:v>44763</c:v>
                </c:pt>
                <c:pt idx="900">
                  <c:v>44764</c:v>
                </c:pt>
                <c:pt idx="901">
                  <c:v>44767</c:v>
                </c:pt>
                <c:pt idx="902">
                  <c:v>44768</c:v>
                </c:pt>
                <c:pt idx="903">
                  <c:v>44769</c:v>
                </c:pt>
                <c:pt idx="904">
                  <c:v>44770</c:v>
                </c:pt>
                <c:pt idx="905">
                  <c:v>44771</c:v>
                </c:pt>
                <c:pt idx="906">
                  <c:v>44774</c:v>
                </c:pt>
                <c:pt idx="907">
                  <c:v>44775</c:v>
                </c:pt>
                <c:pt idx="908">
                  <c:v>44776</c:v>
                </c:pt>
                <c:pt idx="909">
                  <c:v>44777</c:v>
                </c:pt>
                <c:pt idx="910">
                  <c:v>44778</c:v>
                </c:pt>
                <c:pt idx="911">
                  <c:v>44781</c:v>
                </c:pt>
                <c:pt idx="912">
                  <c:v>44782</c:v>
                </c:pt>
                <c:pt idx="913">
                  <c:v>44783</c:v>
                </c:pt>
                <c:pt idx="914">
                  <c:v>44784</c:v>
                </c:pt>
                <c:pt idx="915">
                  <c:v>44785</c:v>
                </c:pt>
                <c:pt idx="916">
                  <c:v>44789</c:v>
                </c:pt>
                <c:pt idx="917">
                  <c:v>44790</c:v>
                </c:pt>
                <c:pt idx="918">
                  <c:v>44791</c:v>
                </c:pt>
                <c:pt idx="919">
                  <c:v>44792</c:v>
                </c:pt>
                <c:pt idx="920">
                  <c:v>44795</c:v>
                </c:pt>
                <c:pt idx="921">
                  <c:v>44796</c:v>
                </c:pt>
                <c:pt idx="922">
                  <c:v>44797</c:v>
                </c:pt>
                <c:pt idx="923">
                  <c:v>44798</c:v>
                </c:pt>
                <c:pt idx="924">
                  <c:v>44799</c:v>
                </c:pt>
                <c:pt idx="925">
                  <c:v>44802</c:v>
                </c:pt>
                <c:pt idx="926">
                  <c:v>44803</c:v>
                </c:pt>
                <c:pt idx="927">
                  <c:v>44804</c:v>
                </c:pt>
                <c:pt idx="928">
                  <c:v>44805</c:v>
                </c:pt>
                <c:pt idx="929">
                  <c:v>44806</c:v>
                </c:pt>
                <c:pt idx="930">
                  <c:v>44809</c:v>
                </c:pt>
                <c:pt idx="931">
                  <c:v>44810</c:v>
                </c:pt>
                <c:pt idx="932">
                  <c:v>44811</c:v>
                </c:pt>
                <c:pt idx="933">
                  <c:v>44812</c:v>
                </c:pt>
                <c:pt idx="934">
                  <c:v>44813</c:v>
                </c:pt>
                <c:pt idx="935">
                  <c:v>44816</c:v>
                </c:pt>
                <c:pt idx="936">
                  <c:v>44817</c:v>
                </c:pt>
                <c:pt idx="937">
                  <c:v>44818</c:v>
                </c:pt>
                <c:pt idx="938">
                  <c:v>44819</c:v>
                </c:pt>
                <c:pt idx="939">
                  <c:v>44820</c:v>
                </c:pt>
                <c:pt idx="940">
                  <c:v>44823</c:v>
                </c:pt>
                <c:pt idx="941">
                  <c:v>44824</c:v>
                </c:pt>
                <c:pt idx="942">
                  <c:v>44825</c:v>
                </c:pt>
                <c:pt idx="943">
                  <c:v>44826</c:v>
                </c:pt>
                <c:pt idx="944">
                  <c:v>44827</c:v>
                </c:pt>
                <c:pt idx="945">
                  <c:v>44830</c:v>
                </c:pt>
                <c:pt idx="946">
                  <c:v>44831</c:v>
                </c:pt>
                <c:pt idx="947">
                  <c:v>44832</c:v>
                </c:pt>
                <c:pt idx="948">
                  <c:v>44833</c:v>
                </c:pt>
                <c:pt idx="949">
                  <c:v>44834</c:v>
                </c:pt>
                <c:pt idx="950">
                  <c:v>44837</c:v>
                </c:pt>
                <c:pt idx="951">
                  <c:v>44838</c:v>
                </c:pt>
                <c:pt idx="952">
                  <c:v>44839</c:v>
                </c:pt>
                <c:pt idx="953">
                  <c:v>44840</c:v>
                </c:pt>
                <c:pt idx="954">
                  <c:v>44841</c:v>
                </c:pt>
                <c:pt idx="955">
                  <c:v>44844</c:v>
                </c:pt>
                <c:pt idx="956">
                  <c:v>44845</c:v>
                </c:pt>
                <c:pt idx="957">
                  <c:v>44846</c:v>
                </c:pt>
                <c:pt idx="958">
                  <c:v>44847</c:v>
                </c:pt>
                <c:pt idx="959">
                  <c:v>44848</c:v>
                </c:pt>
                <c:pt idx="960">
                  <c:v>44851</c:v>
                </c:pt>
                <c:pt idx="961">
                  <c:v>44852</c:v>
                </c:pt>
                <c:pt idx="962">
                  <c:v>44853</c:v>
                </c:pt>
                <c:pt idx="963">
                  <c:v>44854</c:v>
                </c:pt>
                <c:pt idx="964">
                  <c:v>44855</c:v>
                </c:pt>
                <c:pt idx="965">
                  <c:v>44858</c:v>
                </c:pt>
                <c:pt idx="966">
                  <c:v>44859</c:v>
                </c:pt>
                <c:pt idx="967">
                  <c:v>44860</c:v>
                </c:pt>
                <c:pt idx="968">
                  <c:v>44861</c:v>
                </c:pt>
                <c:pt idx="969">
                  <c:v>44862</c:v>
                </c:pt>
                <c:pt idx="970">
                  <c:v>44865</c:v>
                </c:pt>
                <c:pt idx="971">
                  <c:v>44867</c:v>
                </c:pt>
                <c:pt idx="972">
                  <c:v>44868</c:v>
                </c:pt>
                <c:pt idx="973">
                  <c:v>44869</c:v>
                </c:pt>
                <c:pt idx="974">
                  <c:v>44872</c:v>
                </c:pt>
                <c:pt idx="975">
                  <c:v>44873</c:v>
                </c:pt>
                <c:pt idx="976">
                  <c:v>44874</c:v>
                </c:pt>
                <c:pt idx="977">
                  <c:v>44875</c:v>
                </c:pt>
                <c:pt idx="978">
                  <c:v>44879</c:v>
                </c:pt>
                <c:pt idx="979">
                  <c:v>44880</c:v>
                </c:pt>
                <c:pt idx="980">
                  <c:v>44881</c:v>
                </c:pt>
                <c:pt idx="981">
                  <c:v>44882</c:v>
                </c:pt>
                <c:pt idx="982">
                  <c:v>44883</c:v>
                </c:pt>
                <c:pt idx="983">
                  <c:v>44886</c:v>
                </c:pt>
                <c:pt idx="984">
                  <c:v>44887</c:v>
                </c:pt>
                <c:pt idx="985">
                  <c:v>44888</c:v>
                </c:pt>
                <c:pt idx="986">
                  <c:v>44889</c:v>
                </c:pt>
                <c:pt idx="987">
                  <c:v>44890</c:v>
                </c:pt>
                <c:pt idx="988">
                  <c:v>44893</c:v>
                </c:pt>
                <c:pt idx="989">
                  <c:v>44894</c:v>
                </c:pt>
                <c:pt idx="990">
                  <c:v>44895</c:v>
                </c:pt>
                <c:pt idx="991">
                  <c:v>44896</c:v>
                </c:pt>
                <c:pt idx="992">
                  <c:v>44897</c:v>
                </c:pt>
                <c:pt idx="993">
                  <c:v>44900</c:v>
                </c:pt>
                <c:pt idx="994">
                  <c:v>44901</c:v>
                </c:pt>
                <c:pt idx="995">
                  <c:v>44902</c:v>
                </c:pt>
                <c:pt idx="996">
                  <c:v>44903</c:v>
                </c:pt>
                <c:pt idx="997">
                  <c:v>44904</c:v>
                </c:pt>
                <c:pt idx="998">
                  <c:v>44907</c:v>
                </c:pt>
                <c:pt idx="999">
                  <c:v>44908</c:v>
                </c:pt>
                <c:pt idx="1000">
                  <c:v>44909</c:v>
                </c:pt>
                <c:pt idx="1001">
                  <c:v>44910</c:v>
                </c:pt>
                <c:pt idx="1002">
                  <c:v>44911</c:v>
                </c:pt>
                <c:pt idx="1003">
                  <c:v>44914</c:v>
                </c:pt>
                <c:pt idx="1004">
                  <c:v>44915</c:v>
                </c:pt>
                <c:pt idx="1005">
                  <c:v>44916</c:v>
                </c:pt>
                <c:pt idx="1006">
                  <c:v>44917</c:v>
                </c:pt>
                <c:pt idx="1007">
                  <c:v>44918</c:v>
                </c:pt>
                <c:pt idx="1008">
                  <c:v>44922</c:v>
                </c:pt>
                <c:pt idx="1009">
                  <c:v>44923</c:v>
                </c:pt>
                <c:pt idx="1010">
                  <c:v>44924</c:v>
                </c:pt>
                <c:pt idx="1011">
                  <c:v>44925</c:v>
                </c:pt>
                <c:pt idx="1012">
                  <c:v>44928</c:v>
                </c:pt>
                <c:pt idx="1013">
                  <c:v>44929</c:v>
                </c:pt>
                <c:pt idx="1014">
                  <c:v>44930</c:v>
                </c:pt>
                <c:pt idx="1015">
                  <c:v>44931</c:v>
                </c:pt>
                <c:pt idx="1016">
                  <c:v>44935</c:v>
                </c:pt>
                <c:pt idx="1017">
                  <c:v>44936</c:v>
                </c:pt>
                <c:pt idx="1018">
                  <c:v>44937</c:v>
                </c:pt>
                <c:pt idx="1019">
                  <c:v>44938</c:v>
                </c:pt>
                <c:pt idx="1020">
                  <c:v>44939</c:v>
                </c:pt>
                <c:pt idx="1021">
                  <c:v>44942</c:v>
                </c:pt>
                <c:pt idx="1022">
                  <c:v>44943</c:v>
                </c:pt>
                <c:pt idx="1023">
                  <c:v>44944</c:v>
                </c:pt>
                <c:pt idx="1024">
                  <c:v>44945</c:v>
                </c:pt>
                <c:pt idx="1025">
                  <c:v>44946</c:v>
                </c:pt>
                <c:pt idx="1026">
                  <c:v>44949</c:v>
                </c:pt>
                <c:pt idx="1027">
                  <c:v>44950</c:v>
                </c:pt>
                <c:pt idx="1028">
                  <c:v>44951</c:v>
                </c:pt>
                <c:pt idx="1029">
                  <c:v>44952</c:v>
                </c:pt>
                <c:pt idx="1030">
                  <c:v>44953</c:v>
                </c:pt>
                <c:pt idx="1031">
                  <c:v>44956</c:v>
                </c:pt>
                <c:pt idx="1032">
                  <c:v>44957</c:v>
                </c:pt>
                <c:pt idx="1033">
                  <c:v>44958</c:v>
                </c:pt>
                <c:pt idx="1034">
                  <c:v>44959</c:v>
                </c:pt>
                <c:pt idx="1035">
                  <c:v>44960</c:v>
                </c:pt>
                <c:pt idx="1036">
                  <c:v>44963</c:v>
                </c:pt>
                <c:pt idx="1037">
                  <c:v>44964</c:v>
                </c:pt>
                <c:pt idx="1038">
                  <c:v>44965</c:v>
                </c:pt>
                <c:pt idx="1039">
                  <c:v>44966</c:v>
                </c:pt>
                <c:pt idx="1040">
                  <c:v>44967</c:v>
                </c:pt>
                <c:pt idx="1041">
                  <c:v>44970</c:v>
                </c:pt>
                <c:pt idx="1042">
                  <c:v>44971</c:v>
                </c:pt>
                <c:pt idx="1043">
                  <c:v>44972</c:v>
                </c:pt>
                <c:pt idx="1044">
                  <c:v>44973</c:v>
                </c:pt>
                <c:pt idx="1045">
                  <c:v>44974</c:v>
                </c:pt>
                <c:pt idx="1046">
                  <c:v>44977</c:v>
                </c:pt>
                <c:pt idx="1047">
                  <c:v>44978</c:v>
                </c:pt>
                <c:pt idx="1048">
                  <c:v>44979</c:v>
                </c:pt>
                <c:pt idx="1049">
                  <c:v>44980</c:v>
                </c:pt>
                <c:pt idx="1050">
                  <c:v>44981</c:v>
                </c:pt>
                <c:pt idx="1051">
                  <c:v>44984</c:v>
                </c:pt>
                <c:pt idx="1052">
                  <c:v>44985</c:v>
                </c:pt>
                <c:pt idx="1053">
                  <c:v>44986</c:v>
                </c:pt>
                <c:pt idx="1054">
                  <c:v>44987</c:v>
                </c:pt>
                <c:pt idx="1055">
                  <c:v>44988</c:v>
                </c:pt>
                <c:pt idx="1056">
                  <c:v>44991</c:v>
                </c:pt>
                <c:pt idx="1057">
                  <c:v>44992</c:v>
                </c:pt>
                <c:pt idx="1058">
                  <c:v>44993</c:v>
                </c:pt>
                <c:pt idx="1059">
                  <c:v>44994</c:v>
                </c:pt>
                <c:pt idx="1060">
                  <c:v>44995</c:v>
                </c:pt>
                <c:pt idx="1061">
                  <c:v>44998</c:v>
                </c:pt>
                <c:pt idx="1062">
                  <c:v>44999</c:v>
                </c:pt>
                <c:pt idx="1063">
                  <c:v>45000</c:v>
                </c:pt>
                <c:pt idx="1064">
                  <c:v>45001</c:v>
                </c:pt>
                <c:pt idx="1065">
                  <c:v>45002</c:v>
                </c:pt>
                <c:pt idx="1066">
                  <c:v>45005</c:v>
                </c:pt>
                <c:pt idx="1067">
                  <c:v>45006</c:v>
                </c:pt>
                <c:pt idx="1068">
                  <c:v>45007</c:v>
                </c:pt>
                <c:pt idx="1069">
                  <c:v>45008</c:v>
                </c:pt>
                <c:pt idx="1070">
                  <c:v>45009</c:v>
                </c:pt>
                <c:pt idx="1071">
                  <c:v>45012</c:v>
                </c:pt>
                <c:pt idx="1072">
                  <c:v>45013</c:v>
                </c:pt>
                <c:pt idx="1073">
                  <c:v>45014</c:v>
                </c:pt>
                <c:pt idx="1074">
                  <c:v>45015</c:v>
                </c:pt>
                <c:pt idx="1075">
                  <c:v>45016</c:v>
                </c:pt>
                <c:pt idx="1076">
                  <c:v>45019</c:v>
                </c:pt>
                <c:pt idx="1077">
                  <c:v>45020</c:v>
                </c:pt>
                <c:pt idx="1078">
                  <c:v>45021</c:v>
                </c:pt>
                <c:pt idx="1079">
                  <c:v>45022</c:v>
                </c:pt>
                <c:pt idx="1080">
                  <c:v>45023</c:v>
                </c:pt>
                <c:pt idx="1081">
                  <c:v>45027</c:v>
                </c:pt>
                <c:pt idx="1082">
                  <c:v>45028</c:v>
                </c:pt>
                <c:pt idx="1083">
                  <c:v>45029</c:v>
                </c:pt>
                <c:pt idx="1084">
                  <c:v>45030</c:v>
                </c:pt>
                <c:pt idx="1085">
                  <c:v>45033</c:v>
                </c:pt>
                <c:pt idx="1086">
                  <c:v>45034</c:v>
                </c:pt>
                <c:pt idx="1087">
                  <c:v>45035</c:v>
                </c:pt>
                <c:pt idx="1088">
                  <c:v>45036</c:v>
                </c:pt>
                <c:pt idx="1089">
                  <c:v>45037</c:v>
                </c:pt>
                <c:pt idx="1090">
                  <c:v>45040</c:v>
                </c:pt>
                <c:pt idx="1091">
                  <c:v>45041</c:v>
                </c:pt>
                <c:pt idx="1092">
                  <c:v>45042</c:v>
                </c:pt>
                <c:pt idx="1093">
                  <c:v>45043</c:v>
                </c:pt>
                <c:pt idx="1094">
                  <c:v>45044</c:v>
                </c:pt>
                <c:pt idx="1095">
                  <c:v>45048</c:v>
                </c:pt>
                <c:pt idx="1096">
                  <c:v>45050</c:v>
                </c:pt>
                <c:pt idx="1097">
                  <c:v>45051</c:v>
                </c:pt>
                <c:pt idx="1098">
                  <c:v>45054</c:v>
                </c:pt>
                <c:pt idx="1099">
                  <c:v>45055</c:v>
                </c:pt>
                <c:pt idx="1100">
                  <c:v>45056</c:v>
                </c:pt>
                <c:pt idx="1101">
                  <c:v>45057</c:v>
                </c:pt>
                <c:pt idx="1102">
                  <c:v>45058</c:v>
                </c:pt>
                <c:pt idx="1103">
                  <c:v>45061</c:v>
                </c:pt>
                <c:pt idx="1104">
                  <c:v>45062</c:v>
                </c:pt>
                <c:pt idx="1105">
                  <c:v>45063</c:v>
                </c:pt>
                <c:pt idx="1106">
                  <c:v>45064</c:v>
                </c:pt>
                <c:pt idx="1107">
                  <c:v>45065</c:v>
                </c:pt>
                <c:pt idx="1108">
                  <c:v>45068</c:v>
                </c:pt>
                <c:pt idx="1109">
                  <c:v>45069</c:v>
                </c:pt>
                <c:pt idx="1110">
                  <c:v>45070</c:v>
                </c:pt>
                <c:pt idx="1111">
                  <c:v>45071</c:v>
                </c:pt>
                <c:pt idx="1112">
                  <c:v>45072</c:v>
                </c:pt>
                <c:pt idx="1113">
                  <c:v>45075</c:v>
                </c:pt>
                <c:pt idx="1114">
                  <c:v>45076</c:v>
                </c:pt>
                <c:pt idx="1115">
                  <c:v>45077</c:v>
                </c:pt>
                <c:pt idx="1116">
                  <c:v>45078</c:v>
                </c:pt>
                <c:pt idx="1117">
                  <c:v>45079</c:v>
                </c:pt>
                <c:pt idx="1118">
                  <c:v>45082</c:v>
                </c:pt>
                <c:pt idx="1119">
                  <c:v>45083</c:v>
                </c:pt>
                <c:pt idx="1120">
                  <c:v>45084</c:v>
                </c:pt>
                <c:pt idx="1121">
                  <c:v>45086</c:v>
                </c:pt>
                <c:pt idx="1122">
                  <c:v>45089</c:v>
                </c:pt>
                <c:pt idx="1123">
                  <c:v>45090</c:v>
                </c:pt>
                <c:pt idx="1124">
                  <c:v>45091</c:v>
                </c:pt>
                <c:pt idx="1125">
                  <c:v>45092</c:v>
                </c:pt>
                <c:pt idx="1126">
                  <c:v>45093</c:v>
                </c:pt>
                <c:pt idx="1127">
                  <c:v>45096</c:v>
                </c:pt>
                <c:pt idx="1128">
                  <c:v>45097</c:v>
                </c:pt>
                <c:pt idx="1129">
                  <c:v>45098</c:v>
                </c:pt>
                <c:pt idx="1130">
                  <c:v>45099</c:v>
                </c:pt>
                <c:pt idx="1131">
                  <c:v>45100</c:v>
                </c:pt>
                <c:pt idx="1132">
                  <c:v>45103</c:v>
                </c:pt>
                <c:pt idx="1133">
                  <c:v>45104</c:v>
                </c:pt>
                <c:pt idx="1134">
                  <c:v>45105</c:v>
                </c:pt>
                <c:pt idx="1135">
                  <c:v>45106</c:v>
                </c:pt>
                <c:pt idx="1136">
                  <c:v>45107</c:v>
                </c:pt>
                <c:pt idx="1137">
                  <c:v>45110</c:v>
                </c:pt>
                <c:pt idx="1138">
                  <c:v>45111</c:v>
                </c:pt>
                <c:pt idx="1139">
                  <c:v>45112</c:v>
                </c:pt>
                <c:pt idx="1140">
                  <c:v>45113</c:v>
                </c:pt>
                <c:pt idx="1141">
                  <c:v>45114</c:v>
                </c:pt>
                <c:pt idx="1142">
                  <c:v>45117</c:v>
                </c:pt>
                <c:pt idx="1143">
                  <c:v>45118</c:v>
                </c:pt>
                <c:pt idx="1144">
                  <c:v>45119</c:v>
                </c:pt>
                <c:pt idx="1145">
                  <c:v>45120</c:v>
                </c:pt>
                <c:pt idx="1146">
                  <c:v>45121</c:v>
                </c:pt>
                <c:pt idx="1147">
                  <c:v>45124</c:v>
                </c:pt>
                <c:pt idx="1148">
                  <c:v>45125</c:v>
                </c:pt>
                <c:pt idx="1149">
                  <c:v>45126</c:v>
                </c:pt>
                <c:pt idx="1150">
                  <c:v>45127</c:v>
                </c:pt>
                <c:pt idx="1151">
                  <c:v>45128</c:v>
                </c:pt>
                <c:pt idx="1152">
                  <c:v>45131</c:v>
                </c:pt>
                <c:pt idx="1153">
                  <c:v>45132</c:v>
                </c:pt>
                <c:pt idx="1154">
                  <c:v>45133</c:v>
                </c:pt>
                <c:pt idx="1155">
                  <c:v>45134</c:v>
                </c:pt>
                <c:pt idx="1156">
                  <c:v>45135</c:v>
                </c:pt>
                <c:pt idx="1157">
                  <c:v>45138</c:v>
                </c:pt>
                <c:pt idx="1158">
                  <c:v>45139</c:v>
                </c:pt>
                <c:pt idx="1159">
                  <c:v>45140</c:v>
                </c:pt>
                <c:pt idx="1160">
                  <c:v>45141</c:v>
                </c:pt>
                <c:pt idx="1161">
                  <c:v>45142</c:v>
                </c:pt>
                <c:pt idx="1162">
                  <c:v>45145</c:v>
                </c:pt>
                <c:pt idx="1163">
                  <c:v>45146</c:v>
                </c:pt>
                <c:pt idx="1164">
                  <c:v>45147</c:v>
                </c:pt>
                <c:pt idx="1165">
                  <c:v>45148</c:v>
                </c:pt>
                <c:pt idx="1166">
                  <c:v>45149</c:v>
                </c:pt>
                <c:pt idx="1167">
                  <c:v>45152</c:v>
                </c:pt>
                <c:pt idx="1168">
                  <c:v>45154</c:v>
                </c:pt>
                <c:pt idx="1169">
                  <c:v>45155</c:v>
                </c:pt>
                <c:pt idx="1170">
                  <c:v>45156</c:v>
                </c:pt>
                <c:pt idx="1171">
                  <c:v>45159</c:v>
                </c:pt>
                <c:pt idx="1172">
                  <c:v>45160</c:v>
                </c:pt>
                <c:pt idx="1173">
                  <c:v>45161</c:v>
                </c:pt>
                <c:pt idx="1174">
                  <c:v>45162</c:v>
                </c:pt>
                <c:pt idx="1175">
                  <c:v>45163</c:v>
                </c:pt>
                <c:pt idx="1176">
                  <c:v>45166</c:v>
                </c:pt>
                <c:pt idx="1177">
                  <c:v>45167</c:v>
                </c:pt>
                <c:pt idx="1178">
                  <c:v>45168</c:v>
                </c:pt>
                <c:pt idx="1179">
                  <c:v>45169</c:v>
                </c:pt>
                <c:pt idx="1180">
                  <c:v>45170</c:v>
                </c:pt>
                <c:pt idx="1181">
                  <c:v>45173</c:v>
                </c:pt>
                <c:pt idx="1182">
                  <c:v>45174</c:v>
                </c:pt>
                <c:pt idx="1183">
                  <c:v>45175</c:v>
                </c:pt>
                <c:pt idx="1184">
                  <c:v>45176</c:v>
                </c:pt>
                <c:pt idx="1185">
                  <c:v>45177</c:v>
                </c:pt>
                <c:pt idx="1186">
                  <c:v>45180</c:v>
                </c:pt>
                <c:pt idx="1187">
                  <c:v>45181</c:v>
                </c:pt>
                <c:pt idx="1188">
                  <c:v>45182</c:v>
                </c:pt>
                <c:pt idx="1189">
                  <c:v>45183</c:v>
                </c:pt>
                <c:pt idx="1190">
                  <c:v>45184</c:v>
                </c:pt>
                <c:pt idx="1191">
                  <c:v>45187</c:v>
                </c:pt>
                <c:pt idx="1192">
                  <c:v>45188</c:v>
                </c:pt>
                <c:pt idx="1193">
                  <c:v>45189</c:v>
                </c:pt>
                <c:pt idx="1194">
                  <c:v>45190</c:v>
                </c:pt>
                <c:pt idx="1195">
                  <c:v>45191</c:v>
                </c:pt>
                <c:pt idx="1196">
                  <c:v>45194</c:v>
                </c:pt>
                <c:pt idx="1197">
                  <c:v>45195</c:v>
                </c:pt>
                <c:pt idx="1198">
                  <c:v>45196</c:v>
                </c:pt>
                <c:pt idx="1199">
                  <c:v>45197</c:v>
                </c:pt>
                <c:pt idx="1200">
                  <c:v>45198</c:v>
                </c:pt>
                <c:pt idx="1201">
                  <c:v>45201</c:v>
                </c:pt>
                <c:pt idx="1202">
                  <c:v>45202</c:v>
                </c:pt>
                <c:pt idx="1203">
                  <c:v>45203</c:v>
                </c:pt>
                <c:pt idx="1204">
                  <c:v>45204</c:v>
                </c:pt>
                <c:pt idx="1205">
                  <c:v>45205</c:v>
                </c:pt>
                <c:pt idx="1206">
                  <c:v>45208</c:v>
                </c:pt>
                <c:pt idx="1207">
                  <c:v>45209</c:v>
                </c:pt>
                <c:pt idx="1208">
                  <c:v>45210</c:v>
                </c:pt>
                <c:pt idx="1209">
                  <c:v>45211</c:v>
                </c:pt>
                <c:pt idx="1210">
                  <c:v>45212</c:v>
                </c:pt>
                <c:pt idx="1211">
                  <c:v>45215</c:v>
                </c:pt>
                <c:pt idx="1212">
                  <c:v>45216</c:v>
                </c:pt>
                <c:pt idx="1213">
                  <c:v>45217</c:v>
                </c:pt>
                <c:pt idx="1214">
                  <c:v>45218</c:v>
                </c:pt>
                <c:pt idx="1215">
                  <c:v>45219</c:v>
                </c:pt>
                <c:pt idx="1216">
                  <c:v>45222</c:v>
                </c:pt>
                <c:pt idx="1217">
                  <c:v>45223</c:v>
                </c:pt>
                <c:pt idx="1218">
                  <c:v>45224</c:v>
                </c:pt>
                <c:pt idx="1219">
                  <c:v>45225</c:v>
                </c:pt>
                <c:pt idx="1220">
                  <c:v>45226</c:v>
                </c:pt>
                <c:pt idx="1221">
                  <c:v>45229</c:v>
                </c:pt>
                <c:pt idx="1222">
                  <c:v>45230</c:v>
                </c:pt>
                <c:pt idx="1223">
                  <c:v>45232</c:v>
                </c:pt>
                <c:pt idx="1224">
                  <c:v>45233</c:v>
                </c:pt>
                <c:pt idx="1225">
                  <c:v>45236</c:v>
                </c:pt>
                <c:pt idx="1226">
                  <c:v>45237</c:v>
                </c:pt>
                <c:pt idx="1227">
                  <c:v>45238</c:v>
                </c:pt>
                <c:pt idx="1228">
                  <c:v>45239</c:v>
                </c:pt>
                <c:pt idx="1229">
                  <c:v>45240</c:v>
                </c:pt>
                <c:pt idx="1230">
                  <c:v>45243</c:v>
                </c:pt>
                <c:pt idx="1231">
                  <c:v>45244</c:v>
                </c:pt>
                <c:pt idx="1232">
                  <c:v>45245</c:v>
                </c:pt>
                <c:pt idx="1233">
                  <c:v>45246</c:v>
                </c:pt>
                <c:pt idx="1234">
                  <c:v>45247</c:v>
                </c:pt>
                <c:pt idx="1235">
                  <c:v>45250</c:v>
                </c:pt>
                <c:pt idx="1236">
                  <c:v>45251</c:v>
                </c:pt>
                <c:pt idx="1237">
                  <c:v>45252</c:v>
                </c:pt>
                <c:pt idx="1238">
                  <c:v>45253</c:v>
                </c:pt>
                <c:pt idx="1239">
                  <c:v>45254</c:v>
                </c:pt>
                <c:pt idx="1240">
                  <c:v>45257</c:v>
                </c:pt>
                <c:pt idx="1241">
                  <c:v>45258</c:v>
                </c:pt>
                <c:pt idx="1242">
                  <c:v>45259</c:v>
                </c:pt>
                <c:pt idx="1243">
                  <c:v>45260</c:v>
                </c:pt>
                <c:pt idx="1244">
                  <c:v>45261</c:v>
                </c:pt>
                <c:pt idx="1245">
                  <c:v>45264</c:v>
                </c:pt>
                <c:pt idx="1246">
                  <c:v>45265</c:v>
                </c:pt>
                <c:pt idx="1247">
                  <c:v>45266</c:v>
                </c:pt>
                <c:pt idx="1248">
                  <c:v>45267</c:v>
                </c:pt>
                <c:pt idx="1249">
                  <c:v>45268</c:v>
                </c:pt>
                <c:pt idx="1250">
                  <c:v>45271</c:v>
                </c:pt>
                <c:pt idx="1251">
                  <c:v>45272</c:v>
                </c:pt>
                <c:pt idx="1252">
                  <c:v>45273</c:v>
                </c:pt>
                <c:pt idx="1253">
                  <c:v>45274</c:v>
                </c:pt>
                <c:pt idx="1254">
                  <c:v>45275</c:v>
                </c:pt>
                <c:pt idx="1255">
                  <c:v>45278</c:v>
                </c:pt>
                <c:pt idx="1256">
                  <c:v>45279</c:v>
                </c:pt>
                <c:pt idx="1257">
                  <c:v>45280</c:v>
                </c:pt>
                <c:pt idx="1258">
                  <c:v>45281</c:v>
                </c:pt>
                <c:pt idx="1259">
                  <c:v>45282</c:v>
                </c:pt>
                <c:pt idx="1260">
                  <c:v>45287</c:v>
                </c:pt>
                <c:pt idx="1261">
                  <c:v>45288</c:v>
                </c:pt>
                <c:pt idx="1262">
                  <c:v>45289</c:v>
                </c:pt>
              </c:numCache>
            </c:numRef>
          </c:cat>
          <c:val>
            <c:numRef>
              <c:f>DaneRynkowe3!$H$3:$H$1265</c:f>
              <c:numCache>
                <c:formatCode>0.00000%</c:formatCode>
                <c:ptCount val="1263"/>
                <c:pt idx="124">
                  <c:v>1.1980299999999999E-2</c:v>
                </c:pt>
                <c:pt idx="125">
                  <c:v>1.1986799999999999E-2</c:v>
                </c:pt>
                <c:pt idx="126">
                  <c:v>1.19875E-2</c:v>
                </c:pt>
                <c:pt idx="127">
                  <c:v>1.1991400000000001E-2</c:v>
                </c:pt>
                <c:pt idx="128">
                  <c:v>1.1995199999999999E-2</c:v>
                </c:pt>
                <c:pt idx="129">
                  <c:v>1.1990199999999999E-2</c:v>
                </c:pt>
                <c:pt idx="130">
                  <c:v>1.19825E-2</c:v>
                </c:pt>
                <c:pt idx="131">
                  <c:v>1.1972199999999999E-2</c:v>
                </c:pt>
                <c:pt idx="132">
                  <c:v>1.1963E-2</c:v>
                </c:pt>
                <c:pt idx="133">
                  <c:v>1.1965699999999999E-2</c:v>
                </c:pt>
                <c:pt idx="134">
                  <c:v>1.1979500000000001E-2</c:v>
                </c:pt>
                <c:pt idx="135">
                  <c:v>1.1987900000000001E-2</c:v>
                </c:pt>
                <c:pt idx="136">
                  <c:v>1.1994400000000001E-2</c:v>
                </c:pt>
                <c:pt idx="137">
                  <c:v>1.2004799999999999E-2</c:v>
                </c:pt>
                <c:pt idx="138">
                  <c:v>1.2009300000000001E-2</c:v>
                </c:pt>
                <c:pt idx="139">
                  <c:v>1.20678E-2</c:v>
                </c:pt>
                <c:pt idx="140">
                  <c:v>1.20824E-2</c:v>
                </c:pt>
                <c:pt idx="141">
                  <c:v>1.2112400000000001E-2</c:v>
                </c:pt>
                <c:pt idx="142">
                  <c:v>1.2147600000000001E-2</c:v>
                </c:pt>
                <c:pt idx="143">
                  <c:v>1.2156100000000001E-2</c:v>
                </c:pt>
                <c:pt idx="144">
                  <c:v>1.22887E-2</c:v>
                </c:pt>
                <c:pt idx="145">
                  <c:v>1.2308099999999999E-2</c:v>
                </c:pt>
                <c:pt idx="146">
                  <c:v>1.23173E-2</c:v>
                </c:pt>
                <c:pt idx="147">
                  <c:v>1.2322100000000001E-2</c:v>
                </c:pt>
                <c:pt idx="148">
                  <c:v>1.2326699999999999E-2</c:v>
                </c:pt>
                <c:pt idx="149">
                  <c:v>1.2331000000000002E-2</c:v>
                </c:pt>
                <c:pt idx="150">
                  <c:v>1.2333199999999999E-2</c:v>
                </c:pt>
                <c:pt idx="151">
                  <c:v>1.2336100000000001E-2</c:v>
                </c:pt>
                <c:pt idx="152">
                  <c:v>1.23415E-2</c:v>
                </c:pt>
                <c:pt idx="153">
                  <c:v>1.2346999999999999E-2</c:v>
                </c:pt>
                <c:pt idx="154">
                  <c:v>1.2373400000000001E-2</c:v>
                </c:pt>
                <c:pt idx="155">
                  <c:v>1.23815E-2</c:v>
                </c:pt>
                <c:pt idx="156">
                  <c:v>1.2384299999999999E-2</c:v>
                </c:pt>
                <c:pt idx="157">
                  <c:v>1.2401199999999999E-2</c:v>
                </c:pt>
                <c:pt idx="158">
                  <c:v>1.2410300000000001E-2</c:v>
                </c:pt>
                <c:pt idx="159">
                  <c:v>1.24113E-2</c:v>
                </c:pt>
                <c:pt idx="160">
                  <c:v>1.2408799999999999E-2</c:v>
                </c:pt>
                <c:pt idx="161">
                  <c:v>1.2404399999999999E-2</c:v>
                </c:pt>
                <c:pt idx="162">
                  <c:v>1.2401899999999999E-2</c:v>
                </c:pt>
                <c:pt idx="163">
                  <c:v>1.2430799999999999E-2</c:v>
                </c:pt>
                <c:pt idx="164">
                  <c:v>1.24616E-2</c:v>
                </c:pt>
                <c:pt idx="165">
                  <c:v>1.24665E-2</c:v>
                </c:pt>
                <c:pt idx="166">
                  <c:v>1.2458E-2</c:v>
                </c:pt>
                <c:pt idx="167">
                  <c:v>1.2426900000000001E-2</c:v>
                </c:pt>
                <c:pt idx="168">
                  <c:v>1.2409399999999999E-2</c:v>
                </c:pt>
                <c:pt idx="169">
                  <c:v>1.2411700000000001E-2</c:v>
                </c:pt>
                <c:pt idx="170">
                  <c:v>1.24066E-2</c:v>
                </c:pt>
                <c:pt idx="171">
                  <c:v>1.24096E-2</c:v>
                </c:pt>
                <c:pt idx="172">
                  <c:v>1.24089E-2</c:v>
                </c:pt>
                <c:pt idx="173">
                  <c:v>1.2414000000000001E-2</c:v>
                </c:pt>
                <c:pt idx="174">
                  <c:v>1.2414799999999998E-2</c:v>
                </c:pt>
                <c:pt idx="175">
                  <c:v>1.2393700000000001E-2</c:v>
                </c:pt>
                <c:pt idx="176">
                  <c:v>1.2394400000000002E-2</c:v>
                </c:pt>
                <c:pt idx="177">
                  <c:v>1.2392199999999999E-2</c:v>
                </c:pt>
                <c:pt idx="178">
                  <c:v>1.23903E-2</c:v>
                </c:pt>
                <c:pt idx="179">
                  <c:v>1.23926E-2</c:v>
                </c:pt>
                <c:pt idx="180">
                  <c:v>1.2388E-2</c:v>
                </c:pt>
                <c:pt idx="181">
                  <c:v>1.23835E-2</c:v>
                </c:pt>
                <c:pt idx="182">
                  <c:v>1.23818E-2</c:v>
                </c:pt>
                <c:pt idx="183">
                  <c:v>1.23816E-2</c:v>
                </c:pt>
                <c:pt idx="184">
                  <c:v>1.2380599999999999E-2</c:v>
                </c:pt>
                <c:pt idx="185">
                  <c:v>1.2378100000000001E-2</c:v>
                </c:pt>
                <c:pt idx="186">
                  <c:v>1.2382899999999999E-2</c:v>
                </c:pt>
                <c:pt idx="187">
                  <c:v>1.2373499999999999E-2</c:v>
                </c:pt>
                <c:pt idx="188">
                  <c:v>1.23494E-2</c:v>
                </c:pt>
                <c:pt idx="189">
                  <c:v>1.24038E-2</c:v>
                </c:pt>
                <c:pt idx="190">
                  <c:v>1.24087E-2</c:v>
                </c:pt>
                <c:pt idx="191">
                  <c:v>1.2405600000000001E-2</c:v>
                </c:pt>
                <c:pt idx="192">
                  <c:v>1.2402E-2</c:v>
                </c:pt>
                <c:pt idx="193">
                  <c:v>1.2404599999999998E-2</c:v>
                </c:pt>
                <c:pt idx="194">
                  <c:v>1.24054E-2</c:v>
                </c:pt>
                <c:pt idx="195">
                  <c:v>1.2403599999999999E-2</c:v>
                </c:pt>
                <c:pt idx="196">
                  <c:v>1.2402400000000001E-2</c:v>
                </c:pt>
                <c:pt idx="197">
                  <c:v>1.2408499999999999E-2</c:v>
                </c:pt>
                <c:pt idx="198">
                  <c:v>1.2411799999999999E-2</c:v>
                </c:pt>
                <c:pt idx="199">
                  <c:v>1.24172E-2</c:v>
                </c:pt>
                <c:pt idx="200">
                  <c:v>1.2411700000000001E-2</c:v>
                </c:pt>
                <c:pt idx="201">
                  <c:v>1.2408300000000001E-2</c:v>
                </c:pt>
                <c:pt idx="202">
                  <c:v>1.24058E-2</c:v>
                </c:pt>
                <c:pt idx="203">
                  <c:v>1.2397700000000001E-2</c:v>
                </c:pt>
                <c:pt idx="204">
                  <c:v>1.23973E-2</c:v>
                </c:pt>
                <c:pt idx="205">
                  <c:v>1.23719E-2</c:v>
                </c:pt>
                <c:pt idx="206">
                  <c:v>1.2367099999999999E-2</c:v>
                </c:pt>
                <c:pt idx="207">
                  <c:v>1.2362400000000001E-2</c:v>
                </c:pt>
                <c:pt idx="208">
                  <c:v>1.23658E-2</c:v>
                </c:pt>
                <c:pt idx="209">
                  <c:v>1.2419899999999999E-2</c:v>
                </c:pt>
                <c:pt idx="210">
                  <c:v>1.2419899999999999E-2</c:v>
                </c:pt>
                <c:pt idx="211">
                  <c:v>1.2419899999999999E-2</c:v>
                </c:pt>
                <c:pt idx="212">
                  <c:v>1.2375799999999999E-2</c:v>
                </c:pt>
                <c:pt idx="213">
                  <c:v>1.23813E-2</c:v>
                </c:pt>
                <c:pt idx="214">
                  <c:v>1.23675E-2</c:v>
                </c:pt>
                <c:pt idx="215">
                  <c:v>1.2367399999999999E-2</c:v>
                </c:pt>
                <c:pt idx="216">
                  <c:v>1.2367300000000001E-2</c:v>
                </c:pt>
                <c:pt idx="217">
                  <c:v>1.2371500000000001E-2</c:v>
                </c:pt>
                <c:pt idx="218">
                  <c:v>1.2355400000000001E-2</c:v>
                </c:pt>
                <c:pt idx="219">
                  <c:v>1.2350099999999999E-2</c:v>
                </c:pt>
                <c:pt idx="220">
                  <c:v>1.2338700000000001E-2</c:v>
                </c:pt>
                <c:pt idx="221">
                  <c:v>1.2319999999999999E-2</c:v>
                </c:pt>
                <c:pt idx="222">
                  <c:v>1.2312499999999999E-2</c:v>
                </c:pt>
                <c:pt idx="223">
                  <c:v>1.22881E-2</c:v>
                </c:pt>
                <c:pt idx="224">
                  <c:v>1.2281500000000001E-2</c:v>
                </c:pt>
                <c:pt idx="225">
                  <c:v>1.2269200000000001E-2</c:v>
                </c:pt>
                <c:pt idx="226">
                  <c:v>1.2256E-2</c:v>
                </c:pt>
                <c:pt idx="227">
                  <c:v>1.2260699999999999E-2</c:v>
                </c:pt>
                <c:pt idx="228">
                  <c:v>1.2259599999999999E-2</c:v>
                </c:pt>
                <c:pt idx="229">
                  <c:v>1.2242599999999999E-2</c:v>
                </c:pt>
                <c:pt idx="230">
                  <c:v>1.2211700000000001E-2</c:v>
                </c:pt>
                <c:pt idx="231">
                  <c:v>1.2262299999999999E-2</c:v>
                </c:pt>
                <c:pt idx="232">
                  <c:v>1.2266600000000001E-2</c:v>
                </c:pt>
                <c:pt idx="233">
                  <c:v>1.2270000000000001E-2</c:v>
                </c:pt>
                <c:pt idx="234">
                  <c:v>1.22702E-2</c:v>
                </c:pt>
                <c:pt idx="235">
                  <c:v>1.2271000000000001E-2</c:v>
                </c:pt>
                <c:pt idx="236">
                  <c:v>1.2256700000000001E-2</c:v>
                </c:pt>
                <c:pt idx="237">
                  <c:v>1.2253199999999999E-2</c:v>
                </c:pt>
                <c:pt idx="238">
                  <c:v>1.2253199999999999E-2</c:v>
                </c:pt>
                <c:pt idx="239">
                  <c:v>1.2252900000000001E-2</c:v>
                </c:pt>
                <c:pt idx="240">
                  <c:v>1.22519E-2</c:v>
                </c:pt>
                <c:pt idx="241">
                  <c:v>1.2249099999999999E-2</c:v>
                </c:pt>
                <c:pt idx="242">
                  <c:v>1.2249000000000001E-2</c:v>
                </c:pt>
                <c:pt idx="243">
                  <c:v>1.2249300000000001E-2</c:v>
                </c:pt>
                <c:pt idx="244">
                  <c:v>1.22296E-2</c:v>
                </c:pt>
                <c:pt idx="245">
                  <c:v>1.2192400000000001E-2</c:v>
                </c:pt>
                <c:pt idx="246">
                  <c:v>1.2111199999999999E-2</c:v>
                </c:pt>
                <c:pt idx="247">
                  <c:v>1.2072599999999999E-2</c:v>
                </c:pt>
                <c:pt idx="248">
                  <c:v>1.19618E-2</c:v>
                </c:pt>
                <c:pt idx="249">
                  <c:v>1.1860599999999999E-2</c:v>
                </c:pt>
                <c:pt idx="250">
                  <c:v>1.1845000000000001E-2</c:v>
                </c:pt>
                <c:pt idx="251">
                  <c:v>1.1842299999999998E-2</c:v>
                </c:pt>
                <c:pt idx="252">
                  <c:v>1.18257E-2</c:v>
                </c:pt>
                <c:pt idx="253">
                  <c:v>1.1812400000000001E-2</c:v>
                </c:pt>
                <c:pt idx="254">
                  <c:v>1.1795400000000001E-2</c:v>
                </c:pt>
                <c:pt idx="255">
                  <c:v>1.1785200000000001E-2</c:v>
                </c:pt>
                <c:pt idx="256">
                  <c:v>1.1773499999999999E-2</c:v>
                </c:pt>
                <c:pt idx="257">
                  <c:v>1.17231E-2</c:v>
                </c:pt>
                <c:pt idx="258">
                  <c:v>1.17076E-2</c:v>
                </c:pt>
                <c:pt idx="259">
                  <c:v>1.1661699999999999E-2</c:v>
                </c:pt>
                <c:pt idx="260">
                  <c:v>1.1636899999999999E-2</c:v>
                </c:pt>
                <c:pt idx="261">
                  <c:v>1.1614299999999999E-2</c:v>
                </c:pt>
                <c:pt idx="262">
                  <c:v>1.15934E-2</c:v>
                </c:pt>
                <c:pt idx="263">
                  <c:v>1.1590800000000002E-2</c:v>
                </c:pt>
                <c:pt idx="264">
                  <c:v>1.15786E-2</c:v>
                </c:pt>
                <c:pt idx="265">
                  <c:v>1.1568799999999999E-2</c:v>
                </c:pt>
                <c:pt idx="266">
                  <c:v>1.1552400000000001E-2</c:v>
                </c:pt>
                <c:pt idx="267">
                  <c:v>1.14968E-2</c:v>
                </c:pt>
                <c:pt idx="268">
                  <c:v>1.14737E-2</c:v>
                </c:pt>
                <c:pt idx="269">
                  <c:v>1.1441099999999999E-2</c:v>
                </c:pt>
                <c:pt idx="270">
                  <c:v>1.14261E-2</c:v>
                </c:pt>
                <c:pt idx="271">
                  <c:v>1.1424399999999999E-2</c:v>
                </c:pt>
                <c:pt idx="272">
                  <c:v>1.13788E-2</c:v>
                </c:pt>
                <c:pt idx="273">
                  <c:v>1.13854E-2</c:v>
                </c:pt>
                <c:pt idx="274">
                  <c:v>1.13591E-2</c:v>
                </c:pt>
                <c:pt idx="275">
                  <c:v>1.13566E-2</c:v>
                </c:pt>
                <c:pt idx="276">
                  <c:v>1.13548E-2</c:v>
                </c:pt>
                <c:pt idx="277">
                  <c:v>1.1352899999999999E-2</c:v>
                </c:pt>
                <c:pt idx="278">
                  <c:v>1.1361300000000001E-2</c:v>
                </c:pt>
                <c:pt idx="279">
                  <c:v>1.13171E-2</c:v>
                </c:pt>
                <c:pt idx="280">
                  <c:v>1.1304799999999999E-2</c:v>
                </c:pt>
                <c:pt idx="281">
                  <c:v>1.12975E-2</c:v>
                </c:pt>
                <c:pt idx="282">
                  <c:v>1.1289199999999999E-2</c:v>
                </c:pt>
                <c:pt idx="283">
                  <c:v>1.1291500000000001E-2</c:v>
                </c:pt>
                <c:pt idx="284">
                  <c:v>1.12669E-2</c:v>
                </c:pt>
                <c:pt idx="285">
                  <c:v>1.12683E-2</c:v>
                </c:pt>
                <c:pt idx="286">
                  <c:v>1.1269299999999999E-2</c:v>
                </c:pt>
                <c:pt idx="287">
                  <c:v>1.1289899999999999E-2</c:v>
                </c:pt>
                <c:pt idx="288">
                  <c:v>1.1294999999999999E-2</c:v>
                </c:pt>
                <c:pt idx="289">
                  <c:v>1.1288599999999999E-2</c:v>
                </c:pt>
                <c:pt idx="290">
                  <c:v>1.1284099999999998E-2</c:v>
                </c:pt>
                <c:pt idx="291">
                  <c:v>1.1274599999999999E-2</c:v>
                </c:pt>
                <c:pt idx="292">
                  <c:v>1.1322799999999999E-2</c:v>
                </c:pt>
                <c:pt idx="293">
                  <c:v>1.1318299999999998E-2</c:v>
                </c:pt>
                <c:pt idx="294">
                  <c:v>1.13093E-2</c:v>
                </c:pt>
                <c:pt idx="295">
                  <c:v>1.1297E-2</c:v>
                </c:pt>
                <c:pt idx="296">
                  <c:v>1.1286600000000001E-2</c:v>
                </c:pt>
                <c:pt idx="297">
                  <c:v>1.12587E-2</c:v>
                </c:pt>
                <c:pt idx="298">
                  <c:v>1.12595E-2</c:v>
                </c:pt>
                <c:pt idx="299">
                  <c:v>1.12528E-2</c:v>
                </c:pt>
                <c:pt idx="300">
                  <c:v>1.1251899999999999E-2</c:v>
                </c:pt>
                <c:pt idx="301">
                  <c:v>1.12526E-2</c:v>
                </c:pt>
                <c:pt idx="302">
                  <c:v>1.11979E-2</c:v>
                </c:pt>
                <c:pt idx="303">
                  <c:v>1.1185799999999999E-2</c:v>
                </c:pt>
                <c:pt idx="304">
                  <c:v>1.11558E-2</c:v>
                </c:pt>
                <c:pt idx="305">
                  <c:v>1.1121799999999999E-2</c:v>
                </c:pt>
                <c:pt idx="306">
                  <c:v>1.10808E-2</c:v>
                </c:pt>
                <c:pt idx="307">
                  <c:v>1.09578E-2</c:v>
                </c:pt>
                <c:pt idx="308">
                  <c:v>1.0919000000000002E-2</c:v>
                </c:pt>
                <c:pt idx="309">
                  <c:v>1.08778E-2</c:v>
                </c:pt>
                <c:pt idx="310">
                  <c:v>1.0836500000000001E-2</c:v>
                </c:pt>
                <c:pt idx="311">
                  <c:v>1.0807599999999999E-2</c:v>
                </c:pt>
                <c:pt idx="312">
                  <c:v>1.0689200000000001E-2</c:v>
                </c:pt>
                <c:pt idx="313">
                  <c:v>1.0657700000000001E-2</c:v>
                </c:pt>
                <c:pt idx="314">
                  <c:v>1.0615099999999999E-2</c:v>
                </c:pt>
                <c:pt idx="315">
                  <c:v>1.05781E-2</c:v>
                </c:pt>
                <c:pt idx="316">
                  <c:v>1.05474E-2</c:v>
                </c:pt>
                <c:pt idx="317">
                  <c:v>1.0486200000000001E-2</c:v>
                </c:pt>
                <c:pt idx="318">
                  <c:v>1.0426599999999999E-2</c:v>
                </c:pt>
                <c:pt idx="319">
                  <c:v>1.0396799999999999E-2</c:v>
                </c:pt>
                <c:pt idx="320">
                  <c:v>1.0360100000000001E-2</c:v>
                </c:pt>
                <c:pt idx="321">
                  <c:v>1.0306900000000001E-2</c:v>
                </c:pt>
                <c:pt idx="322">
                  <c:v>1.0101800000000001E-2</c:v>
                </c:pt>
                <c:pt idx="323">
                  <c:v>1.00549E-2</c:v>
                </c:pt>
                <c:pt idx="324">
                  <c:v>1.0013399999999999E-2</c:v>
                </c:pt>
                <c:pt idx="325">
                  <c:v>9.9648000000000011E-3</c:v>
                </c:pt>
                <c:pt idx="326">
                  <c:v>9.8301000000000013E-3</c:v>
                </c:pt>
                <c:pt idx="327">
                  <c:v>9.7532999999999995E-3</c:v>
                </c:pt>
                <c:pt idx="328">
                  <c:v>9.6965999999999997E-3</c:v>
                </c:pt>
                <c:pt idx="329">
                  <c:v>9.6381000000000001E-3</c:v>
                </c:pt>
                <c:pt idx="330">
                  <c:v>9.5787000000000008E-3</c:v>
                </c:pt>
                <c:pt idx="331">
                  <c:v>9.4413999999999991E-3</c:v>
                </c:pt>
                <c:pt idx="332">
                  <c:v>9.3422999999999996E-3</c:v>
                </c:pt>
                <c:pt idx="333">
                  <c:v>9.2718000000000002E-3</c:v>
                </c:pt>
                <c:pt idx="334">
                  <c:v>9.2204000000000001E-3</c:v>
                </c:pt>
                <c:pt idx="335">
                  <c:v>9.0118000000000004E-3</c:v>
                </c:pt>
                <c:pt idx="336">
                  <c:v>8.9444999999999993E-3</c:v>
                </c:pt>
                <c:pt idx="337">
                  <c:v>8.8766999999999995E-3</c:v>
                </c:pt>
                <c:pt idx="338">
                  <c:v>8.8126999999999997E-3</c:v>
                </c:pt>
                <c:pt idx="339">
                  <c:v>8.7507999999999996E-3</c:v>
                </c:pt>
                <c:pt idx="340">
                  <c:v>8.6223000000000011E-3</c:v>
                </c:pt>
                <c:pt idx="341">
                  <c:v>8.4918000000000007E-3</c:v>
                </c:pt>
                <c:pt idx="342">
                  <c:v>8.4288999999999996E-3</c:v>
                </c:pt>
                <c:pt idx="343">
                  <c:v>8.3681999999999993E-3</c:v>
                </c:pt>
                <c:pt idx="344">
                  <c:v>8.3109999999999989E-3</c:v>
                </c:pt>
                <c:pt idx="345">
                  <c:v>8.1166999999999993E-3</c:v>
                </c:pt>
                <c:pt idx="346">
                  <c:v>8.0593999999999996E-3</c:v>
                </c:pt>
                <c:pt idx="347">
                  <c:v>8.0014999999999999E-3</c:v>
                </c:pt>
                <c:pt idx="348">
                  <c:v>7.9427999999999999E-3</c:v>
                </c:pt>
                <c:pt idx="349">
                  <c:v>7.8887999999999996E-3</c:v>
                </c:pt>
                <c:pt idx="350">
                  <c:v>7.6988000000000004E-3</c:v>
                </c:pt>
                <c:pt idx="351">
                  <c:v>7.6295999999999994E-3</c:v>
                </c:pt>
                <c:pt idx="352">
                  <c:v>7.5688999999999999E-3</c:v>
                </c:pt>
                <c:pt idx="353">
                  <c:v>7.5219000000000006E-3</c:v>
                </c:pt>
                <c:pt idx="354">
                  <c:v>7.4892000000000005E-3</c:v>
                </c:pt>
                <c:pt idx="355">
                  <c:v>7.3521999999999997E-3</c:v>
                </c:pt>
                <c:pt idx="356">
                  <c:v>7.3151999999999991E-3</c:v>
                </c:pt>
                <c:pt idx="357">
                  <c:v>7.2468999999999997E-3</c:v>
                </c:pt>
                <c:pt idx="358">
                  <c:v>7.1774999999999999E-3</c:v>
                </c:pt>
                <c:pt idx="359">
                  <c:v>7.1101000000000003E-3</c:v>
                </c:pt>
                <c:pt idx="360">
                  <c:v>6.9713000000000006E-3</c:v>
                </c:pt>
                <c:pt idx="361">
                  <c:v>6.8607E-3</c:v>
                </c:pt>
                <c:pt idx="362">
                  <c:v>6.7972999999999992E-3</c:v>
                </c:pt>
                <c:pt idx="363">
                  <c:v>6.6673000000000001E-3</c:v>
                </c:pt>
                <c:pt idx="364">
                  <c:v>6.5339000000000005E-3</c:v>
                </c:pt>
                <c:pt idx="365">
                  <c:v>6.4095999999999997E-3</c:v>
                </c:pt>
                <c:pt idx="366">
                  <c:v>6.3454000000000002E-3</c:v>
                </c:pt>
                <c:pt idx="367">
                  <c:v>6.2840999999999999E-3</c:v>
                </c:pt>
                <c:pt idx="368">
                  <c:v>6.2388999999999995E-3</c:v>
                </c:pt>
                <c:pt idx="369">
                  <c:v>6.1470000000000006E-3</c:v>
                </c:pt>
                <c:pt idx="370">
                  <c:v>6.0983000000000001E-3</c:v>
                </c:pt>
                <c:pt idx="371">
                  <c:v>6.0653999999999994E-3</c:v>
                </c:pt>
                <c:pt idx="372">
                  <c:v>6.0333000000000001E-3</c:v>
                </c:pt>
                <c:pt idx="373">
                  <c:v>6.0020999999999998E-3</c:v>
                </c:pt>
                <c:pt idx="374">
                  <c:v>5.9106999999999996E-3</c:v>
                </c:pt>
                <c:pt idx="375">
                  <c:v>5.8823999999999994E-3</c:v>
                </c:pt>
                <c:pt idx="376">
                  <c:v>5.8352999999999999E-3</c:v>
                </c:pt>
                <c:pt idx="377">
                  <c:v>5.8040999999999995E-3</c:v>
                </c:pt>
                <c:pt idx="378">
                  <c:v>5.7511999999999997E-3</c:v>
                </c:pt>
                <c:pt idx="379">
                  <c:v>5.6605000000000006E-3</c:v>
                </c:pt>
                <c:pt idx="380">
                  <c:v>5.4984999999999999E-3</c:v>
                </c:pt>
                <c:pt idx="381">
                  <c:v>5.4375999999999999E-3</c:v>
                </c:pt>
                <c:pt idx="382">
                  <c:v>5.3842000000000004E-3</c:v>
                </c:pt>
                <c:pt idx="383">
                  <c:v>5.3334000000000003E-3</c:v>
                </c:pt>
                <c:pt idx="384">
                  <c:v>5.1919999999999996E-3</c:v>
                </c:pt>
                <c:pt idx="385">
                  <c:v>5.144300000000001E-3</c:v>
                </c:pt>
                <c:pt idx="386">
                  <c:v>5.0997000000000004E-3</c:v>
                </c:pt>
                <c:pt idx="387">
                  <c:v>5.0517999999999995E-3</c:v>
                </c:pt>
                <c:pt idx="388">
                  <c:v>5.0033999999999999E-3</c:v>
                </c:pt>
                <c:pt idx="389">
                  <c:v>4.8238999999999999E-3</c:v>
                </c:pt>
                <c:pt idx="390">
                  <c:v>4.7643999999999994E-3</c:v>
                </c:pt>
                <c:pt idx="391">
                  <c:v>4.7006000000000001E-3</c:v>
                </c:pt>
                <c:pt idx="392">
                  <c:v>4.6422E-3</c:v>
                </c:pt>
                <c:pt idx="393">
                  <c:v>4.5878999999999998E-3</c:v>
                </c:pt>
                <c:pt idx="394">
                  <c:v>4.4377000000000002E-3</c:v>
                </c:pt>
                <c:pt idx="395">
                  <c:v>4.3997999999999997E-3</c:v>
                </c:pt>
                <c:pt idx="396">
                  <c:v>4.3473000000000001E-3</c:v>
                </c:pt>
                <c:pt idx="397">
                  <c:v>4.3051000000000001E-3</c:v>
                </c:pt>
                <c:pt idx="398">
                  <c:v>4.2430000000000002E-3</c:v>
                </c:pt>
                <c:pt idx="399">
                  <c:v>4.1024E-3</c:v>
                </c:pt>
                <c:pt idx="400">
                  <c:v>4.0341999999999999E-3</c:v>
                </c:pt>
                <c:pt idx="401">
                  <c:v>3.9705000000000001E-3</c:v>
                </c:pt>
                <c:pt idx="402">
                  <c:v>3.9020000000000001E-3</c:v>
                </c:pt>
                <c:pt idx="403">
                  <c:v>3.8332000000000001E-3</c:v>
                </c:pt>
                <c:pt idx="404">
                  <c:v>3.6293999999999996E-3</c:v>
                </c:pt>
                <c:pt idx="405">
                  <c:v>3.5598999999999995E-3</c:v>
                </c:pt>
                <c:pt idx="406">
                  <c:v>3.4910000000000002E-3</c:v>
                </c:pt>
                <c:pt idx="407">
                  <c:v>3.4215000000000001E-3</c:v>
                </c:pt>
                <c:pt idx="408">
                  <c:v>3.3528000000000004E-3</c:v>
                </c:pt>
                <c:pt idx="409">
                  <c:v>3.1451000000000001E-3</c:v>
                </c:pt>
                <c:pt idx="410">
                  <c:v>3.0824000000000003E-3</c:v>
                </c:pt>
                <c:pt idx="411">
                  <c:v>3.0133999999999998E-3</c:v>
                </c:pt>
                <c:pt idx="412">
                  <c:v>2.9437E-3</c:v>
                </c:pt>
                <c:pt idx="413">
                  <c:v>2.8757000000000001E-3</c:v>
                </c:pt>
                <c:pt idx="414">
                  <c:v>2.6665999999999999E-3</c:v>
                </c:pt>
                <c:pt idx="415">
                  <c:v>2.6004000000000001E-3</c:v>
                </c:pt>
                <c:pt idx="416">
                  <c:v>2.5275999999999996E-3</c:v>
                </c:pt>
                <c:pt idx="417">
                  <c:v>2.4591999999999999E-3</c:v>
                </c:pt>
                <c:pt idx="418">
                  <c:v>2.4018999999999998E-3</c:v>
                </c:pt>
                <c:pt idx="419">
                  <c:v>2.3660999999999999E-3</c:v>
                </c:pt>
                <c:pt idx="420">
                  <c:v>2.2052E-3</c:v>
                </c:pt>
                <c:pt idx="421">
                  <c:v>2.1942999999999997E-3</c:v>
                </c:pt>
                <c:pt idx="422">
                  <c:v>2.1299999999999999E-3</c:v>
                </c:pt>
                <c:pt idx="423">
                  <c:v>2.0663999999999999E-3</c:v>
                </c:pt>
                <c:pt idx="424">
                  <c:v>1.9361000000000001E-3</c:v>
                </c:pt>
                <c:pt idx="425">
                  <c:v>1.9265999999999999E-3</c:v>
                </c:pt>
                <c:pt idx="426">
                  <c:v>1.7593000000000001E-3</c:v>
                </c:pt>
                <c:pt idx="427">
                  <c:v>1.6919000000000001E-3</c:v>
                </c:pt>
                <c:pt idx="428">
                  <c:v>1.6308E-3</c:v>
                </c:pt>
                <c:pt idx="429">
                  <c:v>1.4875999999999999E-3</c:v>
                </c:pt>
                <c:pt idx="430">
                  <c:v>1.4804E-3</c:v>
                </c:pt>
                <c:pt idx="431">
                  <c:v>1.3446E-3</c:v>
                </c:pt>
                <c:pt idx="432">
                  <c:v>1.2888999999999999E-3</c:v>
                </c:pt>
                <c:pt idx="433">
                  <c:v>1.2474999999999999E-3</c:v>
                </c:pt>
                <c:pt idx="434">
                  <c:v>1.1801000000000001E-3</c:v>
                </c:pt>
                <c:pt idx="435">
                  <c:v>1.1749999999999998E-3</c:v>
                </c:pt>
                <c:pt idx="436">
                  <c:v>1.0992E-3</c:v>
                </c:pt>
                <c:pt idx="437">
                  <c:v>1.0725999999999999E-3</c:v>
                </c:pt>
                <c:pt idx="438">
                  <c:v>1.0487000000000001E-3</c:v>
                </c:pt>
                <c:pt idx="439">
                  <c:v>9.9400000000000009E-4</c:v>
                </c:pt>
                <c:pt idx="440">
                  <c:v>9.8989999999999994E-4</c:v>
                </c:pt>
                <c:pt idx="441">
                  <c:v>9.3899999999999995E-4</c:v>
                </c:pt>
                <c:pt idx="442">
                  <c:v>9.0419999999999997E-4</c:v>
                </c:pt>
                <c:pt idx="443">
                  <c:v>8.7050000000000007E-4</c:v>
                </c:pt>
                <c:pt idx="444">
                  <c:v>8.298E-4</c:v>
                </c:pt>
                <c:pt idx="445">
                  <c:v>7.2059999999999995E-4</c:v>
                </c:pt>
                <c:pt idx="446">
                  <c:v>6.8440000000000005E-4</c:v>
                </c:pt>
                <c:pt idx="447">
                  <c:v>6.4449999999999989E-4</c:v>
                </c:pt>
                <c:pt idx="448">
                  <c:v>6.1699999999999993E-4</c:v>
                </c:pt>
                <c:pt idx="449">
                  <c:v>5.9790000000000006E-4</c:v>
                </c:pt>
                <c:pt idx="450">
                  <c:v>5.953E-4</c:v>
                </c:pt>
                <c:pt idx="451">
                  <c:v>5.2819999999999994E-4</c:v>
                </c:pt>
                <c:pt idx="452">
                  <c:v>5.0750000000000003E-4</c:v>
                </c:pt>
                <c:pt idx="453">
                  <c:v>4.817E-4</c:v>
                </c:pt>
                <c:pt idx="454">
                  <c:v>4.5719999999999995E-4</c:v>
                </c:pt>
                <c:pt idx="455">
                  <c:v>4.217E-4</c:v>
                </c:pt>
                <c:pt idx="456">
                  <c:v>4.0919999999999997E-4</c:v>
                </c:pt>
                <c:pt idx="457">
                  <c:v>4.0000000000000002E-4</c:v>
                </c:pt>
                <c:pt idx="458">
                  <c:v>3.9340000000000002E-4</c:v>
                </c:pt>
                <c:pt idx="459">
                  <c:v>3.8490000000000003E-4</c:v>
                </c:pt>
                <c:pt idx="460">
                  <c:v>3.5740000000000001E-4</c:v>
                </c:pt>
                <c:pt idx="461">
                  <c:v>3.5270000000000001E-4</c:v>
                </c:pt>
                <c:pt idx="462">
                  <c:v>3.478E-4</c:v>
                </c:pt>
                <c:pt idx="463">
                  <c:v>3.2719999999999998E-4</c:v>
                </c:pt>
                <c:pt idx="464">
                  <c:v>3.0269999999999999E-4</c:v>
                </c:pt>
                <c:pt idx="465">
                  <c:v>3.0229999999999998E-4</c:v>
                </c:pt>
                <c:pt idx="466">
                  <c:v>3.0130000000000001E-4</c:v>
                </c:pt>
                <c:pt idx="467">
                  <c:v>2.9590000000000004E-4</c:v>
                </c:pt>
                <c:pt idx="468">
                  <c:v>2.9169999999999999E-4</c:v>
                </c:pt>
                <c:pt idx="469">
                  <c:v>2.8420000000000002E-4</c:v>
                </c:pt>
                <c:pt idx="470">
                  <c:v>2.8350000000000001E-4</c:v>
                </c:pt>
                <c:pt idx="471">
                  <c:v>2.7E-4</c:v>
                </c:pt>
                <c:pt idx="472">
                  <c:v>2.6390000000000002E-4</c:v>
                </c:pt>
                <c:pt idx="473">
                  <c:v>2.4860000000000003E-4</c:v>
                </c:pt>
                <c:pt idx="474">
                  <c:v>2.4810000000000001E-4</c:v>
                </c:pt>
                <c:pt idx="475">
                  <c:v>2.4029999999999999E-4</c:v>
                </c:pt>
                <c:pt idx="476">
                  <c:v>2.3900000000000001E-4</c:v>
                </c:pt>
                <c:pt idx="477">
                  <c:v>2.3709999999999999E-4</c:v>
                </c:pt>
                <c:pt idx="478">
                  <c:v>2.332E-4</c:v>
                </c:pt>
                <c:pt idx="479">
                  <c:v>2.3330000000000001E-4</c:v>
                </c:pt>
                <c:pt idx="480">
                  <c:v>2.299E-4</c:v>
                </c:pt>
                <c:pt idx="481">
                  <c:v>2.2819999999999999E-4</c:v>
                </c:pt>
                <c:pt idx="482">
                  <c:v>2.2470000000000001E-4</c:v>
                </c:pt>
                <c:pt idx="483">
                  <c:v>2.1609999999999999E-4</c:v>
                </c:pt>
                <c:pt idx="484">
                  <c:v>2.0879999999999998E-4</c:v>
                </c:pt>
                <c:pt idx="485">
                  <c:v>2.062E-4</c:v>
                </c:pt>
                <c:pt idx="486">
                  <c:v>2.041E-4</c:v>
                </c:pt>
                <c:pt idx="487">
                  <c:v>2.0160000000000002E-4</c:v>
                </c:pt>
                <c:pt idx="488">
                  <c:v>1.994E-4</c:v>
                </c:pt>
                <c:pt idx="489">
                  <c:v>1.9489999999999999E-4</c:v>
                </c:pt>
                <c:pt idx="490">
                  <c:v>1.9470000000000002E-4</c:v>
                </c:pt>
                <c:pt idx="491">
                  <c:v>1.9439999999999998E-4</c:v>
                </c:pt>
                <c:pt idx="492">
                  <c:v>1.941E-4</c:v>
                </c:pt>
                <c:pt idx="493">
                  <c:v>1.9369999999999999E-4</c:v>
                </c:pt>
                <c:pt idx="494">
                  <c:v>1.916E-4</c:v>
                </c:pt>
                <c:pt idx="495">
                  <c:v>1.8990000000000001E-4</c:v>
                </c:pt>
                <c:pt idx="496">
                  <c:v>1.8870000000000001E-4</c:v>
                </c:pt>
                <c:pt idx="497">
                  <c:v>1.875E-4</c:v>
                </c:pt>
                <c:pt idx="498">
                  <c:v>1.8599999999999999E-4</c:v>
                </c:pt>
                <c:pt idx="499">
                  <c:v>1.8360000000000002E-4</c:v>
                </c:pt>
                <c:pt idx="500">
                  <c:v>1.8220000000000001E-4</c:v>
                </c:pt>
                <c:pt idx="501">
                  <c:v>1.7980000000000001E-4</c:v>
                </c:pt>
                <c:pt idx="502">
                  <c:v>1.6969999999999998E-4</c:v>
                </c:pt>
                <c:pt idx="503">
                  <c:v>1.6969999999999998E-4</c:v>
                </c:pt>
                <c:pt idx="504">
                  <c:v>1.6969999999999998E-4</c:v>
                </c:pt>
                <c:pt idx="505">
                  <c:v>1.6969999999999998E-4</c:v>
                </c:pt>
                <c:pt idx="506">
                  <c:v>1.55E-4</c:v>
                </c:pt>
                <c:pt idx="507">
                  <c:v>1.5359999999999999E-4</c:v>
                </c:pt>
                <c:pt idx="508">
                  <c:v>1.4689999999999999E-4</c:v>
                </c:pt>
                <c:pt idx="509">
                  <c:v>1.4460000000000002E-4</c:v>
                </c:pt>
                <c:pt idx="510">
                  <c:v>1.429E-4</c:v>
                </c:pt>
                <c:pt idx="511">
                  <c:v>1.3909999999999999E-4</c:v>
                </c:pt>
                <c:pt idx="512">
                  <c:v>1.3639999999999998E-4</c:v>
                </c:pt>
                <c:pt idx="513">
                  <c:v>1.3449999999999999E-4</c:v>
                </c:pt>
                <c:pt idx="514">
                  <c:v>1.3329999999999999E-4</c:v>
                </c:pt>
                <c:pt idx="515">
                  <c:v>1.3129999999999999E-4</c:v>
                </c:pt>
                <c:pt idx="516">
                  <c:v>1.305E-4</c:v>
                </c:pt>
                <c:pt idx="517">
                  <c:v>1.2640000000000001E-4</c:v>
                </c:pt>
                <c:pt idx="518">
                  <c:v>1.2550000000000001E-4</c:v>
                </c:pt>
                <c:pt idx="519">
                  <c:v>1.249E-4</c:v>
                </c:pt>
                <c:pt idx="520">
                  <c:v>1.2319999999999999E-4</c:v>
                </c:pt>
                <c:pt idx="521">
                  <c:v>1.2310000000000001E-4</c:v>
                </c:pt>
                <c:pt idx="522">
                  <c:v>1.2210000000000001E-4</c:v>
                </c:pt>
                <c:pt idx="523">
                  <c:v>1.216E-4</c:v>
                </c:pt>
                <c:pt idx="524">
                  <c:v>1.214E-4</c:v>
                </c:pt>
                <c:pt idx="525">
                  <c:v>1.1599999999999999E-4</c:v>
                </c:pt>
                <c:pt idx="526">
                  <c:v>1.158E-4</c:v>
                </c:pt>
                <c:pt idx="527">
                  <c:v>1.1549999999999999E-4</c:v>
                </c:pt>
                <c:pt idx="528">
                  <c:v>1.154E-4</c:v>
                </c:pt>
                <c:pt idx="529">
                  <c:v>1.147E-4</c:v>
                </c:pt>
                <c:pt idx="530">
                  <c:v>1.15E-4</c:v>
                </c:pt>
                <c:pt idx="531">
                  <c:v>1.1480000000000001E-4</c:v>
                </c:pt>
                <c:pt idx="532">
                  <c:v>1.128E-4</c:v>
                </c:pt>
                <c:pt idx="533">
                  <c:v>1.122E-4</c:v>
                </c:pt>
                <c:pt idx="534">
                  <c:v>1.1169999999999999E-4</c:v>
                </c:pt>
                <c:pt idx="535">
                  <c:v>1.108E-4</c:v>
                </c:pt>
                <c:pt idx="536">
                  <c:v>1.1089999999999999E-4</c:v>
                </c:pt>
                <c:pt idx="537">
                  <c:v>1.0949999999999999E-4</c:v>
                </c:pt>
                <c:pt idx="538">
                  <c:v>1.087E-4</c:v>
                </c:pt>
                <c:pt idx="539">
                  <c:v>1.081E-4</c:v>
                </c:pt>
                <c:pt idx="540">
                  <c:v>1.065E-4</c:v>
                </c:pt>
                <c:pt idx="541">
                  <c:v>1.055E-4</c:v>
                </c:pt>
                <c:pt idx="542">
                  <c:v>1.039E-4</c:v>
                </c:pt>
                <c:pt idx="543">
                  <c:v>1.03E-4</c:v>
                </c:pt>
                <c:pt idx="544">
                  <c:v>1.026E-4</c:v>
                </c:pt>
                <c:pt idx="545">
                  <c:v>9.6500000000000001E-5</c:v>
                </c:pt>
                <c:pt idx="546">
                  <c:v>9.5799999999999998E-5</c:v>
                </c:pt>
                <c:pt idx="547">
                  <c:v>9.5400000000000001E-5</c:v>
                </c:pt>
                <c:pt idx="548">
                  <c:v>9.5099999999999994E-5</c:v>
                </c:pt>
                <c:pt idx="549">
                  <c:v>9.5099999999999994E-5</c:v>
                </c:pt>
                <c:pt idx="550">
                  <c:v>9.48E-5</c:v>
                </c:pt>
                <c:pt idx="551">
                  <c:v>9.4599999999999996E-5</c:v>
                </c:pt>
                <c:pt idx="552">
                  <c:v>9.3900000000000006E-5</c:v>
                </c:pt>
                <c:pt idx="553">
                  <c:v>9.3599999999999998E-5</c:v>
                </c:pt>
                <c:pt idx="554">
                  <c:v>9.3700000000000001E-5</c:v>
                </c:pt>
                <c:pt idx="555">
                  <c:v>9.2300000000000007E-5</c:v>
                </c:pt>
                <c:pt idx="556">
                  <c:v>9.2E-5</c:v>
                </c:pt>
                <c:pt idx="557">
                  <c:v>9.1299999999999997E-5</c:v>
                </c:pt>
                <c:pt idx="558">
                  <c:v>9.1299999999999997E-5</c:v>
                </c:pt>
                <c:pt idx="559">
                  <c:v>9.1699999999999993E-5</c:v>
                </c:pt>
                <c:pt idx="560">
                  <c:v>9.1100000000000005E-5</c:v>
                </c:pt>
                <c:pt idx="561">
                  <c:v>9.0900000000000014E-5</c:v>
                </c:pt>
                <c:pt idx="562">
                  <c:v>9.0500000000000004E-5</c:v>
                </c:pt>
                <c:pt idx="563">
                  <c:v>9.0299999999999999E-5</c:v>
                </c:pt>
                <c:pt idx="564">
                  <c:v>9.0600000000000007E-5</c:v>
                </c:pt>
                <c:pt idx="565">
                  <c:v>8.8900000000000006E-5</c:v>
                </c:pt>
                <c:pt idx="566">
                  <c:v>8.8299999999999991E-5</c:v>
                </c:pt>
                <c:pt idx="567">
                  <c:v>8.8499999999999996E-5</c:v>
                </c:pt>
                <c:pt idx="568">
                  <c:v>8.7700000000000004E-5</c:v>
                </c:pt>
                <c:pt idx="569">
                  <c:v>8.6700000000000007E-5</c:v>
                </c:pt>
                <c:pt idx="570">
                  <c:v>8.2900000000000009E-5</c:v>
                </c:pt>
                <c:pt idx="571">
                  <c:v>8.1600000000000005E-5</c:v>
                </c:pt>
                <c:pt idx="572">
                  <c:v>8.03E-5</c:v>
                </c:pt>
                <c:pt idx="573">
                  <c:v>7.7700000000000005E-5</c:v>
                </c:pt>
                <c:pt idx="574">
                  <c:v>7.5599999999999994E-5</c:v>
                </c:pt>
                <c:pt idx="575">
                  <c:v>7.5699999999999997E-5</c:v>
                </c:pt>
                <c:pt idx="576">
                  <c:v>7.5500000000000006E-5</c:v>
                </c:pt>
                <c:pt idx="577">
                  <c:v>7.4800000000000002E-5</c:v>
                </c:pt>
                <c:pt idx="578">
                  <c:v>7.4499999999999995E-5</c:v>
                </c:pt>
                <c:pt idx="579">
                  <c:v>7.3800000000000005E-5</c:v>
                </c:pt>
                <c:pt idx="580">
                  <c:v>7.3299999999999993E-5</c:v>
                </c:pt>
                <c:pt idx="581">
                  <c:v>7.2100000000000004E-5</c:v>
                </c:pt>
                <c:pt idx="582">
                  <c:v>7.1199999999999996E-5</c:v>
                </c:pt>
                <c:pt idx="583">
                  <c:v>7.0499999999999992E-5</c:v>
                </c:pt>
                <c:pt idx="584">
                  <c:v>6.8999999999999997E-5</c:v>
                </c:pt>
                <c:pt idx="585">
                  <c:v>6.8399999999999996E-5</c:v>
                </c:pt>
                <c:pt idx="586">
                  <c:v>6.8199999999999991E-5</c:v>
                </c:pt>
                <c:pt idx="587">
                  <c:v>6.8300000000000007E-5</c:v>
                </c:pt>
                <c:pt idx="588">
                  <c:v>6.8700000000000003E-5</c:v>
                </c:pt>
                <c:pt idx="589">
                  <c:v>6.2799999999999995E-5</c:v>
                </c:pt>
                <c:pt idx="590">
                  <c:v>6.2600000000000004E-5</c:v>
                </c:pt>
                <c:pt idx="591">
                  <c:v>6.2299999999999996E-5</c:v>
                </c:pt>
                <c:pt idx="592">
                  <c:v>6.2299999999999996E-5</c:v>
                </c:pt>
                <c:pt idx="593">
                  <c:v>6.2700000000000006E-5</c:v>
                </c:pt>
                <c:pt idx="594">
                  <c:v>6.3100000000000002E-5</c:v>
                </c:pt>
                <c:pt idx="595">
                  <c:v>6.2399999999999999E-5</c:v>
                </c:pt>
                <c:pt idx="596">
                  <c:v>6.1699999999999995E-5</c:v>
                </c:pt>
                <c:pt idx="597">
                  <c:v>6.1799999999999998E-5</c:v>
                </c:pt>
                <c:pt idx="598">
                  <c:v>6.0800000000000001E-5</c:v>
                </c:pt>
                <c:pt idx="599">
                  <c:v>6.02E-5</c:v>
                </c:pt>
                <c:pt idx="600">
                  <c:v>5.9599999999999999E-5</c:v>
                </c:pt>
                <c:pt idx="601">
                  <c:v>5.91E-5</c:v>
                </c:pt>
                <c:pt idx="602">
                  <c:v>5.9200000000000002E-5</c:v>
                </c:pt>
                <c:pt idx="603">
                  <c:v>5.6900000000000001E-5</c:v>
                </c:pt>
                <c:pt idx="604">
                  <c:v>5.6499999999999998E-5</c:v>
                </c:pt>
                <c:pt idx="605">
                  <c:v>5.5900000000000004E-5</c:v>
                </c:pt>
                <c:pt idx="606">
                  <c:v>5.5900000000000004E-5</c:v>
                </c:pt>
                <c:pt idx="607">
                  <c:v>5.6299999999999993E-5</c:v>
                </c:pt>
                <c:pt idx="608">
                  <c:v>5.1499999999999998E-5</c:v>
                </c:pt>
                <c:pt idx="609">
                  <c:v>4.9500000000000004E-5</c:v>
                </c:pt>
                <c:pt idx="610">
                  <c:v>4.9300000000000006E-5</c:v>
                </c:pt>
                <c:pt idx="611">
                  <c:v>4.74E-5</c:v>
                </c:pt>
                <c:pt idx="612">
                  <c:v>4.6499999999999999E-5</c:v>
                </c:pt>
                <c:pt idx="613">
                  <c:v>4.6199999999999998E-5</c:v>
                </c:pt>
                <c:pt idx="614">
                  <c:v>4.6299999999999994E-5</c:v>
                </c:pt>
                <c:pt idx="615">
                  <c:v>4.6400000000000003E-5</c:v>
                </c:pt>
                <c:pt idx="616">
                  <c:v>4.6299999999999994E-5</c:v>
                </c:pt>
                <c:pt idx="617">
                  <c:v>4.5900000000000004E-5</c:v>
                </c:pt>
                <c:pt idx="618">
                  <c:v>4.6600000000000001E-5</c:v>
                </c:pt>
                <c:pt idx="619">
                  <c:v>4.6699999999999997E-5</c:v>
                </c:pt>
                <c:pt idx="620">
                  <c:v>4.6600000000000001E-5</c:v>
                </c:pt>
                <c:pt idx="621">
                  <c:v>4.6799999999999999E-5</c:v>
                </c:pt>
                <c:pt idx="622">
                  <c:v>4.7299999999999998E-5</c:v>
                </c:pt>
                <c:pt idx="623">
                  <c:v>4.7499999999999996E-5</c:v>
                </c:pt>
                <c:pt idx="624">
                  <c:v>4.7700000000000001E-5</c:v>
                </c:pt>
                <c:pt idx="625">
                  <c:v>4.9300000000000006E-5</c:v>
                </c:pt>
                <c:pt idx="626">
                  <c:v>4.9599999999999999E-5</c:v>
                </c:pt>
                <c:pt idx="627">
                  <c:v>5.6299999999999993E-5</c:v>
                </c:pt>
                <c:pt idx="628">
                  <c:v>5.6400000000000002E-5</c:v>
                </c:pt>
                <c:pt idx="629">
                  <c:v>5.5999999999999999E-5</c:v>
                </c:pt>
                <c:pt idx="630">
                  <c:v>6.9300000000000004E-5</c:v>
                </c:pt>
                <c:pt idx="631">
                  <c:v>6.9499999999999995E-5</c:v>
                </c:pt>
                <c:pt idx="632">
                  <c:v>7.2700000000000005E-5</c:v>
                </c:pt>
                <c:pt idx="633">
                  <c:v>7.2899999999999997E-5</c:v>
                </c:pt>
                <c:pt idx="634">
                  <c:v>7.8499999999999997E-5</c:v>
                </c:pt>
                <c:pt idx="635">
                  <c:v>8.0500000000000005E-5</c:v>
                </c:pt>
                <c:pt idx="636">
                  <c:v>8.0599999999999994E-5</c:v>
                </c:pt>
                <c:pt idx="637">
                  <c:v>8.5400000000000002E-5</c:v>
                </c:pt>
                <c:pt idx="638">
                  <c:v>8.6899999999999998E-5</c:v>
                </c:pt>
                <c:pt idx="639">
                  <c:v>8.8599999999999999E-5</c:v>
                </c:pt>
                <c:pt idx="640">
                  <c:v>8.9599999999999996E-5</c:v>
                </c:pt>
                <c:pt idx="641">
                  <c:v>8.9900000000000003E-5</c:v>
                </c:pt>
                <c:pt idx="642">
                  <c:v>9.1899999999999998E-5</c:v>
                </c:pt>
                <c:pt idx="643">
                  <c:v>9.48E-5</c:v>
                </c:pt>
                <c:pt idx="644">
                  <c:v>9.48E-5</c:v>
                </c:pt>
                <c:pt idx="645">
                  <c:v>9.4900000000000003E-5</c:v>
                </c:pt>
                <c:pt idx="646">
                  <c:v>9.5099999999999994E-5</c:v>
                </c:pt>
                <c:pt idx="647">
                  <c:v>9.5700000000000009E-5</c:v>
                </c:pt>
                <c:pt idx="648">
                  <c:v>9.59E-5</c:v>
                </c:pt>
                <c:pt idx="649">
                  <c:v>9.59E-5</c:v>
                </c:pt>
                <c:pt idx="650">
                  <c:v>9.59E-5</c:v>
                </c:pt>
                <c:pt idx="651">
                  <c:v>9.6200000000000007E-5</c:v>
                </c:pt>
                <c:pt idx="652">
                  <c:v>9.9799999999999986E-5</c:v>
                </c:pt>
                <c:pt idx="653">
                  <c:v>9.939999999999999E-5</c:v>
                </c:pt>
                <c:pt idx="654">
                  <c:v>9.9000000000000008E-5</c:v>
                </c:pt>
                <c:pt idx="655">
                  <c:v>9.87E-5</c:v>
                </c:pt>
                <c:pt idx="656">
                  <c:v>9.8600000000000011E-5</c:v>
                </c:pt>
                <c:pt idx="657">
                  <c:v>9.7400000000000009E-5</c:v>
                </c:pt>
                <c:pt idx="658">
                  <c:v>9.7100000000000002E-5</c:v>
                </c:pt>
                <c:pt idx="659">
                  <c:v>9.7199999999999991E-5</c:v>
                </c:pt>
                <c:pt idx="660">
                  <c:v>9.7300000000000007E-5</c:v>
                </c:pt>
                <c:pt idx="661">
                  <c:v>9.7400000000000009E-5</c:v>
                </c:pt>
                <c:pt idx="662">
                  <c:v>9.7999999999999997E-5</c:v>
                </c:pt>
                <c:pt idx="663">
                  <c:v>9.8499999999999995E-5</c:v>
                </c:pt>
                <c:pt idx="664">
                  <c:v>9.8600000000000011E-5</c:v>
                </c:pt>
                <c:pt idx="665">
                  <c:v>9.87E-5</c:v>
                </c:pt>
                <c:pt idx="666">
                  <c:v>9.8800000000000003E-5</c:v>
                </c:pt>
                <c:pt idx="667">
                  <c:v>1.0059999999999999E-4</c:v>
                </c:pt>
                <c:pt idx="668">
                  <c:v>1.0080000000000001E-4</c:v>
                </c:pt>
                <c:pt idx="669">
                  <c:v>1.0170000000000001E-4</c:v>
                </c:pt>
                <c:pt idx="670">
                  <c:v>1.022E-4</c:v>
                </c:pt>
                <c:pt idx="671">
                  <c:v>1.025E-4</c:v>
                </c:pt>
                <c:pt idx="672">
                  <c:v>1.031E-4</c:v>
                </c:pt>
                <c:pt idx="673">
                  <c:v>1.0340000000000001E-4</c:v>
                </c:pt>
                <c:pt idx="674">
                  <c:v>1.0619999999999999E-4</c:v>
                </c:pt>
                <c:pt idx="675">
                  <c:v>1.0659999999999999E-4</c:v>
                </c:pt>
                <c:pt idx="676">
                  <c:v>1.069E-4</c:v>
                </c:pt>
                <c:pt idx="677">
                  <c:v>1.065E-4</c:v>
                </c:pt>
                <c:pt idx="678">
                  <c:v>1.0630000000000001E-4</c:v>
                </c:pt>
                <c:pt idx="679">
                  <c:v>1.0580000000000001E-4</c:v>
                </c:pt>
                <c:pt idx="680">
                  <c:v>1.0560000000000001E-4</c:v>
                </c:pt>
                <c:pt idx="681">
                  <c:v>1.0560000000000001E-4</c:v>
                </c:pt>
                <c:pt idx="682">
                  <c:v>1.055E-4</c:v>
                </c:pt>
                <c:pt idx="683">
                  <c:v>1.0540000000000001E-4</c:v>
                </c:pt>
                <c:pt idx="684">
                  <c:v>1.048E-4</c:v>
                </c:pt>
                <c:pt idx="685">
                  <c:v>1.047E-4</c:v>
                </c:pt>
                <c:pt idx="686">
                  <c:v>1.047E-4</c:v>
                </c:pt>
                <c:pt idx="687">
                  <c:v>1.047E-4</c:v>
                </c:pt>
                <c:pt idx="688">
                  <c:v>1.0510000000000001E-4</c:v>
                </c:pt>
                <c:pt idx="689">
                  <c:v>1.047E-4</c:v>
                </c:pt>
                <c:pt idx="690">
                  <c:v>1.0460000000000001E-4</c:v>
                </c:pt>
                <c:pt idx="691">
                  <c:v>1.047E-4</c:v>
                </c:pt>
                <c:pt idx="692">
                  <c:v>1.0319999999999999E-4</c:v>
                </c:pt>
                <c:pt idx="693">
                  <c:v>1.0340000000000001E-4</c:v>
                </c:pt>
                <c:pt idx="694">
                  <c:v>1.039E-4</c:v>
                </c:pt>
                <c:pt idx="695">
                  <c:v>1.042E-4</c:v>
                </c:pt>
                <c:pt idx="696">
                  <c:v>1.048E-4</c:v>
                </c:pt>
                <c:pt idx="697">
                  <c:v>1.0619999999999999E-4</c:v>
                </c:pt>
                <c:pt idx="698">
                  <c:v>1.064E-4</c:v>
                </c:pt>
                <c:pt idx="699">
                  <c:v>1.059E-4</c:v>
                </c:pt>
                <c:pt idx="700">
                  <c:v>1.0580000000000001E-4</c:v>
                </c:pt>
                <c:pt idx="701">
                  <c:v>1.0800000000000001E-4</c:v>
                </c:pt>
                <c:pt idx="702">
                  <c:v>1.2070000000000001E-4</c:v>
                </c:pt>
                <c:pt idx="703">
                  <c:v>1.236E-4</c:v>
                </c:pt>
                <c:pt idx="704">
                  <c:v>1.2850000000000001E-4</c:v>
                </c:pt>
                <c:pt idx="705">
                  <c:v>1.314E-4</c:v>
                </c:pt>
                <c:pt idx="706">
                  <c:v>1.348E-4</c:v>
                </c:pt>
                <c:pt idx="707">
                  <c:v>1.6029999999999999E-4</c:v>
                </c:pt>
                <c:pt idx="708">
                  <c:v>1.693E-4</c:v>
                </c:pt>
                <c:pt idx="709">
                  <c:v>1.7670000000000001E-4</c:v>
                </c:pt>
                <c:pt idx="710">
                  <c:v>1.8370000000000002E-4</c:v>
                </c:pt>
                <c:pt idx="711">
                  <c:v>1.908E-4</c:v>
                </c:pt>
                <c:pt idx="712">
                  <c:v>2.0430000000000001E-4</c:v>
                </c:pt>
                <c:pt idx="713">
                  <c:v>2.097E-4</c:v>
                </c:pt>
                <c:pt idx="714">
                  <c:v>2.1350000000000001E-4</c:v>
                </c:pt>
                <c:pt idx="715">
                  <c:v>2.173E-4</c:v>
                </c:pt>
                <c:pt idx="716">
                  <c:v>2.22E-4</c:v>
                </c:pt>
                <c:pt idx="717">
                  <c:v>2.2960000000000002E-4</c:v>
                </c:pt>
                <c:pt idx="718">
                  <c:v>2.3480000000000002E-4</c:v>
                </c:pt>
                <c:pt idx="719">
                  <c:v>2.4049999999999999E-4</c:v>
                </c:pt>
                <c:pt idx="720">
                  <c:v>2.8279999999999999E-4</c:v>
                </c:pt>
                <c:pt idx="721">
                  <c:v>4.1029999999999994E-4</c:v>
                </c:pt>
                <c:pt idx="722">
                  <c:v>4.5449999999999999E-4</c:v>
                </c:pt>
                <c:pt idx="723">
                  <c:v>4.9839999999999997E-4</c:v>
                </c:pt>
                <c:pt idx="724">
                  <c:v>5.754E-4</c:v>
                </c:pt>
                <c:pt idx="725">
                  <c:v>6.9550000000000005E-4</c:v>
                </c:pt>
                <c:pt idx="726">
                  <c:v>7.3620000000000001E-4</c:v>
                </c:pt>
                <c:pt idx="727">
                  <c:v>7.8669999999999999E-4</c:v>
                </c:pt>
                <c:pt idx="728">
                  <c:v>8.275E-4</c:v>
                </c:pt>
                <c:pt idx="729">
                  <c:v>8.7060000000000002E-4</c:v>
                </c:pt>
                <c:pt idx="730">
                  <c:v>9.9339999999999997E-4</c:v>
                </c:pt>
                <c:pt idx="731">
                  <c:v>1.0330000000000001E-3</c:v>
                </c:pt>
                <c:pt idx="732">
                  <c:v>1.0889000000000001E-3</c:v>
                </c:pt>
                <c:pt idx="733">
                  <c:v>1.1310000000000001E-3</c:v>
                </c:pt>
                <c:pt idx="734">
                  <c:v>1.1749E-3</c:v>
                </c:pt>
                <c:pt idx="735">
                  <c:v>1.2926999999999999E-3</c:v>
                </c:pt>
                <c:pt idx="736">
                  <c:v>1.323E-3</c:v>
                </c:pt>
                <c:pt idx="737">
                  <c:v>1.3994999999999999E-3</c:v>
                </c:pt>
                <c:pt idx="738">
                  <c:v>1.4677000000000002E-3</c:v>
                </c:pt>
                <c:pt idx="739">
                  <c:v>1.5213E-3</c:v>
                </c:pt>
                <c:pt idx="740">
                  <c:v>1.6747999999999999E-3</c:v>
                </c:pt>
                <c:pt idx="741">
                  <c:v>1.7347999999999999E-3</c:v>
                </c:pt>
                <c:pt idx="742">
                  <c:v>1.7760999999999999E-3</c:v>
                </c:pt>
                <c:pt idx="743">
                  <c:v>1.8158E-3</c:v>
                </c:pt>
                <c:pt idx="744">
                  <c:v>1.8818999999999999E-3</c:v>
                </c:pt>
                <c:pt idx="745">
                  <c:v>2.0721999999999997E-3</c:v>
                </c:pt>
                <c:pt idx="746">
                  <c:v>2.1576E-3</c:v>
                </c:pt>
                <c:pt idx="747">
                  <c:v>2.2255E-3</c:v>
                </c:pt>
                <c:pt idx="748">
                  <c:v>2.2932999999999999E-3</c:v>
                </c:pt>
                <c:pt idx="749">
                  <c:v>2.3614999999999999E-3</c:v>
                </c:pt>
                <c:pt idx="750">
                  <c:v>2.5274000000000004E-3</c:v>
                </c:pt>
                <c:pt idx="751">
                  <c:v>2.6179999999999997E-3</c:v>
                </c:pt>
                <c:pt idx="752">
                  <c:v>2.6844E-3</c:v>
                </c:pt>
                <c:pt idx="753">
                  <c:v>2.7512999999999999E-3</c:v>
                </c:pt>
                <c:pt idx="754">
                  <c:v>2.8186000000000001E-3</c:v>
                </c:pt>
                <c:pt idx="755">
                  <c:v>2.9811999999999998E-3</c:v>
                </c:pt>
                <c:pt idx="756">
                  <c:v>3.0708000000000003E-3</c:v>
                </c:pt>
                <c:pt idx="757">
                  <c:v>3.1358000000000002E-3</c:v>
                </c:pt>
                <c:pt idx="758">
                  <c:v>3.2011000000000001E-3</c:v>
                </c:pt>
                <c:pt idx="759">
                  <c:v>3.2451999999999997E-3</c:v>
                </c:pt>
                <c:pt idx="760">
                  <c:v>3.3166000000000003E-3</c:v>
                </c:pt>
                <c:pt idx="761">
                  <c:v>3.3647999999999998E-3</c:v>
                </c:pt>
                <c:pt idx="762">
                  <c:v>3.4526000000000001E-3</c:v>
                </c:pt>
                <c:pt idx="763">
                  <c:v>3.6267999999999999E-3</c:v>
                </c:pt>
                <c:pt idx="764">
                  <c:v>3.901E-3</c:v>
                </c:pt>
                <c:pt idx="765">
                  <c:v>3.9750999999999996E-3</c:v>
                </c:pt>
                <c:pt idx="766">
                  <c:v>4.1060000000000003E-3</c:v>
                </c:pt>
                <c:pt idx="767">
                  <c:v>4.1894999999999996E-3</c:v>
                </c:pt>
                <c:pt idx="768">
                  <c:v>4.2751000000000004E-3</c:v>
                </c:pt>
                <c:pt idx="769">
                  <c:v>4.5029000000000007E-3</c:v>
                </c:pt>
                <c:pt idx="770">
                  <c:v>4.5538000000000002E-3</c:v>
                </c:pt>
                <c:pt idx="771">
                  <c:v>4.6912999999999998E-3</c:v>
                </c:pt>
                <c:pt idx="772">
                  <c:v>4.7829999999999999E-3</c:v>
                </c:pt>
                <c:pt idx="773">
                  <c:v>4.8678999999999997E-3</c:v>
                </c:pt>
                <c:pt idx="774">
                  <c:v>5.1066999999999996E-3</c:v>
                </c:pt>
                <c:pt idx="775">
                  <c:v>5.1646000000000001E-3</c:v>
                </c:pt>
                <c:pt idx="776">
                  <c:v>5.313E-3</c:v>
                </c:pt>
                <c:pt idx="777">
                  <c:v>5.4144000000000006E-3</c:v>
                </c:pt>
                <c:pt idx="778">
                  <c:v>5.5142000000000004E-3</c:v>
                </c:pt>
                <c:pt idx="779">
                  <c:v>5.7289999999999997E-3</c:v>
                </c:pt>
                <c:pt idx="780">
                  <c:v>5.8668000000000001E-3</c:v>
                </c:pt>
                <c:pt idx="781">
                  <c:v>5.9138999999999997E-3</c:v>
                </c:pt>
                <c:pt idx="782">
                  <c:v>6.0001000000000004E-3</c:v>
                </c:pt>
                <c:pt idx="783">
                  <c:v>6.0850000000000001E-3</c:v>
                </c:pt>
                <c:pt idx="784">
                  <c:v>6.3429999999999997E-3</c:v>
                </c:pt>
                <c:pt idx="785">
                  <c:v>6.3953000000000005E-3</c:v>
                </c:pt>
                <c:pt idx="786">
                  <c:v>6.5461E-3</c:v>
                </c:pt>
                <c:pt idx="787">
                  <c:v>6.6442999999999997E-3</c:v>
                </c:pt>
                <c:pt idx="788">
                  <c:v>6.7537000000000005E-3</c:v>
                </c:pt>
                <c:pt idx="789">
                  <c:v>7.0493999999999999E-3</c:v>
                </c:pt>
                <c:pt idx="790">
                  <c:v>7.1094000000000001E-3</c:v>
                </c:pt>
                <c:pt idx="791">
                  <c:v>7.2884000000000004E-3</c:v>
                </c:pt>
                <c:pt idx="792">
                  <c:v>7.4009999999999996E-3</c:v>
                </c:pt>
                <c:pt idx="793">
                  <c:v>7.5209000000000005E-3</c:v>
                </c:pt>
                <c:pt idx="794">
                  <c:v>7.7949000000000004E-3</c:v>
                </c:pt>
                <c:pt idx="795">
                  <c:v>7.8621000000000003E-3</c:v>
                </c:pt>
                <c:pt idx="796">
                  <c:v>8.0622000000000003E-3</c:v>
                </c:pt>
                <c:pt idx="797">
                  <c:v>8.1627999999999996E-3</c:v>
                </c:pt>
                <c:pt idx="798">
                  <c:v>8.273599999999999E-3</c:v>
                </c:pt>
                <c:pt idx="799">
                  <c:v>8.5450999999999999E-3</c:v>
                </c:pt>
                <c:pt idx="800">
                  <c:v>8.8167000000000002E-3</c:v>
                </c:pt>
                <c:pt idx="801">
                  <c:v>8.9382000000000003E-3</c:v>
                </c:pt>
                <c:pt idx="802">
                  <c:v>9.0743000000000004E-3</c:v>
                </c:pt>
                <c:pt idx="803">
                  <c:v>9.1511000000000006E-3</c:v>
                </c:pt>
                <c:pt idx="804">
                  <c:v>9.5837000000000006E-3</c:v>
                </c:pt>
                <c:pt idx="805">
                  <c:v>9.7108999999999997E-3</c:v>
                </c:pt>
                <c:pt idx="806">
                  <c:v>9.8267000000000007E-3</c:v>
                </c:pt>
                <c:pt idx="807">
                  <c:v>9.9801999999999998E-3</c:v>
                </c:pt>
                <c:pt idx="808">
                  <c:v>1.0087299999999999E-2</c:v>
                </c:pt>
                <c:pt idx="809">
                  <c:v>1.0612999999999999E-2</c:v>
                </c:pt>
                <c:pt idx="810">
                  <c:v>1.07711E-2</c:v>
                </c:pt>
                <c:pt idx="811">
                  <c:v>1.0930899999999999E-2</c:v>
                </c:pt>
                <c:pt idx="812">
                  <c:v>1.1092999999999999E-2</c:v>
                </c:pt>
                <c:pt idx="813">
                  <c:v>1.1190100000000001E-2</c:v>
                </c:pt>
                <c:pt idx="814">
                  <c:v>1.1723699999999998E-2</c:v>
                </c:pt>
                <c:pt idx="815">
                  <c:v>1.18742E-2</c:v>
                </c:pt>
                <c:pt idx="816">
                  <c:v>1.2030600000000001E-2</c:v>
                </c:pt>
                <c:pt idx="817">
                  <c:v>1.21902E-2</c:v>
                </c:pt>
                <c:pt idx="818">
                  <c:v>1.22583E-2</c:v>
                </c:pt>
                <c:pt idx="819">
                  <c:v>1.27268E-2</c:v>
                </c:pt>
                <c:pt idx="820">
                  <c:v>1.2870900000000001E-2</c:v>
                </c:pt>
                <c:pt idx="821">
                  <c:v>1.2999E-2</c:v>
                </c:pt>
                <c:pt idx="822">
                  <c:v>1.3072299999999999E-2</c:v>
                </c:pt>
                <c:pt idx="823">
                  <c:v>1.3197700000000001E-2</c:v>
                </c:pt>
                <c:pt idx="824">
                  <c:v>1.3684700000000001E-2</c:v>
                </c:pt>
                <c:pt idx="825">
                  <c:v>1.3858500000000001E-2</c:v>
                </c:pt>
                <c:pt idx="826">
                  <c:v>1.4039699999999999E-2</c:v>
                </c:pt>
                <c:pt idx="827">
                  <c:v>1.4225300000000001E-2</c:v>
                </c:pt>
                <c:pt idx="828">
                  <c:v>1.4457100000000001E-2</c:v>
                </c:pt>
                <c:pt idx="829">
                  <c:v>1.5127999999999999E-2</c:v>
                </c:pt>
                <c:pt idx="830">
                  <c:v>1.5350900000000001E-2</c:v>
                </c:pt>
                <c:pt idx="831">
                  <c:v>1.55671E-2</c:v>
                </c:pt>
                <c:pt idx="832">
                  <c:v>1.5785800000000003E-2</c:v>
                </c:pt>
                <c:pt idx="833">
                  <c:v>1.6005100000000001E-2</c:v>
                </c:pt>
                <c:pt idx="834">
                  <c:v>1.6822999999999998E-2</c:v>
                </c:pt>
                <c:pt idx="835">
                  <c:v>1.7034000000000001E-2</c:v>
                </c:pt>
                <c:pt idx="836">
                  <c:v>1.7247800000000001E-2</c:v>
                </c:pt>
                <c:pt idx="837">
                  <c:v>1.7457299999999999E-2</c:v>
                </c:pt>
                <c:pt idx="838">
                  <c:v>1.8095099999999999E-2</c:v>
                </c:pt>
                <c:pt idx="839">
                  <c:v>1.83077E-2</c:v>
                </c:pt>
                <c:pt idx="840">
                  <c:v>1.8519600000000001E-2</c:v>
                </c:pt>
                <c:pt idx="841">
                  <c:v>1.87406E-2</c:v>
                </c:pt>
                <c:pt idx="842">
                  <c:v>1.89555E-2</c:v>
                </c:pt>
                <c:pt idx="843">
                  <c:v>1.9641599999999999E-2</c:v>
                </c:pt>
                <c:pt idx="844">
                  <c:v>2.0070800000000003E-2</c:v>
                </c:pt>
                <c:pt idx="845">
                  <c:v>2.0267E-2</c:v>
                </c:pt>
                <c:pt idx="846">
                  <c:v>2.0387300000000001E-2</c:v>
                </c:pt>
                <c:pt idx="847">
                  <c:v>2.1111700000000001E-2</c:v>
                </c:pt>
                <c:pt idx="848">
                  <c:v>2.1328E-2</c:v>
                </c:pt>
                <c:pt idx="849">
                  <c:v>2.1470400000000001E-2</c:v>
                </c:pt>
                <c:pt idx="850">
                  <c:v>2.1773899999999999E-2</c:v>
                </c:pt>
                <c:pt idx="851">
                  <c:v>2.1914900000000001E-2</c:v>
                </c:pt>
                <c:pt idx="852">
                  <c:v>2.2661699999999996E-2</c:v>
                </c:pt>
                <c:pt idx="853">
                  <c:v>2.2877600000000001E-2</c:v>
                </c:pt>
                <c:pt idx="854">
                  <c:v>2.3093200000000001E-2</c:v>
                </c:pt>
                <c:pt idx="855">
                  <c:v>2.3306E-2</c:v>
                </c:pt>
                <c:pt idx="856">
                  <c:v>2.3437299999999998E-2</c:v>
                </c:pt>
                <c:pt idx="857">
                  <c:v>2.4157500000000002E-2</c:v>
                </c:pt>
                <c:pt idx="858">
                  <c:v>2.4367399999999997E-2</c:v>
                </c:pt>
                <c:pt idx="859">
                  <c:v>2.4593899999999998E-2</c:v>
                </c:pt>
                <c:pt idx="860">
                  <c:v>2.4805000000000001E-2</c:v>
                </c:pt>
                <c:pt idx="861">
                  <c:v>2.49313E-2</c:v>
                </c:pt>
                <c:pt idx="862">
                  <c:v>2.5695299999999997E-2</c:v>
                </c:pt>
                <c:pt idx="863">
                  <c:v>2.581E-2</c:v>
                </c:pt>
                <c:pt idx="864">
                  <c:v>2.6022099999999999E-2</c:v>
                </c:pt>
                <c:pt idx="865">
                  <c:v>2.6218599999999998E-2</c:v>
                </c:pt>
                <c:pt idx="866">
                  <c:v>2.6419199999999997E-2</c:v>
                </c:pt>
                <c:pt idx="867">
                  <c:v>2.7093300000000001E-2</c:v>
                </c:pt>
                <c:pt idx="868">
                  <c:v>2.7320000000000001E-2</c:v>
                </c:pt>
                <c:pt idx="869">
                  <c:v>2.75502E-2</c:v>
                </c:pt>
                <c:pt idx="870">
                  <c:v>2.7781699999999999E-2</c:v>
                </c:pt>
                <c:pt idx="871">
                  <c:v>2.8017199999999999E-2</c:v>
                </c:pt>
                <c:pt idx="872">
                  <c:v>2.87181E-2</c:v>
                </c:pt>
                <c:pt idx="873">
                  <c:v>2.8958499999999998E-2</c:v>
                </c:pt>
                <c:pt idx="874">
                  <c:v>2.91919E-2</c:v>
                </c:pt>
                <c:pt idx="875">
                  <c:v>2.9667800000000001E-2</c:v>
                </c:pt>
                <c:pt idx="876">
                  <c:v>3.0361600000000002E-2</c:v>
                </c:pt>
                <c:pt idx="877">
                  <c:v>3.0575999999999999E-2</c:v>
                </c:pt>
                <c:pt idx="878">
                  <c:v>3.07943E-2</c:v>
                </c:pt>
                <c:pt idx="879">
                  <c:v>3.1022299999999999E-2</c:v>
                </c:pt>
                <c:pt idx="880">
                  <c:v>3.12465E-2</c:v>
                </c:pt>
                <c:pt idx="881">
                  <c:v>3.1904599999999998E-2</c:v>
                </c:pt>
                <c:pt idx="882">
                  <c:v>3.2113099999999999E-2</c:v>
                </c:pt>
                <c:pt idx="883">
                  <c:v>3.2344600000000001E-2</c:v>
                </c:pt>
                <c:pt idx="884">
                  <c:v>3.2582100000000003E-2</c:v>
                </c:pt>
                <c:pt idx="885">
                  <c:v>3.3265900000000001E-2</c:v>
                </c:pt>
                <c:pt idx="886">
                  <c:v>3.3816300000000001E-2</c:v>
                </c:pt>
                <c:pt idx="887">
                  <c:v>3.4086900000000003E-2</c:v>
                </c:pt>
                <c:pt idx="888">
                  <c:v>3.42219E-2</c:v>
                </c:pt>
                <c:pt idx="889">
                  <c:v>3.4557499999999998E-2</c:v>
                </c:pt>
                <c:pt idx="890">
                  <c:v>3.4701599999999999E-2</c:v>
                </c:pt>
                <c:pt idx="891">
                  <c:v>3.5524199999999999E-2</c:v>
                </c:pt>
                <c:pt idx="892">
                  <c:v>3.5770900000000001E-2</c:v>
                </c:pt>
                <c:pt idx="893">
                  <c:v>3.6023699999999999E-2</c:v>
                </c:pt>
                <c:pt idx="894">
                  <c:v>3.6273599999999996E-2</c:v>
                </c:pt>
                <c:pt idx="895">
                  <c:v>3.6415500000000003E-2</c:v>
                </c:pt>
                <c:pt idx="896">
                  <c:v>3.7306199999999998E-2</c:v>
                </c:pt>
                <c:pt idx="897">
                  <c:v>3.7545599999999998E-2</c:v>
                </c:pt>
                <c:pt idx="898">
                  <c:v>3.7788700000000001E-2</c:v>
                </c:pt>
                <c:pt idx="899">
                  <c:v>3.80408E-2</c:v>
                </c:pt>
                <c:pt idx="900">
                  <c:v>3.8171700000000003E-2</c:v>
                </c:pt>
                <c:pt idx="901">
                  <c:v>3.9045899999999995E-2</c:v>
                </c:pt>
                <c:pt idx="902">
                  <c:v>3.9306199999999999E-2</c:v>
                </c:pt>
                <c:pt idx="903">
                  <c:v>3.9542099999999997E-2</c:v>
                </c:pt>
                <c:pt idx="904">
                  <c:v>3.9780000000000003E-2</c:v>
                </c:pt>
                <c:pt idx="905">
                  <c:v>3.9900600000000001E-2</c:v>
                </c:pt>
                <c:pt idx="906">
                  <c:v>4.0761200000000004E-2</c:v>
                </c:pt>
                <c:pt idx="907">
                  <c:v>4.1035500000000003E-2</c:v>
                </c:pt>
                <c:pt idx="908">
                  <c:v>4.1302999999999999E-2</c:v>
                </c:pt>
                <c:pt idx="909">
                  <c:v>4.1574400000000004E-2</c:v>
                </c:pt>
                <c:pt idx="910">
                  <c:v>4.1702400000000001E-2</c:v>
                </c:pt>
                <c:pt idx="911">
                  <c:v>4.2565600000000002E-2</c:v>
                </c:pt>
                <c:pt idx="912">
                  <c:v>4.2823300000000002E-2</c:v>
                </c:pt>
                <c:pt idx="913">
                  <c:v>4.3061200000000001E-2</c:v>
                </c:pt>
                <c:pt idx="914">
                  <c:v>4.3291000000000003E-2</c:v>
                </c:pt>
                <c:pt idx="915">
                  <c:v>4.3396900000000002E-2</c:v>
                </c:pt>
                <c:pt idx="916">
                  <c:v>4.4474600000000003E-2</c:v>
                </c:pt>
                <c:pt idx="917">
                  <c:v>4.4708400000000002E-2</c:v>
                </c:pt>
                <c:pt idx="918">
                  <c:v>4.4945000000000006E-2</c:v>
                </c:pt>
                <c:pt idx="919">
                  <c:v>4.5052300000000003E-2</c:v>
                </c:pt>
                <c:pt idx="920">
                  <c:v>4.5921799999999999E-2</c:v>
                </c:pt>
                <c:pt idx="921">
                  <c:v>4.6147999999999995E-2</c:v>
                </c:pt>
                <c:pt idx="922">
                  <c:v>4.63878E-2</c:v>
                </c:pt>
                <c:pt idx="923">
                  <c:v>4.6616699999999997E-2</c:v>
                </c:pt>
                <c:pt idx="924">
                  <c:v>4.6700999999999999E-2</c:v>
                </c:pt>
                <c:pt idx="925">
                  <c:v>4.7391599999999999E-2</c:v>
                </c:pt>
                <c:pt idx="926">
                  <c:v>4.7468500000000004E-2</c:v>
                </c:pt>
                <c:pt idx="927">
                  <c:v>4.7564599999999999E-2</c:v>
                </c:pt>
                <c:pt idx="928">
                  <c:v>4.7795899999999995E-2</c:v>
                </c:pt>
                <c:pt idx="929">
                  <c:v>4.8027100000000003E-2</c:v>
                </c:pt>
                <c:pt idx="930">
                  <c:v>4.8514099999999998E-2</c:v>
                </c:pt>
                <c:pt idx="931">
                  <c:v>4.8598600000000006E-2</c:v>
                </c:pt>
                <c:pt idx="932">
                  <c:v>4.9094199999999998E-2</c:v>
                </c:pt>
                <c:pt idx="933">
                  <c:v>4.9314499999999997E-2</c:v>
                </c:pt>
                <c:pt idx="934">
                  <c:v>4.9554099999999997E-2</c:v>
                </c:pt>
                <c:pt idx="935">
                  <c:v>5.0029399999999995E-2</c:v>
                </c:pt>
                <c:pt idx="936">
                  <c:v>5.0105000000000004E-2</c:v>
                </c:pt>
                <c:pt idx="937">
                  <c:v>5.0520800000000005E-2</c:v>
                </c:pt>
                <c:pt idx="938">
                  <c:v>5.0696600000000001E-2</c:v>
                </c:pt>
                <c:pt idx="939">
                  <c:v>5.0880500000000002E-2</c:v>
                </c:pt>
                <c:pt idx="940">
                  <c:v>5.1340299999999998E-2</c:v>
                </c:pt>
                <c:pt idx="941">
                  <c:v>5.1425599999999995E-2</c:v>
                </c:pt>
                <c:pt idx="942">
                  <c:v>5.1868600000000001E-2</c:v>
                </c:pt>
                <c:pt idx="943">
                  <c:v>5.2074599999999999E-2</c:v>
                </c:pt>
                <c:pt idx="944">
                  <c:v>5.2275999999999996E-2</c:v>
                </c:pt>
                <c:pt idx="945">
                  <c:v>5.2715899999999996E-2</c:v>
                </c:pt>
                <c:pt idx="946">
                  <c:v>5.27614E-2</c:v>
                </c:pt>
                <c:pt idx="947">
                  <c:v>5.32807E-2</c:v>
                </c:pt>
                <c:pt idx="948">
                  <c:v>5.3472099999999995E-2</c:v>
                </c:pt>
                <c:pt idx="949">
                  <c:v>5.3670999999999996E-2</c:v>
                </c:pt>
                <c:pt idx="950">
                  <c:v>5.4041699999999998E-2</c:v>
                </c:pt>
                <c:pt idx="951">
                  <c:v>5.4481700000000001E-2</c:v>
                </c:pt>
                <c:pt idx="952">
                  <c:v>5.4672699999999998E-2</c:v>
                </c:pt>
                <c:pt idx="953">
                  <c:v>5.4852800000000007E-2</c:v>
                </c:pt>
                <c:pt idx="954">
                  <c:v>5.5027799999999995E-2</c:v>
                </c:pt>
                <c:pt idx="955">
                  <c:v>5.5227399999999996E-2</c:v>
                </c:pt>
                <c:pt idx="956">
                  <c:v>5.5486100000000003E-2</c:v>
                </c:pt>
                <c:pt idx="957">
                  <c:v>5.5614400000000001E-2</c:v>
                </c:pt>
                <c:pt idx="958">
                  <c:v>5.5747200000000004E-2</c:v>
                </c:pt>
                <c:pt idx="959">
                  <c:v>5.58793E-2</c:v>
                </c:pt>
                <c:pt idx="960">
                  <c:v>5.6107199999999996E-2</c:v>
                </c:pt>
                <c:pt idx="961">
                  <c:v>5.6162599999999993E-2</c:v>
                </c:pt>
                <c:pt idx="962">
                  <c:v>5.6570000000000002E-2</c:v>
                </c:pt>
                <c:pt idx="963">
                  <c:v>5.6698100000000001E-2</c:v>
                </c:pt>
                <c:pt idx="964">
                  <c:v>5.6821900000000002E-2</c:v>
                </c:pt>
                <c:pt idx="965">
                  <c:v>5.7024600000000002E-2</c:v>
                </c:pt>
                <c:pt idx="966">
                  <c:v>5.7330600000000002E-2</c:v>
                </c:pt>
                <c:pt idx="967">
                  <c:v>5.7450799999999996E-2</c:v>
                </c:pt>
                <c:pt idx="968">
                  <c:v>5.75735E-2</c:v>
                </c:pt>
                <c:pt idx="969">
                  <c:v>5.7692800000000002E-2</c:v>
                </c:pt>
                <c:pt idx="970">
                  <c:v>5.78667E-2</c:v>
                </c:pt>
                <c:pt idx="971">
                  <c:v>5.8243900000000001E-2</c:v>
                </c:pt>
                <c:pt idx="972">
                  <c:v>5.8284599999999999E-2</c:v>
                </c:pt>
                <c:pt idx="973">
                  <c:v>5.8518600000000004E-2</c:v>
                </c:pt>
                <c:pt idx="974">
                  <c:v>5.8807900000000003E-2</c:v>
                </c:pt>
                <c:pt idx="975">
                  <c:v>5.8853700000000002E-2</c:v>
                </c:pt>
                <c:pt idx="976">
                  <c:v>5.9063200000000003E-2</c:v>
                </c:pt>
                <c:pt idx="977">
                  <c:v>5.9167300000000006E-2</c:v>
                </c:pt>
                <c:pt idx="978">
                  <c:v>5.9505200000000001E-2</c:v>
                </c:pt>
                <c:pt idx="979">
                  <c:v>5.9531599999999997E-2</c:v>
                </c:pt>
                <c:pt idx="980">
                  <c:v>5.9729700000000004E-2</c:v>
                </c:pt>
                <c:pt idx="981">
                  <c:v>5.9816599999999998E-2</c:v>
                </c:pt>
                <c:pt idx="982">
                  <c:v>5.99026E-2</c:v>
                </c:pt>
                <c:pt idx="983">
                  <c:v>6.00831E-2</c:v>
                </c:pt>
                <c:pt idx="984">
                  <c:v>6.0095700000000002E-2</c:v>
                </c:pt>
                <c:pt idx="985">
                  <c:v>6.03203E-2</c:v>
                </c:pt>
                <c:pt idx="986">
                  <c:v>6.0406099999999997E-2</c:v>
                </c:pt>
                <c:pt idx="987">
                  <c:v>6.0475300000000003E-2</c:v>
                </c:pt>
                <c:pt idx="988">
                  <c:v>6.0640200000000005E-2</c:v>
                </c:pt>
                <c:pt idx="989">
                  <c:v>6.0645400000000002E-2</c:v>
                </c:pt>
                <c:pt idx="990">
                  <c:v>6.0837000000000002E-2</c:v>
                </c:pt>
                <c:pt idx="991">
                  <c:v>6.0973699999999999E-2</c:v>
                </c:pt>
                <c:pt idx="992">
                  <c:v>6.1048699999999997E-2</c:v>
                </c:pt>
                <c:pt idx="993">
                  <c:v>6.11815E-2</c:v>
                </c:pt>
                <c:pt idx="994">
                  <c:v>6.1345900000000002E-2</c:v>
                </c:pt>
                <c:pt idx="995">
                  <c:v>6.1418299999999995E-2</c:v>
                </c:pt>
                <c:pt idx="996">
                  <c:v>6.1493099999999995E-2</c:v>
                </c:pt>
                <c:pt idx="997">
                  <c:v>6.1557399999999998E-2</c:v>
                </c:pt>
                <c:pt idx="998">
                  <c:v>6.1574200000000003E-2</c:v>
                </c:pt>
                <c:pt idx="999">
                  <c:v>6.1655499999999995E-2</c:v>
                </c:pt>
                <c:pt idx="1000">
                  <c:v>6.1681800000000002E-2</c:v>
                </c:pt>
                <c:pt idx="1001">
                  <c:v>6.1717300000000003E-2</c:v>
                </c:pt>
                <c:pt idx="1002">
                  <c:v>6.1723899999999998E-2</c:v>
                </c:pt>
                <c:pt idx="1003">
                  <c:v>6.1788800000000005E-2</c:v>
                </c:pt>
                <c:pt idx="1004">
                  <c:v>6.1898600000000005E-2</c:v>
                </c:pt>
                <c:pt idx="1005">
                  <c:v>6.1950599999999995E-2</c:v>
                </c:pt>
                <c:pt idx="1006">
                  <c:v>6.2001500000000001E-2</c:v>
                </c:pt>
                <c:pt idx="1007">
                  <c:v>6.20333E-2</c:v>
                </c:pt>
                <c:pt idx="1008">
                  <c:v>6.2201199999999998E-2</c:v>
                </c:pt>
                <c:pt idx="1009">
                  <c:v>6.2268499999999997E-2</c:v>
                </c:pt>
                <c:pt idx="1010">
                  <c:v>6.2304100000000001E-2</c:v>
                </c:pt>
                <c:pt idx="1011">
                  <c:v>6.2312800000000002E-2</c:v>
                </c:pt>
                <c:pt idx="1012">
                  <c:v>6.2159700000000005E-2</c:v>
                </c:pt>
                <c:pt idx="1013">
                  <c:v>6.21431E-2</c:v>
                </c:pt>
                <c:pt idx="1014">
                  <c:v>6.2157900000000002E-2</c:v>
                </c:pt>
                <c:pt idx="1015">
                  <c:v>6.2165600000000001E-2</c:v>
                </c:pt>
                <c:pt idx="1016">
                  <c:v>6.2230499999999994E-2</c:v>
                </c:pt>
                <c:pt idx="1017">
                  <c:v>6.2220199999999996E-2</c:v>
                </c:pt>
                <c:pt idx="1018">
                  <c:v>6.2185899999999995E-2</c:v>
                </c:pt>
                <c:pt idx="1019">
                  <c:v>6.2179599999999995E-2</c:v>
                </c:pt>
                <c:pt idx="1020">
                  <c:v>6.2172599999999995E-2</c:v>
                </c:pt>
                <c:pt idx="1021">
                  <c:v>6.2130099999999994E-2</c:v>
                </c:pt>
                <c:pt idx="1022">
                  <c:v>6.2132399999999997E-2</c:v>
                </c:pt>
                <c:pt idx="1023">
                  <c:v>6.2121599999999999E-2</c:v>
                </c:pt>
                <c:pt idx="1024">
                  <c:v>6.2118699999999999E-2</c:v>
                </c:pt>
                <c:pt idx="1025">
                  <c:v>6.2111200000000005E-2</c:v>
                </c:pt>
                <c:pt idx="1026">
                  <c:v>6.2078300000000003E-2</c:v>
                </c:pt>
                <c:pt idx="1027">
                  <c:v>6.2078899999999999E-2</c:v>
                </c:pt>
                <c:pt idx="1028">
                  <c:v>6.2052400000000001E-2</c:v>
                </c:pt>
                <c:pt idx="1029">
                  <c:v>6.2026100000000001E-2</c:v>
                </c:pt>
                <c:pt idx="1030">
                  <c:v>6.2027799999999994E-2</c:v>
                </c:pt>
                <c:pt idx="1031">
                  <c:v>6.2021100000000003E-2</c:v>
                </c:pt>
                <c:pt idx="1032">
                  <c:v>6.20157E-2</c:v>
                </c:pt>
                <c:pt idx="1033">
                  <c:v>6.2036000000000001E-2</c:v>
                </c:pt>
                <c:pt idx="1034">
                  <c:v>6.20099E-2</c:v>
                </c:pt>
                <c:pt idx="1035">
                  <c:v>6.1978799999999994E-2</c:v>
                </c:pt>
                <c:pt idx="1036">
                  <c:v>6.1931700000000006E-2</c:v>
                </c:pt>
                <c:pt idx="1037">
                  <c:v>6.1944400000000004E-2</c:v>
                </c:pt>
                <c:pt idx="1038">
                  <c:v>6.1927000000000003E-2</c:v>
                </c:pt>
                <c:pt idx="1039">
                  <c:v>6.1919599999999998E-2</c:v>
                </c:pt>
                <c:pt idx="1040">
                  <c:v>6.1924099999999996E-2</c:v>
                </c:pt>
                <c:pt idx="1041">
                  <c:v>6.1942199999999996E-2</c:v>
                </c:pt>
                <c:pt idx="1042">
                  <c:v>6.1939399999999999E-2</c:v>
                </c:pt>
                <c:pt idx="1043">
                  <c:v>6.1942799999999999E-2</c:v>
                </c:pt>
                <c:pt idx="1044">
                  <c:v>6.1899800000000005E-2</c:v>
                </c:pt>
                <c:pt idx="1045">
                  <c:v>6.1891499999999995E-2</c:v>
                </c:pt>
                <c:pt idx="1046">
                  <c:v>6.1870200000000007E-2</c:v>
                </c:pt>
                <c:pt idx="1047">
                  <c:v>6.1881800000000001E-2</c:v>
                </c:pt>
                <c:pt idx="1048">
                  <c:v>6.1840300000000001E-2</c:v>
                </c:pt>
                <c:pt idx="1049">
                  <c:v>6.1838499999999998E-2</c:v>
                </c:pt>
                <c:pt idx="1050">
                  <c:v>6.1820000000000007E-2</c:v>
                </c:pt>
                <c:pt idx="1051">
                  <c:v>6.1768000000000003E-2</c:v>
                </c:pt>
                <c:pt idx="1052">
                  <c:v>6.1766399999999999E-2</c:v>
                </c:pt>
                <c:pt idx="1053">
                  <c:v>6.1731399999999999E-2</c:v>
                </c:pt>
                <c:pt idx="1054">
                  <c:v>6.1701699999999998E-2</c:v>
                </c:pt>
                <c:pt idx="1055">
                  <c:v>6.1683700000000001E-2</c:v>
                </c:pt>
                <c:pt idx="1056">
                  <c:v>6.1627700000000001E-2</c:v>
                </c:pt>
                <c:pt idx="1057">
                  <c:v>6.1588500000000004E-2</c:v>
                </c:pt>
                <c:pt idx="1058">
                  <c:v>6.1551500000000002E-2</c:v>
                </c:pt>
                <c:pt idx="1059">
                  <c:v>6.1524099999999998E-2</c:v>
                </c:pt>
                <c:pt idx="1060">
                  <c:v>6.1521100000000002E-2</c:v>
                </c:pt>
                <c:pt idx="1061">
                  <c:v>6.1424599999999996E-2</c:v>
                </c:pt>
                <c:pt idx="1062">
                  <c:v>6.1396100000000002E-2</c:v>
                </c:pt>
                <c:pt idx="1063">
                  <c:v>6.1390599999999997E-2</c:v>
                </c:pt>
                <c:pt idx="1064">
                  <c:v>6.1369499999999994E-2</c:v>
                </c:pt>
                <c:pt idx="1065">
                  <c:v>6.1378700000000001E-2</c:v>
                </c:pt>
                <c:pt idx="1066">
                  <c:v>6.1286599999999997E-2</c:v>
                </c:pt>
                <c:pt idx="1067">
                  <c:v>6.12498E-2</c:v>
                </c:pt>
                <c:pt idx="1068">
                  <c:v>6.1228400000000002E-2</c:v>
                </c:pt>
                <c:pt idx="1069">
                  <c:v>6.1209300000000001E-2</c:v>
                </c:pt>
                <c:pt idx="1070">
                  <c:v>6.1207299999999999E-2</c:v>
                </c:pt>
                <c:pt idx="1071">
                  <c:v>6.1143499999999996E-2</c:v>
                </c:pt>
                <c:pt idx="1072">
                  <c:v>6.1122199999999995E-2</c:v>
                </c:pt>
                <c:pt idx="1073">
                  <c:v>6.1121800000000004E-2</c:v>
                </c:pt>
                <c:pt idx="1074">
                  <c:v>6.1129499999999996E-2</c:v>
                </c:pt>
                <c:pt idx="1075">
                  <c:v>6.1126100000000003E-2</c:v>
                </c:pt>
                <c:pt idx="1076">
                  <c:v>6.1076800000000001E-2</c:v>
                </c:pt>
                <c:pt idx="1077">
                  <c:v>6.1066200000000001E-2</c:v>
                </c:pt>
                <c:pt idx="1078">
                  <c:v>6.10196E-2</c:v>
                </c:pt>
                <c:pt idx="1079">
                  <c:v>6.0978299999999999E-2</c:v>
                </c:pt>
                <c:pt idx="1080">
                  <c:v>6.0939899999999998E-2</c:v>
                </c:pt>
                <c:pt idx="1081">
                  <c:v>6.0793999999999994E-2</c:v>
                </c:pt>
                <c:pt idx="1082">
                  <c:v>6.0774399999999999E-2</c:v>
                </c:pt>
                <c:pt idx="1083">
                  <c:v>6.07561E-2</c:v>
                </c:pt>
                <c:pt idx="1084">
                  <c:v>6.0737899999999997E-2</c:v>
                </c:pt>
                <c:pt idx="1085">
                  <c:v>6.0677199999999994E-2</c:v>
                </c:pt>
                <c:pt idx="1086">
                  <c:v>6.0649300000000003E-2</c:v>
                </c:pt>
                <c:pt idx="1087">
                  <c:v>6.0643500000000003E-2</c:v>
                </c:pt>
                <c:pt idx="1088">
                  <c:v>6.0636599999999999E-2</c:v>
                </c:pt>
                <c:pt idx="1089">
                  <c:v>6.0624200000000003E-2</c:v>
                </c:pt>
                <c:pt idx="1090">
                  <c:v>6.0625900000000003E-2</c:v>
                </c:pt>
                <c:pt idx="1091">
                  <c:v>6.0618400000000003E-2</c:v>
                </c:pt>
                <c:pt idx="1092">
                  <c:v>6.0591199999999998E-2</c:v>
                </c:pt>
                <c:pt idx="1093">
                  <c:v>6.0600500000000002E-2</c:v>
                </c:pt>
                <c:pt idx="1094">
                  <c:v>6.0591400000000004E-2</c:v>
                </c:pt>
                <c:pt idx="1095">
                  <c:v>6.0392500000000002E-2</c:v>
                </c:pt>
                <c:pt idx="1096">
                  <c:v>6.0349800000000002E-2</c:v>
                </c:pt>
                <c:pt idx="1097">
                  <c:v>6.0338399999999993E-2</c:v>
                </c:pt>
                <c:pt idx="1098">
                  <c:v>6.0202499999999999E-2</c:v>
                </c:pt>
                <c:pt idx="1099">
                  <c:v>6.0168600000000003E-2</c:v>
                </c:pt>
                <c:pt idx="1100">
                  <c:v>6.0135599999999997E-2</c:v>
                </c:pt>
                <c:pt idx="1101">
                  <c:v>6.0147199999999998E-2</c:v>
                </c:pt>
                <c:pt idx="1102">
                  <c:v>6.01673E-2</c:v>
                </c:pt>
                <c:pt idx="1103">
                  <c:v>6.0065299999999995E-2</c:v>
                </c:pt>
                <c:pt idx="1104">
                  <c:v>6.0051199999999999E-2</c:v>
                </c:pt>
                <c:pt idx="1105">
                  <c:v>6.0038999999999995E-2</c:v>
                </c:pt>
                <c:pt idx="1106">
                  <c:v>6.0037300000000002E-2</c:v>
                </c:pt>
                <c:pt idx="1107">
                  <c:v>6.0039300000000004E-2</c:v>
                </c:pt>
                <c:pt idx="1108">
                  <c:v>6.0029700000000005E-2</c:v>
                </c:pt>
                <c:pt idx="1109">
                  <c:v>6.0032200000000001E-2</c:v>
                </c:pt>
                <c:pt idx="1110">
                  <c:v>6.0032100000000005E-2</c:v>
                </c:pt>
                <c:pt idx="1111">
                  <c:v>6.0033700000000002E-2</c:v>
                </c:pt>
                <c:pt idx="1112">
                  <c:v>6.0033899999999994E-2</c:v>
                </c:pt>
                <c:pt idx="1113">
                  <c:v>5.9955899999999999E-2</c:v>
                </c:pt>
                <c:pt idx="1114">
                  <c:v>5.9951699999999997E-2</c:v>
                </c:pt>
                <c:pt idx="1115">
                  <c:v>5.9949599999999999E-2</c:v>
                </c:pt>
                <c:pt idx="1116">
                  <c:v>5.9927400000000006E-2</c:v>
                </c:pt>
                <c:pt idx="1117">
                  <c:v>5.9908400000000001E-2</c:v>
                </c:pt>
                <c:pt idx="1118">
                  <c:v>5.9833400000000002E-2</c:v>
                </c:pt>
                <c:pt idx="1119">
                  <c:v>5.9816599999999998E-2</c:v>
                </c:pt>
                <c:pt idx="1120">
                  <c:v>5.9808399999999998E-2</c:v>
                </c:pt>
                <c:pt idx="1121">
                  <c:v>5.9805400000000002E-2</c:v>
                </c:pt>
                <c:pt idx="1122">
                  <c:v>5.9880899999999994E-2</c:v>
                </c:pt>
                <c:pt idx="1123">
                  <c:v>5.9893200000000001E-2</c:v>
                </c:pt>
                <c:pt idx="1124">
                  <c:v>5.9903100000000001E-2</c:v>
                </c:pt>
                <c:pt idx="1125">
                  <c:v>5.9902699999999996E-2</c:v>
                </c:pt>
                <c:pt idx="1126">
                  <c:v>5.9909900000000002E-2</c:v>
                </c:pt>
                <c:pt idx="1127">
                  <c:v>5.9881900000000002E-2</c:v>
                </c:pt>
                <c:pt idx="1128">
                  <c:v>5.9888700000000003E-2</c:v>
                </c:pt>
                <c:pt idx="1129">
                  <c:v>5.9895500000000004E-2</c:v>
                </c:pt>
                <c:pt idx="1130">
                  <c:v>5.98968E-2</c:v>
                </c:pt>
                <c:pt idx="1131">
                  <c:v>5.9909900000000002E-2</c:v>
                </c:pt>
                <c:pt idx="1132">
                  <c:v>5.9904499999999999E-2</c:v>
                </c:pt>
                <c:pt idx="1133">
                  <c:v>5.9887499999999996E-2</c:v>
                </c:pt>
                <c:pt idx="1134">
                  <c:v>5.9881900000000002E-2</c:v>
                </c:pt>
                <c:pt idx="1135">
                  <c:v>5.9880699999999995E-2</c:v>
                </c:pt>
                <c:pt idx="1136">
                  <c:v>5.9905600000000003E-2</c:v>
                </c:pt>
                <c:pt idx="1137">
                  <c:v>6.0011200000000001E-2</c:v>
                </c:pt>
                <c:pt idx="1138">
                  <c:v>6.0021199999999997E-2</c:v>
                </c:pt>
                <c:pt idx="1139">
                  <c:v>6.00382E-2</c:v>
                </c:pt>
                <c:pt idx="1140">
                  <c:v>6.0050800000000001E-2</c:v>
                </c:pt>
                <c:pt idx="1141">
                  <c:v>6.0061999999999997E-2</c:v>
                </c:pt>
                <c:pt idx="1142">
                  <c:v>6.0038500000000002E-2</c:v>
                </c:pt>
                <c:pt idx="1143">
                  <c:v>6.0068799999999999E-2</c:v>
                </c:pt>
                <c:pt idx="1144">
                  <c:v>6.0098900000000004E-2</c:v>
                </c:pt>
                <c:pt idx="1145">
                  <c:v>6.0131899999999995E-2</c:v>
                </c:pt>
                <c:pt idx="1146">
                  <c:v>6.0178099999999998E-2</c:v>
                </c:pt>
                <c:pt idx="1147">
                  <c:v>6.0283900000000001E-2</c:v>
                </c:pt>
                <c:pt idx="1148">
                  <c:v>6.0304900000000002E-2</c:v>
                </c:pt>
                <c:pt idx="1149">
                  <c:v>6.0339999999999998E-2</c:v>
                </c:pt>
                <c:pt idx="1150">
                  <c:v>6.03765E-2</c:v>
                </c:pt>
                <c:pt idx="1151">
                  <c:v>6.0408200000000002E-2</c:v>
                </c:pt>
                <c:pt idx="1152">
                  <c:v>6.0483599999999998E-2</c:v>
                </c:pt>
                <c:pt idx="1153">
                  <c:v>6.0511499999999996E-2</c:v>
                </c:pt>
                <c:pt idx="1154">
                  <c:v>6.0541200000000003E-2</c:v>
                </c:pt>
                <c:pt idx="1155">
                  <c:v>6.0560999999999997E-2</c:v>
                </c:pt>
                <c:pt idx="1156">
                  <c:v>6.0589700000000003E-2</c:v>
                </c:pt>
                <c:pt idx="1157">
                  <c:v>6.0626699999999999E-2</c:v>
                </c:pt>
                <c:pt idx="1158">
                  <c:v>6.0615100000000005E-2</c:v>
                </c:pt>
                <c:pt idx="1159">
                  <c:v>6.0643099999999998E-2</c:v>
                </c:pt>
                <c:pt idx="1160">
                  <c:v>6.0660100000000002E-2</c:v>
                </c:pt>
                <c:pt idx="1161">
                  <c:v>6.0682799999999995E-2</c:v>
                </c:pt>
                <c:pt idx="1162">
                  <c:v>6.07404E-2</c:v>
                </c:pt>
                <c:pt idx="1163">
                  <c:v>6.0752300000000002E-2</c:v>
                </c:pt>
                <c:pt idx="1164">
                  <c:v>6.0754099999999998E-2</c:v>
                </c:pt>
                <c:pt idx="1165">
                  <c:v>6.0733300000000004E-2</c:v>
                </c:pt>
                <c:pt idx="1166">
                  <c:v>6.0741199999999995E-2</c:v>
                </c:pt>
                <c:pt idx="1167">
                  <c:v>6.0769299999999998E-2</c:v>
                </c:pt>
                <c:pt idx="1168">
                  <c:v>6.0811400000000002E-2</c:v>
                </c:pt>
                <c:pt idx="1169">
                  <c:v>6.0833100000000001E-2</c:v>
                </c:pt>
                <c:pt idx="1170">
                  <c:v>6.08449E-2</c:v>
                </c:pt>
                <c:pt idx="1171">
                  <c:v>6.0871099999999997E-2</c:v>
                </c:pt>
                <c:pt idx="1172">
                  <c:v>6.0894299999999998E-2</c:v>
                </c:pt>
                <c:pt idx="1173">
                  <c:v>6.0921299999999998E-2</c:v>
                </c:pt>
                <c:pt idx="1174">
                  <c:v>6.0957499999999998E-2</c:v>
                </c:pt>
                <c:pt idx="1175">
                  <c:v>6.0971599999999994E-2</c:v>
                </c:pt>
                <c:pt idx="1176">
                  <c:v>6.1030000000000001E-2</c:v>
                </c:pt>
                <c:pt idx="1177">
                  <c:v>6.1052499999999996E-2</c:v>
                </c:pt>
                <c:pt idx="1178">
                  <c:v>6.1068699999999997E-2</c:v>
                </c:pt>
                <c:pt idx="1179">
                  <c:v>6.1091800000000002E-2</c:v>
                </c:pt>
                <c:pt idx="1180">
                  <c:v>6.10693E-2</c:v>
                </c:pt>
                <c:pt idx="1181">
                  <c:v>6.1159900000000003E-2</c:v>
                </c:pt>
                <c:pt idx="1182">
                  <c:v>6.1182299999999995E-2</c:v>
                </c:pt>
                <c:pt idx="1183">
                  <c:v>6.1205999999999997E-2</c:v>
                </c:pt>
                <c:pt idx="1184">
                  <c:v>6.1222399999999996E-2</c:v>
                </c:pt>
                <c:pt idx="1185">
                  <c:v>6.1214999999999999E-2</c:v>
                </c:pt>
                <c:pt idx="1186">
                  <c:v>6.1117200000000003E-2</c:v>
                </c:pt>
                <c:pt idx="1187">
                  <c:v>6.10997E-2</c:v>
                </c:pt>
                <c:pt idx="1188">
                  <c:v>6.10722E-2</c:v>
                </c:pt>
                <c:pt idx="1189">
                  <c:v>6.1047799999999999E-2</c:v>
                </c:pt>
                <c:pt idx="1190">
                  <c:v>6.1005500000000004E-2</c:v>
                </c:pt>
                <c:pt idx="1191">
                  <c:v>6.0888299999999999E-2</c:v>
                </c:pt>
                <c:pt idx="1192">
                  <c:v>6.0861999999999999E-2</c:v>
                </c:pt>
                <c:pt idx="1193">
                  <c:v>6.0824699999999995E-2</c:v>
                </c:pt>
                <c:pt idx="1194">
                  <c:v>6.0808500000000001E-2</c:v>
                </c:pt>
                <c:pt idx="1195">
                  <c:v>6.0778699999999998E-2</c:v>
                </c:pt>
                <c:pt idx="1196">
                  <c:v>6.0694600000000001E-2</c:v>
                </c:pt>
                <c:pt idx="1197">
                  <c:v>6.0666100000000001E-2</c:v>
                </c:pt>
                <c:pt idx="1198">
                  <c:v>6.0661699999999999E-2</c:v>
                </c:pt>
                <c:pt idx="1199">
                  <c:v>6.0631500000000005E-2</c:v>
                </c:pt>
                <c:pt idx="1200">
                  <c:v>6.0589500000000004E-2</c:v>
                </c:pt>
                <c:pt idx="1201">
                  <c:v>6.0374100000000007E-2</c:v>
                </c:pt>
                <c:pt idx="1202">
                  <c:v>6.0346299999999999E-2</c:v>
                </c:pt>
                <c:pt idx="1203">
                  <c:v>6.0304999999999997E-2</c:v>
                </c:pt>
                <c:pt idx="1204">
                  <c:v>6.0270200000000003E-2</c:v>
                </c:pt>
                <c:pt idx="1205">
                  <c:v>6.0217099999999996E-2</c:v>
                </c:pt>
                <c:pt idx="1206">
                  <c:v>6.0083900000000003E-2</c:v>
                </c:pt>
                <c:pt idx="1207">
                  <c:v>6.0032500000000003E-2</c:v>
                </c:pt>
                <c:pt idx="1208">
                  <c:v>6.0074099999999998E-2</c:v>
                </c:pt>
                <c:pt idx="1209">
                  <c:v>6.0045599999999998E-2</c:v>
                </c:pt>
                <c:pt idx="1210">
                  <c:v>6.0012999999999997E-2</c:v>
                </c:pt>
                <c:pt idx="1211">
                  <c:v>5.9927400000000006E-2</c:v>
                </c:pt>
                <c:pt idx="1212">
                  <c:v>5.9871600000000004E-2</c:v>
                </c:pt>
                <c:pt idx="1213">
                  <c:v>5.9819500000000005E-2</c:v>
                </c:pt>
                <c:pt idx="1214">
                  <c:v>5.9727699999999995E-2</c:v>
                </c:pt>
                <c:pt idx="1215">
                  <c:v>5.9644799999999998E-2</c:v>
                </c:pt>
                <c:pt idx="1216">
                  <c:v>5.9477099999999998E-2</c:v>
                </c:pt>
                <c:pt idx="1217">
                  <c:v>5.9351099999999997E-2</c:v>
                </c:pt>
                <c:pt idx="1218">
                  <c:v>5.9292400000000002E-2</c:v>
                </c:pt>
                <c:pt idx="1219">
                  <c:v>5.9273600000000003E-2</c:v>
                </c:pt>
                <c:pt idx="1220">
                  <c:v>5.9208800000000006E-2</c:v>
                </c:pt>
                <c:pt idx="1221">
                  <c:v>5.9040299999999997E-2</c:v>
                </c:pt>
                <c:pt idx="1222">
                  <c:v>5.9012700000000001E-2</c:v>
                </c:pt>
                <c:pt idx="1223">
                  <c:v>5.8949399999999999E-2</c:v>
                </c:pt>
                <c:pt idx="1224">
                  <c:v>5.88814E-2</c:v>
                </c:pt>
                <c:pt idx="1225">
                  <c:v>5.8726099999999996E-2</c:v>
                </c:pt>
                <c:pt idx="1226">
                  <c:v>5.8688700000000003E-2</c:v>
                </c:pt>
                <c:pt idx="1227">
                  <c:v>5.8610300000000004E-2</c:v>
                </c:pt>
                <c:pt idx="1228">
                  <c:v>5.8543600000000001E-2</c:v>
                </c:pt>
                <c:pt idx="1229">
                  <c:v>5.84924E-2</c:v>
                </c:pt>
                <c:pt idx="1230">
                  <c:v>5.8323600000000003E-2</c:v>
                </c:pt>
                <c:pt idx="1231">
                  <c:v>5.8279300000000006E-2</c:v>
                </c:pt>
                <c:pt idx="1232">
                  <c:v>5.81389E-2</c:v>
                </c:pt>
                <c:pt idx="1233">
                  <c:v>5.8070799999999999E-2</c:v>
                </c:pt>
                <c:pt idx="1234">
                  <c:v>5.8025300000000002E-2</c:v>
                </c:pt>
                <c:pt idx="1235">
                  <c:v>5.7875800000000005E-2</c:v>
                </c:pt>
                <c:pt idx="1236">
                  <c:v>5.7847799999999998E-2</c:v>
                </c:pt>
                <c:pt idx="1237">
                  <c:v>5.7725200000000004E-2</c:v>
                </c:pt>
                <c:pt idx="1238">
                  <c:v>5.7665600000000004E-2</c:v>
                </c:pt>
                <c:pt idx="1239">
                  <c:v>5.7608100000000002E-2</c:v>
                </c:pt>
                <c:pt idx="1240">
                  <c:v>5.7434300000000001E-2</c:v>
                </c:pt>
                <c:pt idx="1241">
                  <c:v>5.7397600000000007E-2</c:v>
                </c:pt>
                <c:pt idx="1242">
                  <c:v>5.7363600000000001E-2</c:v>
                </c:pt>
                <c:pt idx="1243">
                  <c:v>5.7296399999999997E-2</c:v>
                </c:pt>
                <c:pt idx="1244">
                  <c:v>5.7205399999999997E-2</c:v>
                </c:pt>
                <c:pt idx="1245">
                  <c:v>5.7109100000000003E-2</c:v>
                </c:pt>
                <c:pt idx="1246">
                  <c:v>5.7013800000000003E-2</c:v>
                </c:pt>
                <c:pt idx="1247">
                  <c:v>5.6956499999999993E-2</c:v>
                </c:pt>
                <c:pt idx="1248">
                  <c:v>5.6892199999999997E-2</c:v>
                </c:pt>
                <c:pt idx="1249">
                  <c:v>5.6863299999999999E-2</c:v>
                </c:pt>
                <c:pt idx="1250">
                  <c:v>5.6674800000000004E-2</c:v>
                </c:pt>
                <c:pt idx="1251">
                  <c:v>5.6486000000000001E-2</c:v>
                </c:pt>
                <c:pt idx="1252">
                  <c:v>5.6424099999999998E-2</c:v>
                </c:pt>
                <c:pt idx="1253">
                  <c:v>5.6377099999999999E-2</c:v>
                </c:pt>
                <c:pt idx="1254">
                  <c:v>5.6321299999999998E-2</c:v>
                </c:pt>
                <c:pt idx="1255">
                  <c:v>5.6223700000000001E-2</c:v>
                </c:pt>
                <c:pt idx="1256">
                  <c:v>5.6129899999999996E-2</c:v>
                </c:pt>
                <c:pt idx="1257">
                  <c:v>5.6059400000000002E-2</c:v>
                </c:pt>
                <c:pt idx="1258">
                  <c:v>5.6000800000000003E-2</c:v>
                </c:pt>
                <c:pt idx="1259">
                  <c:v>5.5944900000000006E-2</c:v>
                </c:pt>
                <c:pt idx="1260">
                  <c:v>5.5702499999999995E-2</c:v>
                </c:pt>
                <c:pt idx="1261">
                  <c:v>5.5651800000000001E-2</c:v>
                </c:pt>
                <c:pt idx="1262">
                  <c:v>5.5564700000000002E-2</c:v>
                </c:pt>
              </c:numCache>
            </c:numRef>
          </c:val>
          <c:smooth val="0"/>
          <c:extLst>
            <c:ext xmlns:c16="http://schemas.microsoft.com/office/drawing/2014/chart" uri="{C3380CC4-5D6E-409C-BE32-E72D297353CC}">
              <c16:uniqueId val="{00000002-DED2-4603-A951-DE74E15E9E8D}"/>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418057007"/>
        <c:axId val="418057423"/>
      </c:lineChart>
      <c:dateAx>
        <c:axId val="418057007"/>
        <c:scaling>
          <c:orientation val="minMax"/>
        </c:scaling>
        <c:delete val="0"/>
        <c:axPos val="b"/>
        <c:numFmt formatCode="m/d/yyyy" sourceLinked="1"/>
        <c:majorTickMark val="none"/>
        <c:minorTickMark val="none"/>
        <c:tickLblPos val="nextTo"/>
        <c:spPr>
          <a:noFill/>
          <a:ln w="9525" cap="flat" cmpd="sng" algn="ctr">
            <a:solidFill>
              <a:schemeClr val="dk1">
                <a:lumMod val="15000"/>
                <a:lumOff val="85000"/>
              </a:schemeClr>
            </a:solidFill>
            <a:round/>
          </a:ln>
          <a:effectLst/>
        </c:spPr>
        <c:txPr>
          <a:bodyPr rot="30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pl-PL"/>
          </a:p>
        </c:txPr>
        <c:crossAx val="418057423"/>
        <c:crosses val="autoZero"/>
        <c:auto val="1"/>
        <c:lblOffset val="100"/>
        <c:baseTimeUnit val="days"/>
      </c:dateAx>
      <c:valAx>
        <c:axId val="418057423"/>
        <c:scaling>
          <c:orientation val="minMax"/>
        </c:scaling>
        <c:delete val="0"/>
        <c:axPos val="l"/>
        <c:majorGridlines>
          <c:spPr>
            <a:ln>
              <a:solidFill>
                <a:schemeClr val="dk1">
                  <a:lumMod val="15000"/>
                  <a:lumOff val="85000"/>
                </a:schemeClr>
              </a:solidFill>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pl-PL"/>
          </a:p>
        </c:txPr>
        <c:crossAx val="418057007"/>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en-US"/>
              <a:t>Płatność odsetkowa</a:t>
            </a:r>
          </a:p>
        </c:rich>
      </c:tx>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pl-PL"/>
        </a:p>
      </c:txPr>
    </c:title>
    <c:autoTitleDeleted val="0"/>
    <c:plotArea>
      <c:layout/>
      <c:barChart>
        <c:barDir val="col"/>
        <c:grouping val="clustered"/>
        <c:varyColors val="0"/>
        <c:ser>
          <c:idx val="0"/>
          <c:order val="0"/>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'#4.1'!$C$10:$G$10</c:f>
              <c:strCache>
                <c:ptCount val="5"/>
                <c:pt idx="0">
                  <c:v>Wariant bazowy</c:v>
                </c:pt>
                <c:pt idx="1">
                  <c:v>Lookback with Observation Period Shift (5BD)</c:v>
                </c:pt>
                <c:pt idx="2">
                  <c:v>Last reset 1M</c:v>
                </c:pt>
                <c:pt idx="3">
                  <c:v>Last reset 3M</c:v>
                </c:pt>
                <c:pt idx="4">
                  <c:v>Last reset </c:v>
                </c:pt>
              </c:strCache>
            </c:strRef>
          </c:cat>
          <c:val>
            <c:numRef>
              <c:f>'#4.1'!$C$26:$G$26</c:f>
              <c:numCache>
                <c:formatCode>#,##0.00</c:formatCode>
                <c:ptCount val="5"/>
                <c:pt idx="0">
                  <c:v>13616.28</c:v>
                </c:pt>
                <c:pt idx="1">
                  <c:v>13144.15</c:v>
                </c:pt>
                <c:pt idx="2">
                  <c:v>9862.35</c:v>
                </c:pt>
                <c:pt idx="3">
                  <c:v>7238.71</c:v>
                </c:pt>
                <c:pt idx="4">
                  <c:v>7130.53</c:v>
                </c:pt>
              </c:numCache>
            </c:numRef>
          </c:val>
          <c:extLst>
            <c:ext xmlns:c16="http://schemas.microsoft.com/office/drawing/2014/chart" uri="{C3380CC4-5D6E-409C-BE32-E72D297353CC}">
              <c16:uniqueId val="{00000000-9442-40ED-9203-832F181FE0E3}"/>
            </c:ext>
          </c:extLst>
        </c:ser>
        <c:dLbls>
          <c:showLegendKey val="0"/>
          <c:showVal val="0"/>
          <c:showCatName val="0"/>
          <c:showSerName val="0"/>
          <c:showPercent val="0"/>
          <c:showBubbleSize val="0"/>
        </c:dLbls>
        <c:gapWidth val="80"/>
        <c:overlap val="25"/>
        <c:axId val="1933482016"/>
        <c:axId val="1239890752"/>
      </c:barChart>
      <c:catAx>
        <c:axId val="1933482016"/>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cap="none" spc="20" normalizeH="0" baseline="0">
                <a:solidFill>
                  <a:schemeClr val="tx1">
                    <a:lumMod val="65000"/>
                    <a:lumOff val="35000"/>
                  </a:schemeClr>
                </a:solidFill>
                <a:latin typeface="+mn-lt"/>
                <a:ea typeface="+mn-ea"/>
                <a:cs typeface="+mn-cs"/>
              </a:defRPr>
            </a:pPr>
            <a:endParaRPr lang="pl-PL"/>
          </a:p>
        </c:txPr>
        <c:crossAx val="1239890752"/>
        <c:crosses val="autoZero"/>
        <c:auto val="1"/>
        <c:lblAlgn val="ctr"/>
        <c:lblOffset val="100"/>
        <c:noMultiLvlLbl val="0"/>
      </c:catAx>
      <c:valAx>
        <c:axId val="1239890752"/>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spc="20" baseline="0">
                <a:solidFill>
                  <a:schemeClr val="tx1">
                    <a:lumMod val="65000"/>
                    <a:lumOff val="35000"/>
                  </a:schemeClr>
                </a:solidFill>
                <a:latin typeface="+mn-lt"/>
                <a:ea typeface="+mn-ea"/>
                <a:cs typeface="+mn-cs"/>
              </a:defRPr>
            </a:pPr>
            <a:endParaRPr lang="pl-PL"/>
          </a:p>
        </c:txPr>
        <c:crossAx val="19334820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pl-PL" sz="1600"/>
              <a:t>Analizowany Okres</a:t>
            </a:r>
            <a:r>
              <a:rPr lang="pl-PL" sz="1600" baseline="0"/>
              <a:t> odsetkowy</a:t>
            </a:r>
            <a:endParaRPr lang="en-US" sz="1600"/>
          </a:p>
        </c:rich>
      </c:tx>
      <c:layout>
        <c:manualLayout>
          <c:xMode val="edge"/>
          <c:yMode val="edge"/>
          <c:x val="0.38716005100886863"/>
          <c:y val="1.9860979296869023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pl-PL"/>
        </a:p>
      </c:txPr>
    </c:title>
    <c:autoTitleDeleted val="0"/>
    <c:plotArea>
      <c:layout/>
      <c:areaChart>
        <c:grouping val="standard"/>
        <c:varyColors val="0"/>
        <c:ser>
          <c:idx val="1"/>
          <c:order val="1"/>
          <c:tx>
            <c:strRef>
              <c:f>'#4.1'!$E$39</c:f>
              <c:strCache>
                <c:ptCount val="1"/>
                <c:pt idx="0">
                  <c:v>Okres odsetkowy</c:v>
                </c:pt>
              </c:strCache>
            </c:strRef>
          </c:tx>
          <c:spPr>
            <a:solidFill>
              <a:schemeClr val="accent5"/>
            </a:solidFill>
            <a:ln>
              <a:noFill/>
            </a:ln>
            <a:effectLst/>
          </c:spPr>
          <c:cat>
            <c:numRef>
              <c:f>'#4.1'!$C$40:$C$211</c:f>
              <c:numCache>
                <c:formatCode>m/d/yyyy</c:formatCode>
                <c:ptCount val="172"/>
                <c:pt idx="0">
                  <c:v>44593</c:v>
                </c:pt>
                <c:pt idx="1">
                  <c:v>44594</c:v>
                </c:pt>
                <c:pt idx="2">
                  <c:v>44595</c:v>
                </c:pt>
                <c:pt idx="3">
                  <c:v>44596</c:v>
                </c:pt>
                <c:pt idx="4">
                  <c:v>44599</c:v>
                </c:pt>
                <c:pt idx="5">
                  <c:v>44600</c:v>
                </c:pt>
                <c:pt idx="6">
                  <c:v>44601</c:v>
                </c:pt>
                <c:pt idx="7">
                  <c:v>44602</c:v>
                </c:pt>
                <c:pt idx="8">
                  <c:v>44603</c:v>
                </c:pt>
                <c:pt idx="9">
                  <c:v>44606</c:v>
                </c:pt>
                <c:pt idx="10">
                  <c:v>44607</c:v>
                </c:pt>
                <c:pt idx="11">
                  <c:v>44608</c:v>
                </c:pt>
                <c:pt idx="12">
                  <c:v>44609</c:v>
                </c:pt>
                <c:pt idx="13">
                  <c:v>44610</c:v>
                </c:pt>
                <c:pt idx="14">
                  <c:v>44613</c:v>
                </c:pt>
                <c:pt idx="15">
                  <c:v>44614</c:v>
                </c:pt>
                <c:pt idx="16">
                  <c:v>44615</c:v>
                </c:pt>
                <c:pt idx="17">
                  <c:v>44616</c:v>
                </c:pt>
                <c:pt idx="18">
                  <c:v>44617</c:v>
                </c:pt>
                <c:pt idx="19">
                  <c:v>44620</c:v>
                </c:pt>
                <c:pt idx="20">
                  <c:v>44621</c:v>
                </c:pt>
                <c:pt idx="21">
                  <c:v>44622</c:v>
                </c:pt>
                <c:pt idx="22">
                  <c:v>44623</c:v>
                </c:pt>
                <c:pt idx="23">
                  <c:v>44624</c:v>
                </c:pt>
                <c:pt idx="24">
                  <c:v>44627</c:v>
                </c:pt>
                <c:pt idx="25">
                  <c:v>44628</c:v>
                </c:pt>
                <c:pt idx="26">
                  <c:v>44629</c:v>
                </c:pt>
                <c:pt idx="27">
                  <c:v>44630</c:v>
                </c:pt>
                <c:pt idx="28">
                  <c:v>44631</c:v>
                </c:pt>
                <c:pt idx="29">
                  <c:v>44634</c:v>
                </c:pt>
                <c:pt idx="30">
                  <c:v>44635</c:v>
                </c:pt>
                <c:pt idx="31">
                  <c:v>44636</c:v>
                </c:pt>
                <c:pt idx="32">
                  <c:v>44637</c:v>
                </c:pt>
                <c:pt idx="33">
                  <c:v>44638</c:v>
                </c:pt>
                <c:pt idx="34">
                  <c:v>44641</c:v>
                </c:pt>
                <c:pt idx="35">
                  <c:v>44642</c:v>
                </c:pt>
                <c:pt idx="36">
                  <c:v>44643</c:v>
                </c:pt>
                <c:pt idx="37">
                  <c:v>44644</c:v>
                </c:pt>
                <c:pt idx="38">
                  <c:v>44645</c:v>
                </c:pt>
                <c:pt idx="39">
                  <c:v>44648</c:v>
                </c:pt>
                <c:pt idx="40">
                  <c:v>44649</c:v>
                </c:pt>
                <c:pt idx="41">
                  <c:v>44650</c:v>
                </c:pt>
                <c:pt idx="42">
                  <c:v>44651</c:v>
                </c:pt>
                <c:pt idx="43">
                  <c:v>44652</c:v>
                </c:pt>
                <c:pt idx="44">
                  <c:v>44655</c:v>
                </c:pt>
                <c:pt idx="45">
                  <c:v>44656</c:v>
                </c:pt>
                <c:pt idx="46">
                  <c:v>44657</c:v>
                </c:pt>
                <c:pt idx="47">
                  <c:v>44658</c:v>
                </c:pt>
                <c:pt idx="48">
                  <c:v>44659</c:v>
                </c:pt>
                <c:pt idx="49">
                  <c:v>44662</c:v>
                </c:pt>
                <c:pt idx="50">
                  <c:v>44663</c:v>
                </c:pt>
                <c:pt idx="51">
                  <c:v>44664</c:v>
                </c:pt>
                <c:pt idx="52">
                  <c:v>44665</c:v>
                </c:pt>
                <c:pt idx="53">
                  <c:v>44666</c:v>
                </c:pt>
                <c:pt idx="54">
                  <c:v>44670</c:v>
                </c:pt>
                <c:pt idx="55">
                  <c:v>44671</c:v>
                </c:pt>
                <c:pt idx="56">
                  <c:v>44672</c:v>
                </c:pt>
                <c:pt idx="57">
                  <c:v>44673</c:v>
                </c:pt>
                <c:pt idx="58">
                  <c:v>44676</c:v>
                </c:pt>
                <c:pt idx="59">
                  <c:v>44677</c:v>
                </c:pt>
                <c:pt idx="60">
                  <c:v>44678</c:v>
                </c:pt>
                <c:pt idx="61">
                  <c:v>44679</c:v>
                </c:pt>
                <c:pt idx="62">
                  <c:v>44680</c:v>
                </c:pt>
                <c:pt idx="63">
                  <c:v>44683</c:v>
                </c:pt>
                <c:pt idx="64">
                  <c:v>44685</c:v>
                </c:pt>
                <c:pt idx="65">
                  <c:v>44686</c:v>
                </c:pt>
                <c:pt idx="66">
                  <c:v>44687</c:v>
                </c:pt>
                <c:pt idx="67">
                  <c:v>44690</c:v>
                </c:pt>
                <c:pt idx="68">
                  <c:v>44691</c:v>
                </c:pt>
                <c:pt idx="69">
                  <c:v>44692</c:v>
                </c:pt>
                <c:pt idx="70">
                  <c:v>44693</c:v>
                </c:pt>
                <c:pt idx="71">
                  <c:v>44694</c:v>
                </c:pt>
                <c:pt idx="72">
                  <c:v>44697</c:v>
                </c:pt>
                <c:pt idx="73">
                  <c:v>44698</c:v>
                </c:pt>
                <c:pt idx="74">
                  <c:v>44699</c:v>
                </c:pt>
                <c:pt idx="75">
                  <c:v>44700</c:v>
                </c:pt>
                <c:pt idx="76">
                  <c:v>44701</c:v>
                </c:pt>
                <c:pt idx="77">
                  <c:v>44704</c:v>
                </c:pt>
                <c:pt idx="78">
                  <c:v>44705</c:v>
                </c:pt>
                <c:pt idx="79">
                  <c:v>44706</c:v>
                </c:pt>
                <c:pt idx="80">
                  <c:v>44707</c:v>
                </c:pt>
                <c:pt idx="81">
                  <c:v>44708</c:v>
                </c:pt>
                <c:pt idx="82">
                  <c:v>44711</c:v>
                </c:pt>
                <c:pt idx="83">
                  <c:v>44712</c:v>
                </c:pt>
                <c:pt idx="84">
                  <c:v>44713</c:v>
                </c:pt>
                <c:pt idx="85">
                  <c:v>44714</c:v>
                </c:pt>
                <c:pt idx="86">
                  <c:v>44715</c:v>
                </c:pt>
                <c:pt idx="87">
                  <c:v>44718</c:v>
                </c:pt>
                <c:pt idx="88">
                  <c:v>44719</c:v>
                </c:pt>
                <c:pt idx="89">
                  <c:v>44720</c:v>
                </c:pt>
                <c:pt idx="90">
                  <c:v>44721</c:v>
                </c:pt>
                <c:pt idx="91">
                  <c:v>44722</c:v>
                </c:pt>
                <c:pt idx="92">
                  <c:v>44725</c:v>
                </c:pt>
                <c:pt idx="93">
                  <c:v>44726</c:v>
                </c:pt>
                <c:pt idx="94">
                  <c:v>44727</c:v>
                </c:pt>
                <c:pt idx="95">
                  <c:v>44729</c:v>
                </c:pt>
                <c:pt idx="96">
                  <c:v>44732</c:v>
                </c:pt>
                <c:pt idx="97">
                  <c:v>44733</c:v>
                </c:pt>
                <c:pt idx="98">
                  <c:v>44734</c:v>
                </c:pt>
                <c:pt idx="99">
                  <c:v>44735</c:v>
                </c:pt>
                <c:pt idx="100">
                  <c:v>44736</c:v>
                </c:pt>
                <c:pt idx="101">
                  <c:v>44739</c:v>
                </c:pt>
                <c:pt idx="102">
                  <c:v>44740</c:v>
                </c:pt>
                <c:pt idx="103">
                  <c:v>44741</c:v>
                </c:pt>
                <c:pt idx="104">
                  <c:v>44742</c:v>
                </c:pt>
                <c:pt idx="105">
                  <c:v>44743</c:v>
                </c:pt>
                <c:pt idx="106">
                  <c:v>44746</c:v>
                </c:pt>
                <c:pt idx="107">
                  <c:v>44747</c:v>
                </c:pt>
                <c:pt idx="108">
                  <c:v>44748</c:v>
                </c:pt>
                <c:pt idx="109">
                  <c:v>44749</c:v>
                </c:pt>
                <c:pt idx="110">
                  <c:v>44750</c:v>
                </c:pt>
                <c:pt idx="111">
                  <c:v>44753</c:v>
                </c:pt>
                <c:pt idx="112">
                  <c:v>44754</c:v>
                </c:pt>
                <c:pt idx="113">
                  <c:v>44755</c:v>
                </c:pt>
                <c:pt idx="114">
                  <c:v>44756</c:v>
                </c:pt>
                <c:pt idx="115">
                  <c:v>44757</c:v>
                </c:pt>
                <c:pt idx="116">
                  <c:v>44760</c:v>
                </c:pt>
                <c:pt idx="117">
                  <c:v>44761</c:v>
                </c:pt>
                <c:pt idx="118">
                  <c:v>44762</c:v>
                </c:pt>
                <c:pt idx="119">
                  <c:v>44763</c:v>
                </c:pt>
                <c:pt idx="120">
                  <c:v>44764</c:v>
                </c:pt>
                <c:pt idx="121">
                  <c:v>44767</c:v>
                </c:pt>
                <c:pt idx="122">
                  <c:v>44768</c:v>
                </c:pt>
                <c:pt idx="123">
                  <c:v>44769</c:v>
                </c:pt>
                <c:pt idx="124">
                  <c:v>44770</c:v>
                </c:pt>
                <c:pt idx="125">
                  <c:v>44771</c:v>
                </c:pt>
              </c:numCache>
            </c:numRef>
          </c:cat>
          <c:val>
            <c:numRef>
              <c:f>'#4.1'!$E$40:$E$211</c:f>
              <c:numCache>
                <c:formatCode>General</c:formatCode>
                <c:ptCount val="1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numCache>
            </c:numRef>
          </c:val>
          <c:extLst>
            <c:ext xmlns:c16="http://schemas.microsoft.com/office/drawing/2014/chart" uri="{C3380CC4-5D6E-409C-BE32-E72D297353CC}">
              <c16:uniqueId val="{00000001-04DB-4F3E-A2D9-9F00A53A421B}"/>
            </c:ext>
          </c:extLst>
        </c:ser>
        <c:ser>
          <c:idx val="2"/>
          <c:order val="2"/>
          <c:tx>
            <c:strRef>
              <c:f>'#4.1'!$F$39</c:f>
              <c:strCache>
                <c:ptCount val="1"/>
                <c:pt idx="0">
                  <c:v>Okres referencyjny
Last reset</c:v>
                </c:pt>
              </c:strCache>
            </c:strRef>
          </c:tx>
          <c:spPr>
            <a:solidFill>
              <a:schemeClr val="accent5">
                <a:lumMod val="50000"/>
              </a:schemeClr>
            </a:solidFill>
            <a:ln>
              <a:noFill/>
            </a:ln>
            <a:effectLst/>
          </c:spPr>
          <c:cat>
            <c:numRef>
              <c:f>'#4.1'!$C$40:$C$211</c:f>
              <c:numCache>
                <c:formatCode>m/d/yyyy</c:formatCode>
                <c:ptCount val="172"/>
                <c:pt idx="0">
                  <c:v>44593</c:v>
                </c:pt>
                <c:pt idx="1">
                  <c:v>44594</c:v>
                </c:pt>
                <c:pt idx="2">
                  <c:v>44595</c:v>
                </c:pt>
                <c:pt idx="3">
                  <c:v>44596</c:v>
                </c:pt>
                <c:pt idx="4">
                  <c:v>44599</c:v>
                </c:pt>
                <c:pt idx="5">
                  <c:v>44600</c:v>
                </c:pt>
                <c:pt idx="6">
                  <c:v>44601</c:v>
                </c:pt>
                <c:pt idx="7">
                  <c:v>44602</c:v>
                </c:pt>
                <c:pt idx="8">
                  <c:v>44603</c:v>
                </c:pt>
                <c:pt idx="9">
                  <c:v>44606</c:v>
                </c:pt>
                <c:pt idx="10">
                  <c:v>44607</c:v>
                </c:pt>
                <c:pt idx="11">
                  <c:v>44608</c:v>
                </c:pt>
                <c:pt idx="12">
                  <c:v>44609</c:v>
                </c:pt>
                <c:pt idx="13">
                  <c:v>44610</c:v>
                </c:pt>
                <c:pt idx="14">
                  <c:v>44613</c:v>
                </c:pt>
                <c:pt idx="15">
                  <c:v>44614</c:v>
                </c:pt>
                <c:pt idx="16">
                  <c:v>44615</c:v>
                </c:pt>
                <c:pt idx="17">
                  <c:v>44616</c:v>
                </c:pt>
                <c:pt idx="18">
                  <c:v>44617</c:v>
                </c:pt>
                <c:pt idx="19">
                  <c:v>44620</c:v>
                </c:pt>
                <c:pt idx="20">
                  <c:v>44621</c:v>
                </c:pt>
                <c:pt idx="21">
                  <c:v>44622</c:v>
                </c:pt>
                <c:pt idx="22">
                  <c:v>44623</c:v>
                </c:pt>
                <c:pt idx="23">
                  <c:v>44624</c:v>
                </c:pt>
                <c:pt idx="24">
                  <c:v>44627</c:v>
                </c:pt>
                <c:pt idx="25">
                  <c:v>44628</c:v>
                </c:pt>
                <c:pt idx="26">
                  <c:v>44629</c:v>
                </c:pt>
                <c:pt idx="27">
                  <c:v>44630</c:v>
                </c:pt>
                <c:pt idx="28">
                  <c:v>44631</c:v>
                </c:pt>
                <c:pt idx="29">
                  <c:v>44634</c:v>
                </c:pt>
                <c:pt idx="30">
                  <c:v>44635</c:v>
                </c:pt>
                <c:pt idx="31">
                  <c:v>44636</c:v>
                </c:pt>
                <c:pt idx="32">
                  <c:v>44637</c:v>
                </c:pt>
                <c:pt idx="33">
                  <c:v>44638</c:v>
                </c:pt>
                <c:pt idx="34">
                  <c:v>44641</c:v>
                </c:pt>
                <c:pt idx="35">
                  <c:v>44642</c:v>
                </c:pt>
                <c:pt idx="36">
                  <c:v>44643</c:v>
                </c:pt>
                <c:pt idx="37">
                  <c:v>44644</c:v>
                </c:pt>
                <c:pt idx="38">
                  <c:v>44645</c:v>
                </c:pt>
                <c:pt idx="39">
                  <c:v>44648</c:v>
                </c:pt>
                <c:pt idx="40">
                  <c:v>44649</c:v>
                </c:pt>
                <c:pt idx="41">
                  <c:v>44650</c:v>
                </c:pt>
                <c:pt idx="42">
                  <c:v>44651</c:v>
                </c:pt>
                <c:pt idx="43">
                  <c:v>44652</c:v>
                </c:pt>
                <c:pt idx="44">
                  <c:v>44655</c:v>
                </c:pt>
                <c:pt idx="45">
                  <c:v>44656</c:v>
                </c:pt>
                <c:pt idx="46">
                  <c:v>44657</c:v>
                </c:pt>
                <c:pt idx="47">
                  <c:v>44658</c:v>
                </c:pt>
                <c:pt idx="48">
                  <c:v>44659</c:v>
                </c:pt>
                <c:pt idx="49">
                  <c:v>44662</c:v>
                </c:pt>
                <c:pt idx="50">
                  <c:v>44663</c:v>
                </c:pt>
                <c:pt idx="51">
                  <c:v>44664</c:v>
                </c:pt>
                <c:pt idx="52">
                  <c:v>44665</c:v>
                </c:pt>
                <c:pt idx="53">
                  <c:v>44666</c:v>
                </c:pt>
                <c:pt idx="54">
                  <c:v>44670</c:v>
                </c:pt>
                <c:pt idx="55">
                  <c:v>44671</c:v>
                </c:pt>
                <c:pt idx="56">
                  <c:v>44672</c:v>
                </c:pt>
                <c:pt idx="57">
                  <c:v>44673</c:v>
                </c:pt>
                <c:pt idx="58">
                  <c:v>44676</c:v>
                </c:pt>
                <c:pt idx="59">
                  <c:v>44677</c:v>
                </c:pt>
                <c:pt idx="60">
                  <c:v>44678</c:v>
                </c:pt>
                <c:pt idx="61">
                  <c:v>44679</c:v>
                </c:pt>
                <c:pt idx="62">
                  <c:v>44680</c:v>
                </c:pt>
                <c:pt idx="63">
                  <c:v>44683</c:v>
                </c:pt>
                <c:pt idx="64">
                  <c:v>44685</c:v>
                </c:pt>
                <c:pt idx="65">
                  <c:v>44686</c:v>
                </c:pt>
                <c:pt idx="66">
                  <c:v>44687</c:v>
                </c:pt>
                <c:pt idx="67">
                  <c:v>44690</c:v>
                </c:pt>
                <c:pt idx="68">
                  <c:v>44691</c:v>
                </c:pt>
                <c:pt idx="69">
                  <c:v>44692</c:v>
                </c:pt>
                <c:pt idx="70">
                  <c:v>44693</c:v>
                </c:pt>
                <c:pt idx="71">
                  <c:v>44694</c:v>
                </c:pt>
                <c:pt idx="72">
                  <c:v>44697</c:v>
                </c:pt>
                <c:pt idx="73">
                  <c:v>44698</c:v>
                </c:pt>
                <c:pt idx="74">
                  <c:v>44699</c:v>
                </c:pt>
                <c:pt idx="75">
                  <c:v>44700</c:v>
                </c:pt>
                <c:pt idx="76">
                  <c:v>44701</c:v>
                </c:pt>
                <c:pt idx="77">
                  <c:v>44704</c:v>
                </c:pt>
                <c:pt idx="78">
                  <c:v>44705</c:v>
                </c:pt>
                <c:pt idx="79">
                  <c:v>44706</c:v>
                </c:pt>
                <c:pt idx="80">
                  <c:v>44707</c:v>
                </c:pt>
                <c:pt idx="81">
                  <c:v>44708</c:v>
                </c:pt>
                <c:pt idx="82">
                  <c:v>44711</c:v>
                </c:pt>
                <c:pt idx="83">
                  <c:v>44712</c:v>
                </c:pt>
                <c:pt idx="84">
                  <c:v>44713</c:v>
                </c:pt>
                <c:pt idx="85">
                  <c:v>44714</c:v>
                </c:pt>
                <c:pt idx="86">
                  <c:v>44715</c:v>
                </c:pt>
                <c:pt idx="87">
                  <c:v>44718</c:v>
                </c:pt>
                <c:pt idx="88">
                  <c:v>44719</c:v>
                </c:pt>
                <c:pt idx="89">
                  <c:v>44720</c:v>
                </c:pt>
                <c:pt idx="90">
                  <c:v>44721</c:v>
                </c:pt>
                <c:pt idx="91">
                  <c:v>44722</c:v>
                </c:pt>
                <c:pt idx="92">
                  <c:v>44725</c:v>
                </c:pt>
                <c:pt idx="93">
                  <c:v>44726</c:v>
                </c:pt>
                <c:pt idx="94">
                  <c:v>44727</c:v>
                </c:pt>
                <c:pt idx="95">
                  <c:v>44729</c:v>
                </c:pt>
                <c:pt idx="96">
                  <c:v>44732</c:v>
                </c:pt>
                <c:pt idx="97">
                  <c:v>44733</c:v>
                </c:pt>
                <c:pt idx="98">
                  <c:v>44734</c:v>
                </c:pt>
                <c:pt idx="99">
                  <c:v>44735</c:v>
                </c:pt>
                <c:pt idx="100">
                  <c:v>44736</c:v>
                </c:pt>
                <c:pt idx="101">
                  <c:v>44739</c:v>
                </c:pt>
                <c:pt idx="102">
                  <c:v>44740</c:v>
                </c:pt>
                <c:pt idx="103">
                  <c:v>44741</c:v>
                </c:pt>
                <c:pt idx="104">
                  <c:v>44742</c:v>
                </c:pt>
                <c:pt idx="105">
                  <c:v>44743</c:v>
                </c:pt>
                <c:pt idx="106">
                  <c:v>44746</c:v>
                </c:pt>
                <c:pt idx="107">
                  <c:v>44747</c:v>
                </c:pt>
                <c:pt idx="108">
                  <c:v>44748</c:v>
                </c:pt>
                <c:pt idx="109">
                  <c:v>44749</c:v>
                </c:pt>
                <c:pt idx="110">
                  <c:v>44750</c:v>
                </c:pt>
                <c:pt idx="111">
                  <c:v>44753</c:v>
                </c:pt>
                <c:pt idx="112">
                  <c:v>44754</c:v>
                </c:pt>
                <c:pt idx="113">
                  <c:v>44755</c:v>
                </c:pt>
                <c:pt idx="114">
                  <c:v>44756</c:v>
                </c:pt>
                <c:pt idx="115">
                  <c:v>44757</c:v>
                </c:pt>
                <c:pt idx="116">
                  <c:v>44760</c:v>
                </c:pt>
                <c:pt idx="117">
                  <c:v>44761</c:v>
                </c:pt>
                <c:pt idx="118">
                  <c:v>44762</c:v>
                </c:pt>
                <c:pt idx="119">
                  <c:v>44763</c:v>
                </c:pt>
                <c:pt idx="120">
                  <c:v>44764</c:v>
                </c:pt>
                <c:pt idx="121">
                  <c:v>44767</c:v>
                </c:pt>
                <c:pt idx="122">
                  <c:v>44768</c:v>
                </c:pt>
                <c:pt idx="123">
                  <c:v>44769</c:v>
                </c:pt>
                <c:pt idx="124">
                  <c:v>44770</c:v>
                </c:pt>
                <c:pt idx="125">
                  <c:v>44771</c:v>
                </c:pt>
              </c:numCache>
            </c:numRef>
          </c:cat>
          <c:val>
            <c:numRef>
              <c:f>'#4.1'!$F$40:$F$211</c:f>
              <c:numCache>
                <c:formatCode>General</c:formatCode>
                <c:ptCount val="17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val>
          <c:extLst>
            <c:ext xmlns:c16="http://schemas.microsoft.com/office/drawing/2014/chart" uri="{C3380CC4-5D6E-409C-BE32-E72D297353CC}">
              <c16:uniqueId val="{00000002-04DB-4F3E-A2D9-9F00A53A421B}"/>
            </c:ext>
          </c:extLst>
        </c:ser>
        <c:ser>
          <c:idx val="3"/>
          <c:order val="3"/>
          <c:tx>
            <c:strRef>
              <c:f>'#4.1'!$G$39</c:f>
              <c:strCache>
                <c:ptCount val="1"/>
              </c:strCache>
            </c:strRef>
          </c:tx>
          <c:spPr>
            <a:noFill/>
            <a:ln>
              <a:noFill/>
            </a:ln>
            <a:effectLst/>
          </c:spPr>
          <c:cat>
            <c:numRef>
              <c:f>'#4.1'!$C$40:$C$211</c:f>
              <c:numCache>
                <c:formatCode>m/d/yyyy</c:formatCode>
                <c:ptCount val="172"/>
                <c:pt idx="0">
                  <c:v>44593</c:v>
                </c:pt>
                <c:pt idx="1">
                  <c:v>44594</c:v>
                </c:pt>
                <c:pt idx="2">
                  <c:v>44595</c:v>
                </c:pt>
                <c:pt idx="3">
                  <c:v>44596</c:v>
                </c:pt>
                <c:pt idx="4">
                  <c:v>44599</c:v>
                </c:pt>
                <c:pt idx="5">
                  <c:v>44600</c:v>
                </c:pt>
                <c:pt idx="6">
                  <c:v>44601</c:v>
                </c:pt>
                <c:pt idx="7">
                  <c:v>44602</c:v>
                </c:pt>
                <c:pt idx="8">
                  <c:v>44603</c:v>
                </c:pt>
                <c:pt idx="9">
                  <c:v>44606</c:v>
                </c:pt>
                <c:pt idx="10">
                  <c:v>44607</c:v>
                </c:pt>
                <c:pt idx="11">
                  <c:v>44608</c:v>
                </c:pt>
                <c:pt idx="12">
                  <c:v>44609</c:v>
                </c:pt>
                <c:pt idx="13">
                  <c:v>44610</c:v>
                </c:pt>
                <c:pt idx="14">
                  <c:v>44613</c:v>
                </c:pt>
                <c:pt idx="15">
                  <c:v>44614</c:v>
                </c:pt>
                <c:pt idx="16">
                  <c:v>44615</c:v>
                </c:pt>
                <c:pt idx="17">
                  <c:v>44616</c:v>
                </c:pt>
                <c:pt idx="18">
                  <c:v>44617</c:v>
                </c:pt>
                <c:pt idx="19">
                  <c:v>44620</c:v>
                </c:pt>
                <c:pt idx="20">
                  <c:v>44621</c:v>
                </c:pt>
                <c:pt idx="21">
                  <c:v>44622</c:v>
                </c:pt>
                <c:pt idx="22">
                  <c:v>44623</c:v>
                </c:pt>
                <c:pt idx="23">
                  <c:v>44624</c:v>
                </c:pt>
                <c:pt idx="24">
                  <c:v>44627</c:v>
                </c:pt>
                <c:pt idx="25">
                  <c:v>44628</c:v>
                </c:pt>
                <c:pt idx="26">
                  <c:v>44629</c:v>
                </c:pt>
                <c:pt idx="27">
                  <c:v>44630</c:v>
                </c:pt>
                <c:pt idx="28">
                  <c:v>44631</c:v>
                </c:pt>
                <c:pt idx="29">
                  <c:v>44634</c:v>
                </c:pt>
                <c:pt idx="30">
                  <c:v>44635</c:v>
                </c:pt>
                <c:pt idx="31">
                  <c:v>44636</c:v>
                </c:pt>
                <c:pt idx="32">
                  <c:v>44637</c:v>
                </c:pt>
                <c:pt idx="33">
                  <c:v>44638</c:v>
                </c:pt>
                <c:pt idx="34">
                  <c:v>44641</c:v>
                </c:pt>
                <c:pt idx="35">
                  <c:v>44642</c:v>
                </c:pt>
                <c:pt idx="36">
                  <c:v>44643</c:v>
                </c:pt>
                <c:pt idx="37">
                  <c:v>44644</c:v>
                </c:pt>
                <c:pt idx="38">
                  <c:v>44645</c:v>
                </c:pt>
                <c:pt idx="39">
                  <c:v>44648</c:v>
                </c:pt>
                <c:pt idx="40">
                  <c:v>44649</c:v>
                </c:pt>
                <c:pt idx="41">
                  <c:v>44650</c:v>
                </c:pt>
                <c:pt idx="42">
                  <c:v>44651</c:v>
                </c:pt>
                <c:pt idx="43">
                  <c:v>44652</c:v>
                </c:pt>
                <c:pt idx="44">
                  <c:v>44655</c:v>
                </c:pt>
                <c:pt idx="45">
                  <c:v>44656</c:v>
                </c:pt>
                <c:pt idx="46">
                  <c:v>44657</c:v>
                </c:pt>
                <c:pt idx="47">
                  <c:v>44658</c:v>
                </c:pt>
                <c:pt idx="48">
                  <c:v>44659</c:v>
                </c:pt>
                <c:pt idx="49">
                  <c:v>44662</c:v>
                </c:pt>
                <c:pt idx="50">
                  <c:v>44663</c:v>
                </c:pt>
                <c:pt idx="51">
                  <c:v>44664</c:v>
                </c:pt>
                <c:pt idx="52">
                  <c:v>44665</c:v>
                </c:pt>
                <c:pt idx="53">
                  <c:v>44666</c:v>
                </c:pt>
                <c:pt idx="54">
                  <c:v>44670</c:v>
                </c:pt>
                <c:pt idx="55">
                  <c:v>44671</c:v>
                </c:pt>
                <c:pt idx="56">
                  <c:v>44672</c:v>
                </c:pt>
                <c:pt idx="57">
                  <c:v>44673</c:v>
                </c:pt>
                <c:pt idx="58">
                  <c:v>44676</c:v>
                </c:pt>
                <c:pt idx="59">
                  <c:v>44677</c:v>
                </c:pt>
                <c:pt idx="60">
                  <c:v>44678</c:v>
                </c:pt>
                <c:pt idx="61">
                  <c:v>44679</c:v>
                </c:pt>
                <c:pt idx="62">
                  <c:v>44680</c:v>
                </c:pt>
                <c:pt idx="63">
                  <c:v>44683</c:v>
                </c:pt>
                <c:pt idx="64">
                  <c:v>44685</c:v>
                </c:pt>
                <c:pt idx="65">
                  <c:v>44686</c:v>
                </c:pt>
                <c:pt idx="66">
                  <c:v>44687</c:v>
                </c:pt>
                <c:pt idx="67">
                  <c:v>44690</c:v>
                </c:pt>
                <c:pt idx="68">
                  <c:v>44691</c:v>
                </c:pt>
                <c:pt idx="69">
                  <c:v>44692</c:v>
                </c:pt>
                <c:pt idx="70">
                  <c:v>44693</c:v>
                </c:pt>
                <c:pt idx="71">
                  <c:v>44694</c:v>
                </c:pt>
                <c:pt idx="72">
                  <c:v>44697</c:v>
                </c:pt>
                <c:pt idx="73">
                  <c:v>44698</c:v>
                </c:pt>
                <c:pt idx="74">
                  <c:v>44699</c:v>
                </c:pt>
                <c:pt idx="75">
                  <c:v>44700</c:v>
                </c:pt>
                <c:pt idx="76">
                  <c:v>44701</c:v>
                </c:pt>
                <c:pt idx="77">
                  <c:v>44704</c:v>
                </c:pt>
                <c:pt idx="78">
                  <c:v>44705</c:v>
                </c:pt>
                <c:pt idx="79">
                  <c:v>44706</c:v>
                </c:pt>
                <c:pt idx="80">
                  <c:v>44707</c:v>
                </c:pt>
                <c:pt idx="81">
                  <c:v>44708</c:v>
                </c:pt>
                <c:pt idx="82">
                  <c:v>44711</c:v>
                </c:pt>
                <c:pt idx="83">
                  <c:v>44712</c:v>
                </c:pt>
                <c:pt idx="84">
                  <c:v>44713</c:v>
                </c:pt>
                <c:pt idx="85">
                  <c:v>44714</c:v>
                </c:pt>
                <c:pt idx="86">
                  <c:v>44715</c:v>
                </c:pt>
                <c:pt idx="87">
                  <c:v>44718</c:v>
                </c:pt>
                <c:pt idx="88">
                  <c:v>44719</c:v>
                </c:pt>
                <c:pt idx="89">
                  <c:v>44720</c:v>
                </c:pt>
                <c:pt idx="90">
                  <c:v>44721</c:v>
                </c:pt>
                <c:pt idx="91">
                  <c:v>44722</c:v>
                </c:pt>
                <c:pt idx="92">
                  <c:v>44725</c:v>
                </c:pt>
                <c:pt idx="93">
                  <c:v>44726</c:v>
                </c:pt>
                <c:pt idx="94">
                  <c:v>44727</c:v>
                </c:pt>
                <c:pt idx="95">
                  <c:v>44729</c:v>
                </c:pt>
                <c:pt idx="96">
                  <c:v>44732</c:v>
                </c:pt>
                <c:pt idx="97">
                  <c:v>44733</c:v>
                </c:pt>
                <c:pt idx="98">
                  <c:v>44734</c:v>
                </c:pt>
                <c:pt idx="99">
                  <c:v>44735</c:v>
                </c:pt>
                <c:pt idx="100">
                  <c:v>44736</c:v>
                </c:pt>
                <c:pt idx="101">
                  <c:v>44739</c:v>
                </c:pt>
                <c:pt idx="102">
                  <c:v>44740</c:v>
                </c:pt>
                <c:pt idx="103">
                  <c:v>44741</c:v>
                </c:pt>
                <c:pt idx="104">
                  <c:v>44742</c:v>
                </c:pt>
                <c:pt idx="105">
                  <c:v>44743</c:v>
                </c:pt>
                <c:pt idx="106">
                  <c:v>44746</c:v>
                </c:pt>
                <c:pt idx="107">
                  <c:v>44747</c:v>
                </c:pt>
                <c:pt idx="108">
                  <c:v>44748</c:v>
                </c:pt>
                <c:pt idx="109">
                  <c:v>44749</c:v>
                </c:pt>
                <c:pt idx="110">
                  <c:v>44750</c:v>
                </c:pt>
                <c:pt idx="111">
                  <c:v>44753</c:v>
                </c:pt>
                <c:pt idx="112">
                  <c:v>44754</c:v>
                </c:pt>
                <c:pt idx="113">
                  <c:v>44755</c:v>
                </c:pt>
                <c:pt idx="114">
                  <c:v>44756</c:v>
                </c:pt>
                <c:pt idx="115">
                  <c:v>44757</c:v>
                </c:pt>
                <c:pt idx="116">
                  <c:v>44760</c:v>
                </c:pt>
                <c:pt idx="117">
                  <c:v>44761</c:v>
                </c:pt>
                <c:pt idx="118">
                  <c:v>44762</c:v>
                </c:pt>
                <c:pt idx="119">
                  <c:v>44763</c:v>
                </c:pt>
                <c:pt idx="120">
                  <c:v>44764</c:v>
                </c:pt>
                <c:pt idx="121">
                  <c:v>44767</c:v>
                </c:pt>
                <c:pt idx="122">
                  <c:v>44768</c:v>
                </c:pt>
                <c:pt idx="123">
                  <c:v>44769</c:v>
                </c:pt>
                <c:pt idx="124">
                  <c:v>44770</c:v>
                </c:pt>
                <c:pt idx="125">
                  <c:v>44771</c:v>
                </c:pt>
              </c:numCache>
            </c:numRef>
          </c:cat>
          <c:val>
            <c:numRef>
              <c:f>'#4.1'!$G$40:$G$211</c:f>
              <c:numCache>
                <c:formatCode>General</c:formatCode>
                <c:ptCount val="172"/>
              </c:numCache>
            </c:numRef>
          </c:val>
          <c:extLst>
            <c:ext xmlns:c16="http://schemas.microsoft.com/office/drawing/2014/chart" uri="{C3380CC4-5D6E-409C-BE32-E72D297353CC}">
              <c16:uniqueId val="{00000003-04DB-4F3E-A2D9-9F00A53A421B}"/>
            </c:ext>
          </c:extLst>
        </c:ser>
        <c:dLbls>
          <c:showLegendKey val="0"/>
          <c:showVal val="0"/>
          <c:showCatName val="0"/>
          <c:showSerName val="0"/>
          <c:showPercent val="0"/>
          <c:showBubbleSize val="0"/>
        </c:dLbls>
        <c:axId val="2035138096"/>
        <c:axId val="2030741648"/>
      </c:areaChart>
      <c:lineChart>
        <c:grouping val="standard"/>
        <c:varyColors val="0"/>
        <c:ser>
          <c:idx val="0"/>
          <c:order val="0"/>
          <c:tx>
            <c:strRef>
              <c:f>'#4.1'!$D$39</c:f>
              <c:strCache>
                <c:ptCount val="1"/>
                <c:pt idx="0">
                  <c:v>RFR</c:v>
                </c:pt>
              </c:strCache>
            </c:strRef>
          </c:tx>
          <c:spPr>
            <a:ln w="25400" cap="rnd">
              <a:solidFill>
                <a:schemeClr val="accent1"/>
              </a:solidFill>
              <a:round/>
            </a:ln>
            <a:effectLst/>
          </c:spPr>
          <c:marker>
            <c:symbol val="none"/>
          </c:marker>
          <c:cat>
            <c:numRef>
              <c:f>'#4.1'!$C$40:$C$211</c:f>
              <c:numCache>
                <c:formatCode>m/d/yyyy</c:formatCode>
                <c:ptCount val="172"/>
                <c:pt idx="0">
                  <c:v>44593</c:v>
                </c:pt>
                <c:pt idx="1">
                  <c:v>44594</c:v>
                </c:pt>
                <c:pt idx="2">
                  <c:v>44595</c:v>
                </c:pt>
                <c:pt idx="3">
                  <c:v>44596</c:v>
                </c:pt>
                <c:pt idx="4">
                  <c:v>44599</c:v>
                </c:pt>
                <c:pt idx="5">
                  <c:v>44600</c:v>
                </c:pt>
                <c:pt idx="6">
                  <c:v>44601</c:v>
                </c:pt>
                <c:pt idx="7">
                  <c:v>44602</c:v>
                </c:pt>
                <c:pt idx="8">
                  <c:v>44603</c:v>
                </c:pt>
                <c:pt idx="9">
                  <c:v>44606</c:v>
                </c:pt>
                <c:pt idx="10">
                  <c:v>44607</c:v>
                </c:pt>
                <c:pt idx="11">
                  <c:v>44608</c:v>
                </c:pt>
                <c:pt idx="12">
                  <c:v>44609</c:v>
                </c:pt>
                <c:pt idx="13">
                  <c:v>44610</c:v>
                </c:pt>
                <c:pt idx="14">
                  <c:v>44613</c:v>
                </c:pt>
                <c:pt idx="15">
                  <c:v>44614</c:v>
                </c:pt>
                <c:pt idx="16">
                  <c:v>44615</c:v>
                </c:pt>
                <c:pt idx="17">
                  <c:v>44616</c:v>
                </c:pt>
                <c:pt idx="18">
                  <c:v>44617</c:v>
                </c:pt>
                <c:pt idx="19">
                  <c:v>44620</c:v>
                </c:pt>
                <c:pt idx="20">
                  <c:v>44621</c:v>
                </c:pt>
                <c:pt idx="21">
                  <c:v>44622</c:v>
                </c:pt>
                <c:pt idx="22">
                  <c:v>44623</c:v>
                </c:pt>
                <c:pt idx="23">
                  <c:v>44624</c:v>
                </c:pt>
                <c:pt idx="24">
                  <c:v>44627</c:v>
                </c:pt>
                <c:pt idx="25">
                  <c:v>44628</c:v>
                </c:pt>
                <c:pt idx="26">
                  <c:v>44629</c:v>
                </c:pt>
                <c:pt idx="27">
                  <c:v>44630</c:v>
                </c:pt>
                <c:pt idx="28">
                  <c:v>44631</c:v>
                </c:pt>
                <c:pt idx="29">
                  <c:v>44634</c:v>
                </c:pt>
                <c:pt idx="30">
                  <c:v>44635</c:v>
                </c:pt>
                <c:pt idx="31">
                  <c:v>44636</c:v>
                </c:pt>
                <c:pt idx="32">
                  <c:v>44637</c:v>
                </c:pt>
                <c:pt idx="33">
                  <c:v>44638</c:v>
                </c:pt>
                <c:pt idx="34">
                  <c:v>44641</c:v>
                </c:pt>
                <c:pt idx="35">
                  <c:v>44642</c:v>
                </c:pt>
                <c:pt idx="36">
                  <c:v>44643</c:v>
                </c:pt>
                <c:pt idx="37">
                  <c:v>44644</c:v>
                </c:pt>
                <c:pt idx="38">
                  <c:v>44645</c:v>
                </c:pt>
                <c:pt idx="39">
                  <c:v>44648</c:v>
                </c:pt>
                <c:pt idx="40">
                  <c:v>44649</c:v>
                </c:pt>
                <c:pt idx="41">
                  <c:v>44650</c:v>
                </c:pt>
                <c:pt idx="42">
                  <c:v>44651</c:v>
                </c:pt>
                <c:pt idx="43">
                  <c:v>44652</c:v>
                </c:pt>
                <c:pt idx="44">
                  <c:v>44655</c:v>
                </c:pt>
                <c:pt idx="45">
                  <c:v>44656</c:v>
                </c:pt>
                <c:pt idx="46">
                  <c:v>44657</c:v>
                </c:pt>
                <c:pt idx="47">
                  <c:v>44658</c:v>
                </c:pt>
                <c:pt idx="48">
                  <c:v>44659</c:v>
                </c:pt>
                <c:pt idx="49">
                  <c:v>44662</c:v>
                </c:pt>
                <c:pt idx="50">
                  <c:v>44663</c:v>
                </c:pt>
                <c:pt idx="51">
                  <c:v>44664</c:v>
                </c:pt>
                <c:pt idx="52">
                  <c:v>44665</c:v>
                </c:pt>
                <c:pt idx="53">
                  <c:v>44666</c:v>
                </c:pt>
                <c:pt idx="54">
                  <c:v>44670</c:v>
                </c:pt>
                <c:pt idx="55">
                  <c:v>44671</c:v>
                </c:pt>
                <c:pt idx="56">
                  <c:v>44672</c:v>
                </c:pt>
                <c:pt idx="57">
                  <c:v>44673</c:v>
                </c:pt>
                <c:pt idx="58">
                  <c:v>44676</c:v>
                </c:pt>
                <c:pt idx="59">
                  <c:v>44677</c:v>
                </c:pt>
                <c:pt idx="60">
                  <c:v>44678</c:v>
                </c:pt>
                <c:pt idx="61">
                  <c:v>44679</c:v>
                </c:pt>
                <c:pt idx="62">
                  <c:v>44680</c:v>
                </c:pt>
                <c:pt idx="63">
                  <c:v>44683</c:v>
                </c:pt>
                <c:pt idx="64">
                  <c:v>44685</c:v>
                </c:pt>
                <c:pt idx="65">
                  <c:v>44686</c:v>
                </c:pt>
                <c:pt idx="66">
                  <c:v>44687</c:v>
                </c:pt>
                <c:pt idx="67">
                  <c:v>44690</c:v>
                </c:pt>
                <c:pt idx="68">
                  <c:v>44691</c:v>
                </c:pt>
                <c:pt idx="69">
                  <c:v>44692</c:v>
                </c:pt>
                <c:pt idx="70">
                  <c:v>44693</c:v>
                </c:pt>
                <c:pt idx="71">
                  <c:v>44694</c:v>
                </c:pt>
                <c:pt idx="72">
                  <c:v>44697</c:v>
                </c:pt>
                <c:pt idx="73">
                  <c:v>44698</c:v>
                </c:pt>
                <c:pt idx="74">
                  <c:v>44699</c:v>
                </c:pt>
                <c:pt idx="75">
                  <c:v>44700</c:v>
                </c:pt>
                <c:pt idx="76">
                  <c:v>44701</c:v>
                </c:pt>
                <c:pt idx="77">
                  <c:v>44704</c:v>
                </c:pt>
                <c:pt idx="78">
                  <c:v>44705</c:v>
                </c:pt>
                <c:pt idx="79">
                  <c:v>44706</c:v>
                </c:pt>
                <c:pt idx="80">
                  <c:v>44707</c:v>
                </c:pt>
                <c:pt idx="81">
                  <c:v>44708</c:v>
                </c:pt>
                <c:pt idx="82">
                  <c:v>44711</c:v>
                </c:pt>
                <c:pt idx="83">
                  <c:v>44712</c:v>
                </c:pt>
                <c:pt idx="84">
                  <c:v>44713</c:v>
                </c:pt>
                <c:pt idx="85">
                  <c:v>44714</c:v>
                </c:pt>
                <c:pt idx="86">
                  <c:v>44715</c:v>
                </c:pt>
                <c:pt idx="87">
                  <c:v>44718</c:v>
                </c:pt>
                <c:pt idx="88">
                  <c:v>44719</c:v>
                </c:pt>
                <c:pt idx="89">
                  <c:v>44720</c:v>
                </c:pt>
                <c:pt idx="90">
                  <c:v>44721</c:v>
                </c:pt>
                <c:pt idx="91">
                  <c:v>44722</c:v>
                </c:pt>
                <c:pt idx="92">
                  <c:v>44725</c:v>
                </c:pt>
                <c:pt idx="93">
                  <c:v>44726</c:v>
                </c:pt>
                <c:pt idx="94">
                  <c:v>44727</c:v>
                </c:pt>
                <c:pt idx="95">
                  <c:v>44729</c:v>
                </c:pt>
                <c:pt idx="96">
                  <c:v>44732</c:v>
                </c:pt>
                <c:pt idx="97">
                  <c:v>44733</c:v>
                </c:pt>
                <c:pt idx="98">
                  <c:v>44734</c:v>
                </c:pt>
                <c:pt idx="99">
                  <c:v>44735</c:v>
                </c:pt>
                <c:pt idx="100">
                  <c:v>44736</c:v>
                </c:pt>
                <c:pt idx="101">
                  <c:v>44739</c:v>
                </c:pt>
                <c:pt idx="102">
                  <c:v>44740</c:v>
                </c:pt>
                <c:pt idx="103">
                  <c:v>44741</c:v>
                </c:pt>
                <c:pt idx="104">
                  <c:v>44742</c:v>
                </c:pt>
                <c:pt idx="105">
                  <c:v>44743</c:v>
                </c:pt>
                <c:pt idx="106">
                  <c:v>44746</c:v>
                </c:pt>
                <c:pt idx="107">
                  <c:v>44747</c:v>
                </c:pt>
                <c:pt idx="108">
                  <c:v>44748</c:v>
                </c:pt>
                <c:pt idx="109">
                  <c:v>44749</c:v>
                </c:pt>
                <c:pt idx="110">
                  <c:v>44750</c:v>
                </c:pt>
                <c:pt idx="111">
                  <c:v>44753</c:v>
                </c:pt>
                <c:pt idx="112">
                  <c:v>44754</c:v>
                </c:pt>
                <c:pt idx="113">
                  <c:v>44755</c:v>
                </c:pt>
                <c:pt idx="114">
                  <c:v>44756</c:v>
                </c:pt>
                <c:pt idx="115">
                  <c:v>44757</c:v>
                </c:pt>
                <c:pt idx="116">
                  <c:v>44760</c:v>
                </c:pt>
                <c:pt idx="117">
                  <c:v>44761</c:v>
                </c:pt>
                <c:pt idx="118">
                  <c:v>44762</c:v>
                </c:pt>
                <c:pt idx="119">
                  <c:v>44763</c:v>
                </c:pt>
                <c:pt idx="120">
                  <c:v>44764</c:v>
                </c:pt>
                <c:pt idx="121">
                  <c:v>44767</c:v>
                </c:pt>
                <c:pt idx="122">
                  <c:v>44768</c:v>
                </c:pt>
                <c:pt idx="123">
                  <c:v>44769</c:v>
                </c:pt>
                <c:pt idx="124">
                  <c:v>44770</c:v>
                </c:pt>
                <c:pt idx="125">
                  <c:v>44771</c:v>
                </c:pt>
              </c:numCache>
            </c:numRef>
          </c:cat>
          <c:val>
            <c:numRef>
              <c:f>'#4.1'!$D$40:$D$211</c:f>
              <c:numCache>
                <c:formatCode>0.00%</c:formatCode>
                <c:ptCount val="172"/>
                <c:pt idx="0">
                  <c:v>1.4499999999999999E-2</c:v>
                </c:pt>
                <c:pt idx="1">
                  <c:v>1.5800000000000002E-2</c:v>
                </c:pt>
                <c:pt idx="2">
                  <c:v>1.5609999999999999E-2</c:v>
                </c:pt>
                <c:pt idx="3">
                  <c:v>1.7909999999999999E-2</c:v>
                </c:pt>
                <c:pt idx="4">
                  <c:v>1.602E-2</c:v>
                </c:pt>
                <c:pt idx="5">
                  <c:v>1.52E-2</c:v>
                </c:pt>
                <c:pt idx="6">
                  <c:v>1.8089999999999998E-2</c:v>
                </c:pt>
                <c:pt idx="7">
                  <c:v>2.019E-2</c:v>
                </c:pt>
                <c:pt idx="8">
                  <c:v>2.0489999999999998E-2</c:v>
                </c:pt>
                <c:pt idx="9">
                  <c:v>1.813E-2</c:v>
                </c:pt>
                <c:pt idx="10">
                  <c:v>1.9099999999999999E-2</c:v>
                </c:pt>
                <c:pt idx="11">
                  <c:v>2.0840000000000001E-2</c:v>
                </c:pt>
                <c:pt idx="12">
                  <c:v>2.214E-2</c:v>
                </c:pt>
                <c:pt idx="13">
                  <c:v>1.942E-2</c:v>
                </c:pt>
                <c:pt idx="14">
                  <c:v>2.0219999999999998E-2</c:v>
                </c:pt>
                <c:pt idx="15">
                  <c:v>2.1389999999999999E-2</c:v>
                </c:pt>
                <c:pt idx="16">
                  <c:v>1.8589999999999999E-2</c:v>
                </c:pt>
                <c:pt idx="17">
                  <c:v>2.0449999999999999E-2</c:v>
                </c:pt>
                <c:pt idx="18">
                  <c:v>1.9530000000000002E-2</c:v>
                </c:pt>
                <c:pt idx="19">
                  <c:v>1.5679999999999999E-2</c:v>
                </c:pt>
                <c:pt idx="20">
                  <c:v>2.2029999999999998E-2</c:v>
                </c:pt>
                <c:pt idx="21">
                  <c:v>2.4649999999999998E-2</c:v>
                </c:pt>
                <c:pt idx="22">
                  <c:v>2.2940000000000002E-2</c:v>
                </c:pt>
                <c:pt idx="23">
                  <c:v>2.3050000000000001E-2</c:v>
                </c:pt>
                <c:pt idx="24">
                  <c:v>2.299E-2</c:v>
                </c:pt>
                <c:pt idx="25">
                  <c:v>2.0969999999999999E-2</c:v>
                </c:pt>
                <c:pt idx="26">
                  <c:v>2.775E-2</c:v>
                </c:pt>
                <c:pt idx="27">
                  <c:v>2.9319999999999999E-2</c:v>
                </c:pt>
                <c:pt idx="28">
                  <c:v>2.835E-2</c:v>
                </c:pt>
                <c:pt idx="29">
                  <c:v>2.8580000000000001E-2</c:v>
                </c:pt>
                <c:pt idx="30">
                  <c:v>2.894E-2</c:v>
                </c:pt>
                <c:pt idx="31">
                  <c:v>2.9350000000000001E-2</c:v>
                </c:pt>
                <c:pt idx="32">
                  <c:v>2.86E-2</c:v>
                </c:pt>
                <c:pt idx="33">
                  <c:v>2.852E-2</c:v>
                </c:pt>
                <c:pt idx="34">
                  <c:v>2.7229999999999997E-2</c:v>
                </c:pt>
                <c:pt idx="35">
                  <c:v>2.828E-2</c:v>
                </c:pt>
                <c:pt idx="36">
                  <c:v>2.887E-2</c:v>
                </c:pt>
                <c:pt idx="37">
                  <c:v>2.444E-2</c:v>
                </c:pt>
                <c:pt idx="38">
                  <c:v>2.4109999999999999E-2</c:v>
                </c:pt>
                <c:pt idx="39">
                  <c:v>2.6089999999999999E-2</c:v>
                </c:pt>
                <c:pt idx="40">
                  <c:v>2.3220000000000001E-2</c:v>
                </c:pt>
                <c:pt idx="41">
                  <c:v>2.6169999999999999E-2</c:v>
                </c:pt>
                <c:pt idx="42">
                  <c:v>2.2930000000000002E-2</c:v>
                </c:pt>
                <c:pt idx="43">
                  <c:v>2.954E-2</c:v>
                </c:pt>
                <c:pt idx="44">
                  <c:v>3.1570000000000001E-2</c:v>
                </c:pt>
                <c:pt idx="45">
                  <c:v>3.2850000000000004E-2</c:v>
                </c:pt>
                <c:pt idx="46">
                  <c:v>3.3639999999999996E-2</c:v>
                </c:pt>
                <c:pt idx="47">
                  <c:v>4.24E-2</c:v>
                </c:pt>
                <c:pt idx="48">
                  <c:v>4.1299999999999996E-2</c:v>
                </c:pt>
                <c:pt idx="49">
                  <c:v>4.0849999999999997E-2</c:v>
                </c:pt>
                <c:pt idx="50">
                  <c:v>4.0069999999999995E-2</c:v>
                </c:pt>
                <c:pt idx="51">
                  <c:v>4.0149999999999998E-2</c:v>
                </c:pt>
                <c:pt idx="52">
                  <c:v>4.0330000000000005E-2</c:v>
                </c:pt>
                <c:pt idx="53">
                  <c:v>3.8650000000000004E-2</c:v>
                </c:pt>
                <c:pt idx="54">
                  <c:v>3.9559999999999998E-2</c:v>
                </c:pt>
                <c:pt idx="55">
                  <c:v>3.9980000000000002E-2</c:v>
                </c:pt>
                <c:pt idx="56">
                  <c:v>3.9209999999999995E-2</c:v>
                </c:pt>
                <c:pt idx="57">
                  <c:v>3.9350000000000003E-2</c:v>
                </c:pt>
                <c:pt idx="58">
                  <c:v>3.9230000000000001E-2</c:v>
                </c:pt>
                <c:pt idx="59">
                  <c:v>3.9030000000000002E-2</c:v>
                </c:pt>
                <c:pt idx="60">
                  <c:v>4.0719999999999999E-2</c:v>
                </c:pt>
                <c:pt idx="61">
                  <c:v>3.9820000000000001E-2</c:v>
                </c:pt>
                <c:pt idx="62">
                  <c:v>3.508E-2</c:v>
                </c:pt>
                <c:pt idx="63">
                  <c:v>3.9699999999999999E-2</c:v>
                </c:pt>
                <c:pt idx="64">
                  <c:v>4.3049999999999998E-2</c:v>
                </c:pt>
                <c:pt idx="65">
                  <c:v>4.1740000000000006E-2</c:v>
                </c:pt>
                <c:pt idx="66">
                  <c:v>4.7419999999999997E-2</c:v>
                </c:pt>
                <c:pt idx="67">
                  <c:v>4.6340000000000006E-2</c:v>
                </c:pt>
                <c:pt idx="68">
                  <c:v>4.675E-2</c:v>
                </c:pt>
                <c:pt idx="69">
                  <c:v>4.752E-2</c:v>
                </c:pt>
                <c:pt idx="70">
                  <c:v>4.6920000000000003E-2</c:v>
                </c:pt>
                <c:pt idx="71">
                  <c:v>4.7750000000000001E-2</c:v>
                </c:pt>
                <c:pt idx="72">
                  <c:v>4.6760000000000003E-2</c:v>
                </c:pt>
                <c:pt idx="73">
                  <c:v>4.6210000000000001E-2</c:v>
                </c:pt>
                <c:pt idx="74">
                  <c:v>4.6109999999999998E-2</c:v>
                </c:pt>
                <c:pt idx="75">
                  <c:v>4.6660000000000007E-2</c:v>
                </c:pt>
                <c:pt idx="76">
                  <c:v>4.5940000000000002E-2</c:v>
                </c:pt>
                <c:pt idx="77">
                  <c:v>4.6059999999999997E-2</c:v>
                </c:pt>
                <c:pt idx="78">
                  <c:v>4.8320000000000002E-2</c:v>
                </c:pt>
                <c:pt idx="79">
                  <c:v>4.5899999999999996E-2</c:v>
                </c:pt>
                <c:pt idx="80">
                  <c:v>4.7220000000000005E-2</c:v>
                </c:pt>
                <c:pt idx="81">
                  <c:v>4.7359999999999999E-2</c:v>
                </c:pt>
                <c:pt idx="82">
                  <c:v>4.598E-2</c:v>
                </c:pt>
                <c:pt idx="83">
                  <c:v>4.7400000000000005E-2</c:v>
                </c:pt>
                <c:pt idx="84">
                  <c:v>4.7840000000000001E-2</c:v>
                </c:pt>
                <c:pt idx="85">
                  <c:v>4.7359999999999999E-2</c:v>
                </c:pt>
                <c:pt idx="86">
                  <c:v>5.0220000000000001E-2</c:v>
                </c:pt>
                <c:pt idx="87">
                  <c:v>4.8579999999999998E-2</c:v>
                </c:pt>
                <c:pt idx="88">
                  <c:v>4.8940000000000004E-2</c:v>
                </c:pt>
                <c:pt idx="89">
                  <c:v>4.8920000000000005E-2</c:v>
                </c:pt>
                <c:pt idx="90">
                  <c:v>5.4480000000000001E-2</c:v>
                </c:pt>
                <c:pt idx="91">
                  <c:v>5.4949999999999999E-2</c:v>
                </c:pt>
                <c:pt idx="92">
                  <c:v>5.4930000000000007E-2</c:v>
                </c:pt>
                <c:pt idx="93">
                  <c:v>5.4379999999999998E-2</c:v>
                </c:pt>
                <c:pt idx="94">
                  <c:v>5.5259999999999997E-2</c:v>
                </c:pt>
                <c:pt idx="95">
                  <c:v>5.3319999999999999E-2</c:v>
                </c:pt>
                <c:pt idx="96">
                  <c:v>5.0330000000000007E-2</c:v>
                </c:pt>
                <c:pt idx="97">
                  <c:v>5.1340000000000004E-2</c:v>
                </c:pt>
                <c:pt idx="98">
                  <c:v>5.3249999999999999E-2</c:v>
                </c:pt>
                <c:pt idx="99">
                  <c:v>5.2629999999999996E-2</c:v>
                </c:pt>
                <c:pt idx="100">
                  <c:v>5.1239999999999994E-2</c:v>
                </c:pt>
                <c:pt idx="101">
                  <c:v>4.7840000000000001E-2</c:v>
                </c:pt>
                <c:pt idx="102">
                  <c:v>5.3460000000000001E-2</c:v>
                </c:pt>
                <c:pt idx="103">
                  <c:v>5.4530000000000002E-2</c:v>
                </c:pt>
                <c:pt idx="104">
                  <c:v>5.2260000000000001E-2</c:v>
                </c:pt>
                <c:pt idx="105">
                  <c:v>5.8579999999999993E-2</c:v>
                </c:pt>
                <c:pt idx="106">
                  <c:v>5.8189999999999999E-2</c:v>
                </c:pt>
                <c:pt idx="107">
                  <c:v>5.7679999999999995E-2</c:v>
                </c:pt>
                <c:pt idx="108">
                  <c:v>5.833E-2</c:v>
                </c:pt>
                <c:pt idx="109">
                  <c:v>5.9770000000000004E-2</c:v>
                </c:pt>
                <c:pt idx="110">
                  <c:v>6.1470000000000004E-2</c:v>
                </c:pt>
                <c:pt idx="111">
                  <c:v>6.0380000000000003E-2</c:v>
                </c:pt>
                <c:pt idx="112">
                  <c:v>6.0430000000000005E-2</c:v>
                </c:pt>
                <c:pt idx="113">
                  <c:v>6.0279999999999993E-2</c:v>
                </c:pt>
                <c:pt idx="114">
                  <c:v>6.0999999999999999E-2</c:v>
                </c:pt>
                <c:pt idx="115">
                  <c:v>6.1030000000000001E-2</c:v>
                </c:pt>
                <c:pt idx="116">
                  <c:v>5.9180000000000003E-2</c:v>
                </c:pt>
                <c:pt idx="117">
                  <c:v>6.0179999999999997E-2</c:v>
                </c:pt>
                <c:pt idx="118">
                  <c:v>6.0499999999999998E-2</c:v>
                </c:pt>
                <c:pt idx="119">
                  <c:v>6.0720000000000003E-2</c:v>
                </c:pt>
                <c:pt idx="120">
                  <c:v>6.0949999999999997E-2</c:v>
                </c:pt>
                <c:pt idx="121">
                  <c:v>6.3500000000000001E-2</c:v>
                </c:pt>
                <c:pt idx="122">
                  <c:v>6.0670000000000002E-2</c:v>
                </c:pt>
                <c:pt idx="123">
                  <c:v>6.0730000000000006E-2</c:v>
                </c:pt>
                <c:pt idx="124">
                  <c:v>6.0540000000000004E-2</c:v>
                </c:pt>
                <c:pt idx="125">
                  <c:v>5.7709999999999997E-2</c:v>
                </c:pt>
              </c:numCache>
            </c:numRef>
          </c:val>
          <c:smooth val="0"/>
          <c:extLst>
            <c:ext xmlns:c16="http://schemas.microsoft.com/office/drawing/2014/chart" uri="{C3380CC4-5D6E-409C-BE32-E72D297353CC}">
              <c16:uniqueId val="{00000000-04DB-4F3E-A2D9-9F00A53A421B}"/>
            </c:ext>
          </c:extLst>
        </c:ser>
        <c:dLbls>
          <c:showLegendKey val="0"/>
          <c:showVal val="0"/>
          <c:showCatName val="0"/>
          <c:showSerName val="0"/>
          <c:showPercent val="0"/>
          <c:showBubbleSize val="0"/>
        </c:dLbls>
        <c:marker val="1"/>
        <c:smooth val="0"/>
        <c:axId val="1914594800"/>
        <c:axId val="2030670608"/>
      </c:lineChart>
      <c:dateAx>
        <c:axId val="191459480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pl-PL"/>
          </a:p>
        </c:txPr>
        <c:crossAx val="2030670608"/>
        <c:crosses val="autoZero"/>
        <c:auto val="1"/>
        <c:lblOffset val="100"/>
        <c:baseTimeUnit val="days"/>
      </c:dateAx>
      <c:valAx>
        <c:axId val="203067060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0"/>
        <c:majorTickMark val="in"/>
        <c:minorTickMark val="none"/>
        <c:tickLblPos val="nextTo"/>
        <c:spPr>
          <a:noFill/>
          <a:ln>
            <a:solidFill>
              <a:schemeClr val="bg1">
                <a:lumMod val="95000"/>
              </a:schemeClr>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pl-PL"/>
          </a:p>
        </c:txPr>
        <c:crossAx val="1914594800"/>
        <c:crosses val="autoZero"/>
        <c:crossBetween val="between"/>
      </c:valAx>
      <c:valAx>
        <c:axId val="2030741648"/>
        <c:scaling>
          <c:orientation val="minMax"/>
          <c:max val="1"/>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pl-PL"/>
          </a:p>
        </c:txPr>
        <c:crossAx val="2035138096"/>
        <c:crosses val="max"/>
        <c:crossBetween val="between"/>
      </c:valAx>
      <c:dateAx>
        <c:axId val="2035138096"/>
        <c:scaling>
          <c:orientation val="minMax"/>
        </c:scaling>
        <c:delete val="1"/>
        <c:axPos val="b"/>
        <c:numFmt formatCode="m/d/yyyy" sourceLinked="1"/>
        <c:majorTickMark val="out"/>
        <c:minorTickMark val="none"/>
        <c:tickLblPos val="nextTo"/>
        <c:crossAx val="2030741648"/>
        <c:crosses val="autoZero"/>
        <c:auto val="1"/>
        <c:lblOffset val="100"/>
        <c:baseTimeUnit val="days"/>
      </c:dateAx>
      <c:spPr>
        <a:noFill/>
        <a:ln>
          <a:noFill/>
        </a:ln>
        <a:effectLst/>
      </c:spPr>
    </c:plotArea>
    <c:legend>
      <c:legendPos val="r"/>
      <c:layout>
        <c:manualLayout>
          <c:xMode val="edge"/>
          <c:yMode val="edge"/>
          <c:x val="0.86198664887022514"/>
          <c:y val="0.30414943844361725"/>
          <c:w val="0.12394270318197653"/>
          <c:h val="0.2956858556427321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pl-P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en-US"/>
              <a:t>Płatność odsetkowa</a:t>
            </a:r>
          </a:p>
        </c:rich>
      </c:tx>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pl-PL"/>
        </a:p>
      </c:txPr>
    </c:title>
    <c:autoTitleDeleted val="0"/>
    <c:plotArea>
      <c:layout/>
      <c:barChart>
        <c:barDir val="col"/>
        <c:grouping val="clustered"/>
        <c:varyColors val="0"/>
        <c:ser>
          <c:idx val="0"/>
          <c:order val="0"/>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'#4.2'!$C$10:$G$10</c:f>
              <c:strCache>
                <c:ptCount val="5"/>
                <c:pt idx="0">
                  <c:v>Wariant bazowy</c:v>
                </c:pt>
                <c:pt idx="1">
                  <c:v>Lookback with Observation Period Shift (5BD)</c:v>
                </c:pt>
                <c:pt idx="2">
                  <c:v>Last reset 1M</c:v>
                </c:pt>
                <c:pt idx="3">
                  <c:v>Last reset 3M</c:v>
                </c:pt>
                <c:pt idx="4">
                  <c:v>Last reset </c:v>
                </c:pt>
              </c:strCache>
            </c:strRef>
          </c:cat>
          <c:val>
            <c:numRef>
              <c:f>'#4.2'!$C$26:$G$26</c:f>
              <c:numCache>
                <c:formatCode>#,##0.00</c:formatCode>
                <c:ptCount val="5"/>
                <c:pt idx="0">
                  <c:v>961.27</c:v>
                </c:pt>
                <c:pt idx="1">
                  <c:v>1172.1199999999999</c:v>
                </c:pt>
                <c:pt idx="2">
                  <c:v>3225.73</c:v>
                </c:pt>
                <c:pt idx="3">
                  <c:v>2719.24</c:v>
                </c:pt>
                <c:pt idx="4">
                  <c:v>2727.05</c:v>
                </c:pt>
              </c:numCache>
            </c:numRef>
          </c:val>
          <c:extLst>
            <c:ext xmlns:c16="http://schemas.microsoft.com/office/drawing/2014/chart" uri="{C3380CC4-5D6E-409C-BE32-E72D297353CC}">
              <c16:uniqueId val="{00000000-EEF7-4A6A-9BB0-4F9F597A4415}"/>
            </c:ext>
          </c:extLst>
        </c:ser>
        <c:dLbls>
          <c:showLegendKey val="0"/>
          <c:showVal val="0"/>
          <c:showCatName val="0"/>
          <c:showSerName val="0"/>
          <c:showPercent val="0"/>
          <c:showBubbleSize val="0"/>
        </c:dLbls>
        <c:gapWidth val="80"/>
        <c:overlap val="25"/>
        <c:axId val="1933482016"/>
        <c:axId val="1239890752"/>
      </c:barChart>
      <c:catAx>
        <c:axId val="1933482016"/>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cap="none" spc="20" normalizeH="0" baseline="0">
                <a:solidFill>
                  <a:schemeClr val="tx1">
                    <a:lumMod val="65000"/>
                    <a:lumOff val="35000"/>
                  </a:schemeClr>
                </a:solidFill>
                <a:latin typeface="+mn-lt"/>
                <a:ea typeface="+mn-ea"/>
                <a:cs typeface="+mn-cs"/>
              </a:defRPr>
            </a:pPr>
            <a:endParaRPr lang="pl-PL"/>
          </a:p>
        </c:txPr>
        <c:crossAx val="1239890752"/>
        <c:crosses val="autoZero"/>
        <c:auto val="1"/>
        <c:lblAlgn val="ctr"/>
        <c:lblOffset val="100"/>
        <c:noMultiLvlLbl val="0"/>
      </c:catAx>
      <c:valAx>
        <c:axId val="1239890752"/>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spc="20" baseline="0">
                <a:solidFill>
                  <a:schemeClr val="tx1">
                    <a:lumMod val="65000"/>
                    <a:lumOff val="35000"/>
                  </a:schemeClr>
                </a:solidFill>
                <a:latin typeface="+mn-lt"/>
                <a:ea typeface="+mn-ea"/>
                <a:cs typeface="+mn-cs"/>
              </a:defRPr>
            </a:pPr>
            <a:endParaRPr lang="pl-PL"/>
          </a:p>
        </c:txPr>
        <c:crossAx val="19334820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pl-PL" sz="1600"/>
              <a:t>Analizowany Okres</a:t>
            </a:r>
            <a:r>
              <a:rPr lang="pl-PL" sz="1600" baseline="0"/>
              <a:t> odsetkowy</a:t>
            </a:r>
            <a:endParaRPr lang="en-US" sz="1600"/>
          </a:p>
        </c:rich>
      </c:tx>
      <c:layout>
        <c:manualLayout>
          <c:xMode val="edge"/>
          <c:yMode val="edge"/>
          <c:x val="0.38716005100886863"/>
          <c:y val="1.9860979296869023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pl-PL"/>
        </a:p>
      </c:txPr>
    </c:title>
    <c:autoTitleDeleted val="0"/>
    <c:plotArea>
      <c:layout/>
      <c:areaChart>
        <c:grouping val="standard"/>
        <c:varyColors val="0"/>
        <c:ser>
          <c:idx val="1"/>
          <c:order val="1"/>
          <c:tx>
            <c:strRef>
              <c:f>'#4.2'!$E$39</c:f>
              <c:strCache>
                <c:ptCount val="1"/>
                <c:pt idx="0">
                  <c:v>Okres odsetkowy</c:v>
                </c:pt>
              </c:strCache>
            </c:strRef>
          </c:tx>
          <c:spPr>
            <a:solidFill>
              <a:schemeClr val="accent5"/>
            </a:solidFill>
            <a:ln>
              <a:noFill/>
            </a:ln>
            <a:effectLst/>
          </c:spPr>
          <c:cat>
            <c:numRef>
              <c:f>'#4.2'!$C$40:$C$211</c:f>
              <c:numCache>
                <c:formatCode>m/d/yyyy</c:formatCode>
                <c:ptCount val="172"/>
                <c:pt idx="0">
                  <c:v>43798</c:v>
                </c:pt>
                <c:pt idx="1">
                  <c:v>43801</c:v>
                </c:pt>
                <c:pt idx="2">
                  <c:v>43802</c:v>
                </c:pt>
                <c:pt idx="3">
                  <c:v>43803</c:v>
                </c:pt>
                <c:pt idx="4">
                  <c:v>43804</c:v>
                </c:pt>
                <c:pt idx="5">
                  <c:v>43805</c:v>
                </c:pt>
                <c:pt idx="6">
                  <c:v>43808</c:v>
                </c:pt>
                <c:pt idx="7">
                  <c:v>43809</c:v>
                </c:pt>
                <c:pt idx="8">
                  <c:v>43810</c:v>
                </c:pt>
                <c:pt idx="9">
                  <c:v>43811</c:v>
                </c:pt>
                <c:pt idx="10">
                  <c:v>43812</c:v>
                </c:pt>
                <c:pt idx="11">
                  <c:v>43815</c:v>
                </c:pt>
                <c:pt idx="12">
                  <c:v>43816</c:v>
                </c:pt>
                <c:pt idx="13">
                  <c:v>43817</c:v>
                </c:pt>
                <c:pt idx="14">
                  <c:v>43818</c:v>
                </c:pt>
                <c:pt idx="15">
                  <c:v>43819</c:v>
                </c:pt>
                <c:pt idx="16">
                  <c:v>43822</c:v>
                </c:pt>
                <c:pt idx="17">
                  <c:v>43823</c:v>
                </c:pt>
                <c:pt idx="18">
                  <c:v>43826</c:v>
                </c:pt>
                <c:pt idx="19">
                  <c:v>43829</c:v>
                </c:pt>
                <c:pt idx="20">
                  <c:v>43830</c:v>
                </c:pt>
                <c:pt idx="21">
                  <c:v>43832</c:v>
                </c:pt>
                <c:pt idx="22">
                  <c:v>43833</c:v>
                </c:pt>
                <c:pt idx="23">
                  <c:v>43837</c:v>
                </c:pt>
                <c:pt idx="24">
                  <c:v>43838</c:v>
                </c:pt>
                <c:pt idx="25">
                  <c:v>43839</c:v>
                </c:pt>
                <c:pt idx="26">
                  <c:v>43840</c:v>
                </c:pt>
                <c:pt idx="27">
                  <c:v>43843</c:v>
                </c:pt>
                <c:pt idx="28">
                  <c:v>43844</c:v>
                </c:pt>
                <c:pt idx="29">
                  <c:v>43845</c:v>
                </c:pt>
                <c:pt idx="30">
                  <c:v>43846</c:v>
                </c:pt>
                <c:pt idx="31">
                  <c:v>43847</c:v>
                </c:pt>
                <c:pt idx="32">
                  <c:v>43850</c:v>
                </c:pt>
                <c:pt idx="33">
                  <c:v>43851</c:v>
                </c:pt>
                <c:pt idx="34">
                  <c:v>43852</c:v>
                </c:pt>
                <c:pt idx="35">
                  <c:v>43853</c:v>
                </c:pt>
                <c:pt idx="36">
                  <c:v>43854</c:v>
                </c:pt>
                <c:pt idx="37">
                  <c:v>43857</c:v>
                </c:pt>
                <c:pt idx="38">
                  <c:v>43858</c:v>
                </c:pt>
                <c:pt idx="39">
                  <c:v>43859</c:v>
                </c:pt>
                <c:pt idx="40">
                  <c:v>43860</c:v>
                </c:pt>
                <c:pt idx="41">
                  <c:v>43861</c:v>
                </c:pt>
                <c:pt idx="42">
                  <c:v>43864</c:v>
                </c:pt>
                <c:pt idx="43">
                  <c:v>43865</c:v>
                </c:pt>
                <c:pt idx="44">
                  <c:v>43866</c:v>
                </c:pt>
                <c:pt idx="45">
                  <c:v>43867</c:v>
                </c:pt>
                <c:pt idx="46">
                  <c:v>43868</c:v>
                </c:pt>
                <c:pt idx="47">
                  <c:v>43871</c:v>
                </c:pt>
                <c:pt idx="48">
                  <c:v>43872</c:v>
                </c:pt>
                <c:pt idx="49">
                  <c:v>43873</c:v>
                </c:pt>
                <c:pt idx="50">
                  <c:v>43874</c:v>
                </c:pt>
                <c:pt idx="51">
                  <c:v>43875</c:v>
                </c:pt>
                <c:pt idx="52">
                  <c:v>43878</c:v>
                </c:pt>
                <c:pt idx="53">
                  <c:v>43879</c:v>
                </c:pt>
                <c:pt idx="54">
                  <c:v>43880</c:v>
                </c:pt>
                <c:pt idx="55">
                  <c:v>43881</c:v>
                </c:pt>
                <c:pt idx="56">
                  <c:v>43882</c:v>
                </c:pt>
                <c:pt idx="57">
                  <c:v>43885</c:v>
                </c:pt>
                <c:pt idx="58">
                  <c:v>43886</c:v>
                </c:pt>
                <c:pt idx="59">
                  <c:v>43887</c:v>
                </c:pt>
                <c:pt idx="60">
                  <c:v>43888</c:v>
                </c:pt>
                <c:pt idx="61">
                  <c:v>43889</c:v>
                </c:pt>
                <c:pt idx="62">
                  <c:v>43892</c:v>
                </c:pt>
                <c:pt idx="63">
                  <c:v>43893</c:v>
                </c:pt>
                <c:pt idx="64">
                  <c:v>43894</c:v>
                </c:pt>
                <c:pt idx="65">
                  <c:v>43895</c:v>
                </c:pt>
                <c:pt idx="66">
                  <c:v>43896</c:v>
                </c:pt>
                <c:pt idx="67">
                  <c:v>43899</c:v>
                </c:pt>
                <c:pt idx="68">
                  <c:v>43900</c:v>
                </c:pt>
                <c:pt idx="69">
                  <c:v>43901</c:v>
                </c:pt>
                <c:pt idx="70">
                  <c:v>43902</c:v>
                </c:pt>
                <c:pt idx="71">
                  <c:v>43903</c:v>
                </c:pt>
                <c:pt idx="72">
                  <c:v>43906</c:v>
                </c:pt>
                <c:pt idx="73">
                  <c:v>43907</c:v>
                </c:pt>
                <c:pt idx="74">
                  <c:v>43908</c:v>
                </c:pt>
                <c:pt idx="75">
                  <c:v>43909</c:v>
                </c:pt>
                <c:pt idx="76">
                  <c:v>43910</c:v>
                </c:pt>
                <c:pt idx="77">
                  <c:v>43913</c:v>
                </c:pt>
                <c:pt idx="78">
                  <c:v>43914</c:v>
                </c:pt>
                <c:pt idx="79">
                  <c:v>43915</c:v>
                </c:pt>
                <c:pt idx="80">
                  <c:v>43916</c:v>
                </c:pt>
                <c:pt idx="81">
                  <c:v>43917</c:v>
                </c:pt>
                <c:pt idx="82">
                  <c:v>43920</c:v>
                </c:pt>
                <c:pt idx="83">
                  <c:v>43921</c:v>
                </c:pt>
                <c:pt idx="84">
                  <c:v>43922</c:v>
                </c:pt>
                <c:pt idx="85">
                  <c:v>43923</c:v>
                </c:pt>
                <c:pt idx="86">
                  <c:v>43924</c:v>
                </c:pt>
                <c:pt idx="87">
                  <c:v>43927</c:v>
                </c:pt>
                <c:pt idx="88">
                  <c:v>43928</c:v>
                </c:pt>
                <c:pt idx="89">
                  <c:v>43929</c:v>
                </c:pt>
                <c:pt idx="90">
                  <c:v>43930</c:v>
                </c:pt>
                <c:pt idx="91">
                  <c:v>43931</c:v>
                </c:pt>
                <c:pt idx="92">
                  <c:v>43935</c:v>
                </c:pt>
                <c:pt idx="93">
                  <c:v>43936</c:v>
                </c:pt>
                <c:pt idx="94">
                  <c:v>43937</c:v>
                </c:pt>
                <c:pt idx="95">
                  <c:v>43938</c:v>
                </c:pt>
                <c:pt idx="96">
                  <c:v>43941</c:v>
                </c:pt>
                <c:pt idx="97">
                  <c:v>43942</c:v>
                </c:pt>
                <c:pt idx="98">
                  <c:v>43943</c:v>
                </c:pt>
                <c:pt idx="99">
                  <c:v>43944</c:v>
                </c:pt>
                <c:pt idx="100">
                  <c:v>43945</c:v>
                </c:pt>
                <c:pt idx="101">
                  <c:v>43948</c:v>
                </c:pt>
                <c:pt idx="102">
                  <c:v>43949</c:v>
                </c:pt>
                <c:pt idx="103">
                  <c:v>43950</c:v>
                </c:pt>
                <c:pt idx="104">
                  <c:v>43951</c:v>
                </c:pt>
                <c:pt idx="105">
                  <c:v>43955</c:v>
                </c:pt>
                <c:pt idx="106">
                  <c:v>43956</c:v>
                </c:pt>
                <c:pt idx="107">
                  <c:v>43957</c:v>
                </c:pt>
                <c:pt idx="108">
                  <c:v>43958</c:v>
                </c:pt>
                <c:pt idx="109">
                  <c:v>43959</c:v>
                </c:pt>
                <c:pt idx="110">
                  <c:v>43962</c:v>
                </c:pt>
                <c:pt idx="111">
                  <c:v>43963</c:v>
                </c:pt>
                <c:pt idx="112">
                  <c:v>43964</c:v>
                </c:pt>
                <c:pt idx="113">
                  <c:v>43965</c:v>
                </c:pt>
                <c:pt idx="114">
                  <c:v>43966</c:v>
                </c:pt>
                <c:pt idx="115">
                  <c:v>43969</c:v>
                </c:pt>
                <c:pt idx="116">
                  <c:v>43970</c:v>
                </c:pt>
                <c:pt idx="117">
                  <c:v>43971</c:v>
                </c:pt>
                <c:pt idx="118">
                  <c:v>43972</c:v>
                </c:pt>
                <c:pt idx="119">
                  <c:v>43973</c:v>
                </c:pt>
                <c:pt idx="120">
                  <c:v>43976</c:v>
                </c:pt>
                <c:pt idx="121">
                  <c:v>43977</c:v>
                </c:pt>
                <c:pt idx="122">
                  <c:v>43978</c:v>
                </c:pt>
                <c:pt idx="123">
                  <c:v>43979</c:v>
                </c:pt>
                <c:pt idx="124">
                  <c:v>43980</c:v>
                </c:pt>
                <c:pt idx="125">
                  <c:v>43983</c:v>
                </c:pt>
              </c:numCache>
            </c:numRef>
          </c:cat>
          <c:val>
            <c:numRef>
              <c:f>'#4.2'!$E$40:$E$211</c:f>
              <c:numCache>
                <c:formatCode>General</c:formatCode>
                <c:ptCount val="1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numCache>
            </c:numRef>
          </c:val>
          <c:extLst>
            <c:ext xmlns:c16="http://schemas.microsoft.com/office/drawing/2014/chart" uri="{C3380CC4-5D6E-409C-BE32-E72D297353CC}">
              <c16:uniqueId val="{00000000-7E89-4C97-B622-4D01D9155858}"/>
            </c:ext>
          </c:extLst>
        </c:ser>
        <c:ser>
          <c:idx val="2"/>
          <c:order val="2"/>
          <c:tx>
            <c:strRef>
              <c:f>'#4.2'!$F$39</c:f>
              <c:strCache>
                <c:ptCount val="1"/>
                <c:pt idx="0">
                  <c:v>Okres referencyjny
Last reset</c:v>
                </c:pt>
              </c:strCache>
            </c:strRef>
          </c:tx>
          <c:spPr>
            <a:solidFill>
              <a:schemeClr val="accent5">
                <a:lumMod val="50000"/>
              </a:schemeClr>
            </a:solidFill>
            <a:ln>
              <a:noFill/>
            </a:ln>
            <a:effectLst/>
          </c:spPr>
          <c:cat>
            <c:numRef>
              <c:f>'#4.2'!$C$40:$C$211</c:f>
              <c:numCache>
                <c:formatCode>m/d/yyyy</c:formatCode>
                <c:ptCount val="172"/>
                <c:pt idx="0">
                  <c:v>43798</c:v>
                </c:pt>
                <c:pt idx="1">
                  <c:v>43801</c:v>
                </c:pt>
                <c:pt idx="2">
                  <c:v>43802</c:v>
                </c:pt>
                <c:pt idx="3">
                  <c:v>43803</c:v>
                </c:pt>
                <c:pt idx="4">
                  <c:v>43804</c:v>
                </c:pt>
                <c:pt idx="5">
                  <c:v>43805</c:v>
                </c:pt>
                <c:pt idx="6">
                  <c:v>43808</c:v>
                </c:pt>
                <c:pt idx="7">
                  <c:v>43809</c:v>
                </c:pt>
                <c:pt idx="8">
                  <c:v>43810</c:v>
                </c:pt>
                <c:pt idx="9">
                  <c:v>43811</c:v>
                </c:pt>
                <c:pt idx="10">
                  <c:v>43812</c:v>
                </c:pt>
                <c:pt idx="11">
                  <c:v>43815</c:v>
                </c:pt>
                <c:pt idx="12">
                  <c:v>43816</c:v>
                </c:pt>
                <c:pt idx="13">
                  <c:v>43817</c:v>
                </c:pt>
                <c:pt idx="14">
                  <c:v>43818</c:v>
                </c:pt>
                <c:pt idx="15">
                  <c:v>43819</c:v>
                </c:pt>
                <c:pt idx="16">
                  <c:v>43822</c:v>
                </c:pt>
                <c:pt idx="17">
                  <c:v>43823</c:v>
                </c:pt>
                <c:pt idx="18">
                  <c:v>43826</c:v>
                </c:pt>
                <c:pt idx="19">
                  <c:v>43829</c:v>
                </c:pt>
                <c:pt idx="20">
                  <c:v>43830</c:v>
                </c:pt>
                <c:pt idx="21">
                  <c:v>43832</c:v>
                </c:pt>
                <c:pt idx="22">
                  <c:v>43833</c:v>
                </c:pt>
                <c:pt idx="23">
                  <c:v>43837</c:v>
                </c:pt>
                <c:pt idx="24">
                  <c:v>43838</c:v>
                </c:pt>
                <c:pt idx="25">
                  <c:v>43839</c:v>
                </c:pt>
                <c:pt idx="26">
                  <c:v>43840</c:v>
                </c:pt>
                <c:pt idx="27">
                  <c:v>43843</c:v>
                </c:pt>
                <c:pt idx="28">
                  <c:v>43844</c:v>
                </c:pt>
                <c:pt idx="29">
                  <c:v>43845</c:v>
                </c:pt>
                <c:pt idx="30">
                  <c:v>43846</c:v>
                </c:pt>
                <c:pt idx="31">
                  <c:v>43847</c:v>
                </c:pt>
                <c:pt idx="32">
                  <c:v>43850</c:v>
                </c:pt>
                <c:pt idx="33">
                  <c:v>43851</c:v>
                </c:pt>
                <c:pt idx="34">
                  <c:v>43852</c:v>
                </c:pt>
                <c:pt idx="35">
                  <c:v>43853</c:v>
                </c:pt>
                <c:pt idx="36">
                  <c:v>43854</c:v>
                </c:pt>
                <c:pt idx="37">
                  <c:v>43857</c:v>
                </c:pt>
                <c:pt idx="38">
                  <c:v>43858</c:v>
                </c:pt>
                <c:pt idx="39">
                  <c:v>43859</c:v>
                </c:pt>
                <c:pt idx="40">
                  <c:v>43860</c:v>
                </c:pt>
                <c:pt idx="41">
                  <c:v>43861</c:v>
                </c:pt>
                <c:pt idx="42">
                  <c:v>43864</c:v>
                </c:pt>
                <c:pt idx="43">
                  <c:v>43865</c:v>
                </c:pt>
                <c:pt idx="44">
                  <c:v>43866</c:v>
                </c:pt>
                <c:pt idx="45">
                  <c:v>43867</c:v>
                </c:pt>
                <c:pt idx="46">
                  <c:v>43868</c:v>
                </c:pt>
                <c:pt idx="47">
                  <c:v>43871</c:v>
                </c:pt>
                <c:pt idx="48">
                  <c:v>43872</c:v>
                </c:pt>
                <c:pt idx="49">
                  <c:v>43873</c:v>
                </c:pt>
                <c:pt idx="50">
                  <c:v>43874</c:v>
                </c:pt>
                <c:pt idx="51">
                  <c:v>43875</c:v>
                </c:pt>
                <c:pt idx="52">
                  <c:v>43878</c:v>
                </c:pt>
                <c:pt idx="53">
                  <c:v>43879</c:v>
                </c:pt>
                <c:pt idx="54">
                  <c:v>43880</c:v>
                </c:pt>
                <c:pt idx="55">
                  <c:v>43881</c:v>
                </c:pt>
                <c:pt idx="56">
                  <c:v>43882</c:v>
                </c:pt>
                <c:pt idx="57">
                  <c:v>43885</c:v>
                </c:pt>
                <c:pt idx="58">
                  <c:v>43886</c:v>
                </c:pt>
                <c:pt idx="59">
                  <c:v>43887</c:v>
                </c:pt>
                <c:pt idx="60">
                  <c:v>43888</c:v>
                </c:pt>
                <c:pt idx="61">
                  <c:v>43889</c:v>
                </c:pt>
                <c:pt idx="62">
                  <c:v>43892</c:v>
                </c:pt>
                <c:pt idx="63">
                  <c:v>43893</c:v>
                </c:pt>
                <c:pt idx="64">
                  <c:v>43894</c:v>
                </c:pt>
                <c:pt idx="65">
                  <c:v>43895</c:v>
                </c:pt>
                <c:pt idx="66">
                  <c:v>43896</c:v>
                </c:pt>
                <c:pt idx="67">
                  <c:v>43899</c:v>
                </c:pt>
                <c:pt idx="68">
                  <c:v>43900</c:v>
                </c:pt>
                <c:pt idx="69">
                  <c:v>43901</c:v>
                </c:pt>
                <c:pt idx="70">
                  <c:v>43902</c:v>
                </c:pt>
                <c:pt idx="71">
                  <c:v>43903</c:v>
                </c:pt>
                <c:pt idx="72">
                  <c:v>43906</c:v>
                </c:pt>
                <c:pt idx="73">
                  <c:v>43907</c:v>
                </c:pt>
                <c:pt idx="74">
                  <c:v>43908</c:v>
                </c:pt>
                <c:pt idx="75">
                  <c:v>43909</c:v>
                </c:pt>
                <c:pt idx="76">
                  <c:v>43910</c:v>
                </c:pt>
                <c:pt idx="77">
                  <c:v>43913</c:v>
                </c:pt>
                <c:pt idx="78">
                  <c:v>43914</c:v>
                </c:pt>
                <c:pt idx="79">
                  <c:v>43915</c:v>
                </c:pt>
                <c:pt idx="80">
                  <c:v>43916</c:v>
                </c:pt>
                <c:pt idx="81">
                  <c:v>43917</c:v>
                </c:pt>
                <c:pt idx="82">
                  <c:v>43920</c:v>
                </c:pt>
                <c:pt idx="83">
                  <c:v>43921</c:v>
                </c:pt>
                <c:pt idx="84">
                  <c:v>43922</c:v>
                </c:pt>
                <c:pt idx="85">
                  <c:v>43923</c:v>
                </c:pt>
                <c:pt idx="86">
                  <c:v>43924</c:v>
                </c:pt>
                <c:pt idx="87">
                  <c:v>43927</c:v>
                </c:pt>
                <c:pt idx="88">
                  <c:v>43928</c:v>
                </c:pt>
                <c:pt idx="89">
                  <c:v>43929</c:v>
                </c:pt>
                <c:pt idx="90">
                  <c:v>43930</c:v>
                </c:pt>
                <c:pt idx="91">
                  <c:v>43931</c:v>
                </c:pt>
                <c:pt idx="92">
                  <c:v>43935</c:v>
                </c:pt>
                <c:pt idx="93">
                  <c:v>43936</c:v>
                </c:pt>
                <c:pt idx="94">
                  <c:v>43937</c:v>
                </c:pt>
                <c:pt idx="95">
                  <c:v>43938</c:v>
                </c:pt>
                <c:pt idx="96">
                  <c:v>43941</c:v>
                </c:pt>
                <c:pt idx="97">
                  <c:v>43942</c:v>
                </c:pt>
                <c:pt idx="98">
                  <c:v>43943</c:v>
                </c:pt>
                <c:pt idx="99">
                  <c:v>43944</c:v>
                </c:pt>
                <c:pt idx="100">
                  <c:v>43945</c:v>
                </c:pt>
                <c:pt idx="101">
                  <c:v>43948</c:v>
                </c:pt>
                <c:pt idx="102">
                  <c:v>43949</c:v>
                </c:pt>
                <c:pt idx="103">
                  <c:v>43950</c:v>
                </c:pt>
                <c:pt idx="104">
                  <c:v>43951</c:v>
                </c:pt>
                <c:pt idx="105">
                  <c:v>43955</c:v>
                </c:pt>
                <c:pt idx="106">
                  <c:v>43956</c:v>
                </c:pt>
                <c:pt idx="107">
                  <c:v>43957</c:v>
                </c:pt>
                <c:pt idx="108">
                  <c:v>43958</c:v>
                </c:pt>
                <c:pt idx="109">
                  <c:v>43959</c:v>
                </c:pt>
                <c:pt idx="110">
                  <c:v>43962</c:v>
                </c:pt>
                <c:pt idx="111">
                  <c:v>43963</c:v>
                </c:pt>
                <c:pt idx="112">
                  <c:v>43964</c:v>
                </c:pt>
                <c:pt idx="113">
                  <c:v>43965</c:v>
                </c:pt>
                <c:pt idx="114">
                  <c:v>43966</c:v>
                </c:pt>
                <c:pt idx="115">
                  <c:v>43969</c:v>
                </c:pt>
                <c:pt idx="116">
                  <c:v>43970</c:v>
                </c:pt>
                <c:pt idx="117">
                  <c:v>43971</c:v>
                </c:pt>
                <c:pt idx="118">
                  <c:v>43972</c:v>
                </c:pt>
                <c:pt idx="119">
                  <c:v>43973</c:v>
                </c:pt>
                <c:pt idx="120">
                  <c:v>43976</c:v>
                </c:pt>
                <c:pt idx="121">
                  <c:v>43977</c:v>
                </c:pt>
                <c:pt idx="122">
                  <c:v>43978</c:v>
                </c:pt>
                <c:pt idx="123">
                  <c:v>43979</c:v>
                </c:pt>
                <c:pt idx="124">
                  <c:v>43980</c:v>
                </c:pt>
                <c:pt idx="125">
                  <c:v>43983</c:v>
                </c:pt>
              </c:numCache>
            </c:numRef>
          </c:cat>
          <c:val>
            <c:numRef>
              <c:f>'#4.2'!$F$40:$F$211</c:f>
              <c:numCache>
                <c:formatCode>General</c:formatCode>
                <c:ptCount val="17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val>
          <c:extLst>
            <c:ext xmlns:c16="http://schemas.microsoft.com/office/drawing/2014/chart" uri="{C3380CC4-5D6E-409C-BE32-E72D297353CC}">
              <c16:uniqueId val="{00000001-7E89-4C97-B622-4D01D9155858}"/>
            </c:ext>
          </c:extLst>
        </c:ser>
        <c:ser>
          <c:idx val="3"/>
          <c:order val="3"/>
          <c:tx>
            <c:strRef>
              <c:f>'#4.2'!$G$39</c:f>
              <c:strCache>
                <c:ptCount val="1"/>
              </c:strCache>
            </c:strRef>
          </c:tx>
          <c:spPr>
            <a:noFill/>
            <a:ln>
              <a:noFill/>
            </a:ln>
            <a:effectLst/>
          </c:spPr>
          <c:cat>
            <c:numRef>
              <c:f>'#4.2'!$C$40:$C$211</c:f>
              <c:numCache>
                <c:formatCode>m/d/yyyy</c:formatCode>
                <c:ptCount val="172"/>
                <c:pt idx="0">
                  <c:v>43798</c:v>
                </c:pt>
                <c:pt idx="1">
                  <c:v>43801</c:v>
                </c:pt>
                <c:pt idx="2">
                  <c:v>43802</c:v>
                </c:pt>
                <c:pt idx="3">
                  <c:v>43803</c:v>
                </c:pt>
                <c:pt idx="4">
                  <c:v>43804</c:v>
                </c:pt>
                <c:pt idx="5">
                  <c:v>43805</c:v>
                </c:pt>
                <c:pt idx="6">
                  <c:v>43808</c:v>
                </c:pt>
                <c:pt idx="7">
                  <c:v>43809</c:v>
                </c:pt>
                <c:pt idx="8">
                  <c:v>43810</c:v>
                </c:pt>
                <c:pt idx="9">
                  <c:v>43811</c:v>
                </c:pt>
                <c:pt idx="10">
                  <c:v>43812</c:v>
                </c:pt>
                <c:pt idx="11">
                  <c:v>43815</c:v>
                </c:pt>
                <c:pt idx="12">
                  <c:v>43816</c:v>
                </c:pt>
                <c:pt idx="13">
                  <c:v>43817</c:v>
                </c:pt>
                <c:pt idx="14">
                  <c:v>43818</c:v>
                </c:pt>
                <c:pt idx="15">
                  <c:v>43819</c:v>
                </c:pt>
                <c:pt idx="16">
                  <c:v>43822</c:v>
                </c:pt>
                <c:pt idx="17">
                  <c:v>43823</c:v>
                </c:pt>
                <c:pt idx="18">
                  <c:v>43826</c:v>
                </c:pt>
                <c:pt idx="19">
                  <c:v>43829</c:v>
                </c:pt>
                <c:pt idx="20">
                  <c:v>43830</c:v>
                </c:pt>
                <c:pt idx="21">
                  <c:v>43832</c:v>
                </c:pt>
                <c:pt idx="22">
                  <c:v>43833</c:v>
                </c:pt>
                <c:pt idx="23">
                  <c:v>43837</c:v>
                </c:pt>
                <c:pt idx="24">
                  <c:v>43838</c:v>
                </c:pt>
                <c:pt idx="25">
                  <c:v>43839</c:v>
                </c:pt>
                <c:pt idx="26">
                  <c:v>43840</c:v>
                </c:pt>
                <c:pt idx="27">
                  <c:v>43843</c:v>
                </c:pt>
                <c:pt idx="28">
                  <c:v>43844</c:v>
                </c:pt>
                <c:pt idx="29">
                  <c:v>43845</c:v>
                </c:pt>
                <c:pt idx="30">
                  <c:v>43846</c:v>
                </c:pt>
                <c:pt idx="31">
                  <c:v>43847</c:v>
                </c:pt>
                <c:pt idx="32">
                  <c:v>43850</c:v>
                </c:pt>
                <c:pt idx="33">
                  <c:v>43851</c:v>
                </c:pt>
                <c:pt idx="34">
                  <c:v>43852</c:v>
                </c:pt>
                <c:pt idx="35">
                  <c:v>43853</c:v>
                </c:pt>
                <c:pt idx="36">
                  <c:v>43854</c:v>
                </c:pt>
                <c:pt idx="37">
                  <c:v>43857</c:v>
                </c:pt>
                <c:pt idx="38">
                  <c:v>43858</c:v>
                </c:pt>
                <c:pt idx="39">
                  <c:v>43859</c:v>
                </c:pt>
                <c:pt idx="40">
                  <c:v>43860</c:v>
                </c:pt>
                <c:pt idx="41">
                  <c:v>43861</c:v>
                </c:pt>
                <c:pt idx="42">
                  <c:v>43864</c:v>
                </c:pt>
                <c:pt idx="43">
                  <c:v>43865</c:v>
                </c:pt>
                <c:pt idx="44">
                  <c:v>43866</c:v>
                </c:pt>
                <c:pt idx="45">
                  <c:v>43867</c:v>
                </c:pt>
                <c:pt idx="46">
                  <c:v>43868</c:v>
                </c:pt>
                <c:pt idx="47">
                  <c:v>43871</c:v>
                </c:pt>
                <c:pt idx="48">
                  <c:v>43872</c:v>
                </c:pt>
                <c:pt idx="49">
                  <c:v>43873</c:v>
                </c:pt>
                <c:pt idx="50">
                  <c:v>43874</c:v>
                </c:pt>
                <c:pt idx="51">
                  <c:v>43875</c:v>
                </c:pt>
                <c:pt idx="52">
                  <c:v>43878</c:v>
                </c:pt>
                <c:pt idx="53">
                  <c:v>43879</c:v>
                </c:pt>
                <c:pt idx="54">
                  <c:v>43880</c:v>
                </c:pt>
                <c:pt idx="55">
                  <c:v>43881</c:v>
                </c:pt>
                <c:pt idx="56">
                  <c:v>43882</c:v>
                </c:pt>
                <c:pt idx="57">
                  <c:v>43885</c:v>
                </c:pt>
                <c:pt idx="58">
                  <c:v>43886</c:v>
                </c:pt>
                <c:pt idx="59">
                  <c:v>43887</c:v>
                </c:pt>
                <c:pt idx="60">
                  <c:v>43888</c:v>
                </c:pt>
                <c:pt idx="61">
                  <c:v>43889</c:v>
                </c:pt>
                <c:pt idx="62">
                  <c:v>43892</c:v>
                </c:pt>
                <c:pt idx="63">
                  <c:v>43893</c:v>
                </c:pt>
                <c:pt idx="64">
                  <c:v>43894</c:v>
                </c:pt>
                <c:pt idx="65">
                  <c:v>43895</c:v>
                </c:pt>
                <c:pt idx="66">
                  <c:v>43896</c:v>
                </c:pt>
                <c:pt idx="67">
                  <c:v>43899</c:v>
                </c:pt>
                <c:pt idx="68">
                  <c:v>43900</c:v>
                </c:pt>
                <c:pt idx="69">
                  <c:v>43901</c:v>
                </c:pt>
                <c:pt idx="70">
                  <c:v>43902</c:v>
                </c:pt>
                <c:pt idx="71">
                  <c:v>43903</c:v>
                </c:pt>
                <c:pt idx="72">
                  <c:v>43906</c:v>
                </c:pt>
                <c:pt idx="73">
                  <c:v>43907</c:v>
                </c:pt>
                <c:pt idx="74">
                  <c:v>43908</c:v>
                </c:pt>
                <c:pt idx="75">
                  <c:v>43909</c:v>
                </c:pt>
                <c:pt idx="76">
                  <c:v>43910</c:v>
                </c:pt>
                <c:pt idx="77">
                  <c:v>43913</c:v>
                </c:pt>
                <c:pt idx="78">
                  <c:v>43914</c:v>
                </c:pt>
                <c:pt idx="79">
                  <c:v>43915</c:v>
                </c:pt>
                <c:pt idx="80">
                  <c:v>43916</c:v>
                </c:pt>
                <c:pt idx="81">
                  <c:v>43917</c:v>
                </c:pt>
                <c:pt idx="82">
                  <c:v>43920</c:v>
                </c:pt>
                <c:pt idx="83">
                  <c:v>43921</c:v>
                </c:pt>
                <c:pt idx="84">
                  <c:v>43922</c:v>
                </c:pt>
                <c:pt idx="85">
                  <c:v>43923</c:v>
                </c:pt>
                <c:pt idx="86">
                  <c:v>43924</c:v>
                </c:pt>
                <c:pt idx="87">
                  <c:v>43927</c:v>
                </c:pt>
                <c:pt idx="88">
                  <c:v>43928</c:v>
                </c:pt>
                <c:pt idx="89">
                  <c:v>43929</c:v>
                </c:pt>
                <c:pt idx="90">
                  <c:v>43930</c:v>
                </c:pt>
                <c:pt idx="91">
                  <c:v>43931</c:v>
                </c:pt>
                <c:pt idx="92">
                  <c:v>43935</c:v>
                </c:pt>
                <c:pt idx="93">
                  <c:v>43936</c:v>
                </c:pt>
                <c:pt idx="94">
                  <c:v>43937</c:v>
                </c:pt>
                <c:pt idx="95">
                  <c:v>43938</c:v>
                </c:pt>
                <c:pt idx="96">
                  <c:v>43941</c:v>
                </c:pt>
                <c:pt idx="97">
                  <c:v>43942</c:v>
                </c:pt>
                <c:pt idx="98">
                  <c:v>43943</c:v>
                </c:pt>
                <c:pt idx="99">
                  <c:v>43944</c:v>
                </c:pt>
                <c:pt idx="100">
                  <c:v>43945</c:v>
                </c:pt>
                <c:pt idx="101">
                  <c:v>43948</c:v>
                </c:pt>
                <c:pt idx="102">
                  <c:v>43949</c:v>
                </c:pt>
                <c:pt idx="103">
                  <c:v>43950</c:v>
                </c:pt>
                <c:pt idx="104">
                  <c:v>43951</c:v>
                </c:pt>
                <c:pt idx="105">
                  <c:v>43955</c:v>
                </c:pt>
                <c:pt idx="106">
                  <c:v>43956</c:v>
                </c:pt>
                <c:pt idx="107">
                  <c:v>43957</c:v>
                </c:pt>
                <c:pt idx="108">
                  <c:v>43958</c:v>
                </c:pt>
                <c:pt idx="109">
                  <c:v>43959</c:v>
                </c:pt>
                <c:pt idx="110">
                  <c:v>43962</c:v>
                </c:pt>
                <c:pt idx="111">
                  <c:v>43963</c:v>
                </c:pt>
                <c:pt idx="112">
                  <c:v>43964</c:v>
                </c:pt>
                <c:pt idx="113">
                  <c:v>43965</c:v>
                </c:pt>
                <c:pt idx="114">
                  <c:v>43966</c:v>
                </c:pt>
                <c:pt idx="115">
                  <c:v>43969</c:v>
                </c:pt>
                <c:pt idx="116">
                  <c:v>43970</c:v>
                </c:pt>
                <c:pt idx="117">
                  <c:v>43971</c:v>
                </c:pt>
                <c:pt idx="118">
                  <c:v>43972</c:v>
                </c:pt>
                <c:pt idx="119">
                  <c:v>43973</c:v>
                </c:pt>
                <c:pt idx="120">
                  <c:v>43976</c:v>
                </c:pt>
                <c:pt idx="121">
                  <c:v>43977</c:v>
                </c:pt>
                <c:pt idx="122">
                  <c:v>43978</c:v>
                </c:pt>
                <c:pt idx="123">
                  <c:v>43979</c:v>
                </c:pt>
                <c:pt idx="124">
                  <c:v>43980</c:v>
                </c:pt>
                <c:pt idx="125">
                  <c:v>43983</c:v>
                </c:pt>
              </c:numCache>
            </c:numRef>
          </c:cat>
          <c:val>
            <c:numRef>
              <c:f>'#4.2'!$G$40:$G$211</c:f>
              <c:numCache>
                <c:formatCode>General</c:formatCode>
                <c:ptCount val="172"/>
              </c:numCache>
            </c:numRef>
          </c:val>
          <c:extLst>
            <c:ext xmlns:c16="http://schemas.microsoft.com/office/drawing/2014/chart" uri="{C3380CC4-5D6E-409C-BE32-E72D297353CC}">
              <c16:uniqueId val="{00000002-7E89-4C97-B622-4D01D9155858}"/>
            </c:ext>
          </c:extLst>
        </c:ser>
        <c:dLbls>
          <c:showLegendKey val="0"/>
          <c:showVal val="0"/>
          <c:showCatName val="0"/>
          <c:showSerName val="0"/>
          <c:showPercent val="0"/>
          <c:showBubbleSize val="0"/>
        </c:dLbls>
        <c:axId val="2035138096"/>
        <c:axId val="2030741648"/>
      </c:areaChart>
      <c:lineChart>
        <c:grouping val="standard"/>
        <c:varyColors val="0"/>
        <c:ser>
          <c:idx val="0"/>
          <c:order val="0"/>
          <c:tx>
            <c:strRef>
              <c:f>'#4.2'!$D$39</c:f>
              <c:strCache>
                <c:ptCount val="1"/>
                <c:pt idx="0">
                  <c:v>RFR</c:v>
                </c:pt>
              </c:strCache>
            </c:strRef>
          </c:tx>
          <c:spPr>
            <a:ln w="25400" cap="rnd">
              <a:solidFill>
                <a:schemeClr val="accent1"/>
              </a:solidFill>
              <a:round/>
            </a:ln>
            <a:effectLst/>
          </c:spPr>
          <c:marker>
            <c:symbol val="none"/>
          </c:marker>
          <c:cat>
            <c:numRef>
              <c:f>'#4.2'!$C$40:$C$211</c:f>
              <c:numCache>
                <c:formatCode>m/d/yyyy</c:formatCode>
                <c:ptCount val="172"/>
                <c:pt idx="0">
                  <c:v>43798</c:v>
                </c:pt>
                <c:pt idx="1">
                  <c:v>43801</c:v>
                </c:pt>
                <c:pt idx="2">
                  <c:v>43802</c:v>
                </c:pt>
                <c:pt idx="3">
                  <c:v>43803</c:v>
                </c:pt>
                <c:pt idx="4">
                  <c:v>43804</c:v>
                </c:pt>
                <c:pt idx="5">
                  <c:v>43805</c:v>
                </c:pt>
                <c:pt idx="6">
                  <c:v>43808</c:v>
                </c:pt>
                <c:pt idx="7">
                  <c:v>43809</c:v>
                </c:pt>
                <c:pt idx="8">
                  <c:v>43810</c:v>
                </c:pt>
                <c:pt idx="9">
                  <c:v>43811</c:v>
                </c:pt>
                <c:pt idx="10">
                  <c:v>43812</c:v>
                </c:pt>
                <c:pt idx="11">
                  <c:v>43815</c:v>
                </c:pt>
                <c:pt idx="12">
                  <c:v>43816</c:v>
                </c:pt>
                <c:pt idx="13">
                  <c:v>43817</c:v>
                </c:pt>
                <c:pt idx="14">
                  <c:v>43818</c:v>
                </c:pt>
                <c:pt idx="15">
                  <c:v>43819</c:v>
                </c:pt>
                <c:pt idx="16">
                  <c:v>43822</c:v>
                </c:pt>
                <c:pt idx="17">
                  <c:v>43823</c:v>
                </c:pt>
                <c:pt idx="18">
                  <c:v>43826</c:v>
                </c:pt>
                <c:pt idx="19">
                  <c:v>43829</c:v>
                </c:pt>
                <c:pt idx="20">
                  <c:v>43830</c:v>
                </c:pt>
                <c:pt idx="21">
                  <c:v>43832</c:v>
                </c:pt>
                <c:pt idx="22">
                  <c:v>43833</c:v>
                </c:pt>
                <c:pt idx="23">
                  <c:v>43837</c:v>
                </c:pt>
                <c:pt idx="24">
                  <c:v>43838</c:v>
                </c:pt>
                <c:pt idx="25">
                  <c:v>43839</c:v>
                </c:pt>
                <c:pt idx="26">
                  <c:v>43840</c:v>
                </c:pt>
                <c:pt idx="27">
                  <c:v>43843</c:v>
                </c:pt>
                <c:pt idx="28">
                  <c:v>43844</c:v>
                </c:pt>
                <c:pt idx="29">
                  <c:v>43845</c:v>
                </c:pt>
                <c:pt idx="30">
                  <c:v>43846</c:v>
                </c:pt>
                <c:pt idx="31">
                  <c:v>43847</c:v>
                </c:pt>
                <c:pt idx="32">
                  <c:v>43850</c:v>
                </c:pt>
                <c:pt idx="33">
                  <c:v>43851</c:v>
                </c:pt>
                <c:pt idx="34">
                  <c:v>43852</c:v>
                </c:pt>
                <c:pt idx="35">
                  <c:v>43853</c:v>
                </c:pt>
                <c:pt idx="36">
                  <c:v>43854</c:v>
                </c:pt>
                <c:pt idx="37">
                  <c:v>43857</c:v>
                </c:pt>
                <c:pt idx="38">
                  <c:v>43858</c:v>
                </c:pt>
                <c:pt idx="39">
                  <c:v>43859</c:v>
                </c:pt>
                <c:pt idx="40">
                  <c:v>43860</c:v>
                </c:pt>
                <c:pt idx="41">
                  <c:v>43861</c:v>
                </c:pt>
                <c:pt idx="42">
                  <c:v>43864</c:v>
                </c:pt>
                <c:pt idx="43">
                  <c:v>43865</c:v>
                </c:pt>
                <c:pt idx="44">
                  <c:v>43866</c:v>
                </c:pt>
                <c:pt idx="45">
                  <c:v>43867</c:v>
                </c:pt>
                <c:pt idx="46">
                  <c:v>43868</c:v>
                </c:pt>
                <c:pt idx="47">
                  <c:v>43871</c:v>
                </c:pt>
                <c:pt idx="48">
                  <c:v>43872</c:v>
                </c:pt>
                <c:pt idx="49">
                  <c:v>43873</c:v>
                </c:pt>
                <c:pt idx="50">
                  <c:v>43874</c:v>
                </c:pt>
                <c:pt idx="51">
                  <c:v>43875</c:v>
                </c:pt>
                <c:pt idx="52">
                  <c:v>43878</c:v>
                </c:pt>
                <c:pt idx="53">
                  <c:v>43879</c:v>
                </c:pt>
                <c:pt idx="54">
                  <c:v>43880</c:v>
                </c:pt>
                <c:pt idx="55">
                  <c:v>43881</c:v>
                </c:pt>
                <c:pt idx="56">
                  <c:v>43882</c:v>
                </c:pt>
                <c:pt idx="57">
                  <c:v>43885</c:v>
                </c:pt>
                <c:pt idx="58">
                  <c:v>43886</c:v>
                </c:pt>
                <c:pt idx="59">
                  <c:v>43887</c:v>
                </c:pt>
                <c:pt idx="60">
                  <c:v>43888</c:v>
                </c:pt>
                <c:pt idx="61">
                  <c:v>43889</c:v>
                </c:pt>
                <c:pt idx="62">
                  <c:v>43892</c:v>
                </c:pt>
                <c:pt idx="63">
                  <c:v>43893</c:v>
                </c:pt>
                <c:pt idx="64">
                  <c:v>43894</c:v>
                </c:pt>
                <c:pt idx="65">
                  <c:v>43895</c:v>
                </c:pt>
                <c:pt idx="66">
                  <c:v>43896</c:v>
                </c:pt>
                <c:pt idx="67">
                  <c:v>43899</c:v>
                </c:pt>
                <c:pt idx="68">
                  <c:v>43900</c:v>
                </c:pt>
                <c:pt idx="69">
                  <c:v>43901</c:v>
                </c:pt>
                <c:pt idx="70">
                  <c:v>43902</c:v>
                </c:pt>
                <c:pt idx="71">
                  <c:v>43903</c:v>
                </c:pt>
                <c:pt idx="72">
                  <c:v>43906</c:v>
                </c:pt>
                <c:pt idx="73">
                  <c:v>43907</c:v>
                </c:pt>
                <c:pt idx="74">
                  <c:v>43908</c:v>
                </c:pt>
                <c:pt idx="75">
                  <c:v>43909</c:v>
                </c:pt>
                <c:pt idx="76">
                  <c:v>43910</c:v>
                </c:pt>
                <c:pt idx="77">
                  <c:v>43913</c:v>
                </c:pt>
                <c:pt idx="78">
                  <c:v>43914</c:v>
                </c:pt>
                <c:pt idx="79">
                  <c:v>43915</c:v>
                </c:pt>
                <c:pt idx="80">
                  <c:v>43916</c:v>
                </c:pt>
                <c:pt idx="81">
                  <c:v>43917</c:v>
                </c:pt>
                <c:pt idx="82">
                  <c:v>43920</c:v>
                </c:pt>
                <c:pt idx="83">
                  <c:v>43921</c:v>
                </c:pt>
                <c:pt idx="84">
                  <c:v>43922</c:v>
                </c:pt>
                <c:pt idx="85">
                  <c:v>43923</c:v>
                </c:pt>
                <c:pt idx="86">
                  <c:v>43924</c:v>
                </c:pt>
                <c:pt idx="87">
                  <c:v>43927</c:v>
                </c:pt>
                <c:pt idx="88">
                  <c:v>43928</c:v>
                </c:pt>
                <c:pt idx="89">
                  <c:v>43929</c:v>
                </c:pt>
                <c:pt idx="90">
                  <c:v>43930</c:v>
                </c:pt>
                <c:pt idx="91">
                  <c:v>43931</c:v>
                </c:pt>
                <c:pt idx="92">
                  <c:v>43935</c:v>
                </c:pt>
                <c:pt idx="93">
                  <c:v>43936</c:v>
                </c:pt>
                <c:pt idx="94">
                  <c:v>43937</c:v>
                </c:pt>
                <c:pt idx="95">
                  <c:v>43938</c:v>
                </c:pt>
                <c:pt idx="96">
                  <c:v>43941</c:v>
                </c:pt>
                <c:pt idx="97">
                  <c:v>43942</c:v>
                </c:pt>
                <c:pt idx="98">
                  <c:v>43943</c:v>
                </c:pt>
                <c:pt idx="99">
                  <c:v>43944</c:v>
                </c:pt>
                <c:pt idx="100">
                  <c:v>43945</c:v>
                </c:pt>
                <c:pt idx="101">
                  <c:v>43948</c:v>
                </c:pt>
                <c:pt idx="102">
                  <c:v>43949</c:v>
                </c:pt>
                <c:pt idx="103">
                  <c:v>43950</c:v>
                </c:pt>
                <c:pt idx="104">
                  <c:v>43951</c:v>
                </c:pt>
                <c:pt idx="105">
                  <c:v>43955</c:v>
                </c:pt>
                <c:pt idx="106">
                  <c:v>43956</c:v>
                </c:pt>
                <c:pt idx="107">
                  <c:v>43957</c:v>
                </c:pt>
                <c:pt idx="108">
                  <c:v>43958</c:v>
                </c:pt>
                <c:pt idx="109">
                  <c:v>43959</c:v>
                </c:pt>
                <c:pt idx="110">
                  <c:v>43962</c:v>
                </c:pt>
                <c:pt idx="111">
                  <c:v>43963</c:v>
                </c:pt>
                <c:pt idx="112">
                  <c:v>43964</c:v>
                </c:pt>
                <c:pt idx="113">
                  <c:v>43965</c:v>
                </c:pt>
                <c:pt idx="114">
                  <c:v>43966</c:v>
                </c:pt>
                <c:pt idx="115">
                  <c:v>43969</c:v>
                </c:pt>
                <c:pt idx="116">
                  <c:v>43970</c:v>
                </c:pt>
                <c:pt idx="117">
                  <c:v>43971</c:v>
                </c:pt>
                <c:pt idx="118">
                  <c:v>43972</c:v>
                </c:pt>
                <c:pt idx="119">
                  <c:v>43973</c:v>
                </c:pt>
                <c:pt idx="120">
                  <c:v>43976</c:v>
                </c:pt>
                <c:pt idx="121">
                  <c:v>43977</c:v>
                </c:pt>
                <c:pt idx="122">
                  <c:v>43978</c:v>
                </c:pt>
                <c:pt idx="123">
                  <c:v>43979</c:v>
                </c:pt>
                <c:pt idx="124">
                  <c:v>43980</c:v>
                </c:pt>
                <c:pt idx="125">
                  <c:v>43983</c:v>
                </c:pt>
              </c:numCache>
            </c:numRef>
          </c:cat>
          <c:val>
            <c:numRef>
              <c:f>'#4.2'!$D$40:$D$211</c:f>
              <c:numCache>
                <c:formatCode>0.00%</c:formatCode>
                <c:ptCount val="172"/>
                <c:pt idx="0">
                  <c:v>8.9200000000000008E-3</c:v>
                </c:pt>
                <c:pt idx="1">
                  <c:v>1.2969999999999999E-2</c:v>
                </c:pt>
                <c:pt idx="2">
                  <c:v>1.3000000000000001E-2</c:v>
                </c:pt>
                <c:pt idx="3">
                  <c:v>1.269E-2</c:v>
                </c:pt>
                <c:pt idx="4">
                  <c:v>1.2769999999999998E-2</c:v>
                </c:pt>
                <c:pt idx="5">
                  <c:v>1.1390000000000001E-2</c:v>
                </c:pt>
                <c:pt idx="6">
                  <c:v>1.1690000000000001E-2</c:v>
                </c:pt>
                <c:pt idx="7">
                  <c:v>1.204E-2</c:v>
                </c:pt>
                <c:pt idx="8">
                  <c:v>1.1930000000000001E-2</c:v>
                </c:pt>
                <c:pt idx="9">
                  <c:v>1.2070000000000001E-2</c:v>
                </c:pt>
                <c:pt idx="10">
                  <c:v>1.205E-2</c:v>
                </c:pt>
                <c:pt idx="11">
                  <c:v>1.208E-2</c:v>
                </c:pt>
                <c:pt idx="12">
                  <c:v>1.15E-2</c:v>
                </c:pt>
                <c:pt idx="13">
                  <c:v>8.4399999999999996E-3</c:v>
                </c:pt>
                <c:pt idx="14">
                  <c:v>5.3500000000000006E-3</c:v>
                </c:pt>
                <c:pt idx="15">
                  <c:v>7.1699999999999993E-3</c:v>
                </c:pt>
                <c:pt idx="16">
                  <c:v>6.2900000000000005E-3</c:v>
                </c:pt>
                <c:pt idx="17">
                  <c:v>5.7599999999999995E-3</c:v>
                </c:pt>
                <c:pt idx="18">
                  <c:v>5.6999999999999993E-3</c:v>
                </c:pt>
                <c:pt idx="19">
                  <c:v>8.9099999999999995E-3</c:v>
                </c:pt>
                <c:pt idx="20">
                  <c:v>5.7199999999999994E-3</c:v>
                </c:pt>
                <c:pt idx="21">
                  <c:v>9.7199999999999995E-3</c:v>
                </c:pt>
                <c:pt idx="22">
                  <c:v>1.1650000000000001E-2</c:v>
                </c:pt>
                <c:pt idx="23">
                  <c:v>1.125E-2</c:v>
                </c:pt>
                <c:pt idx="24">
                  <c:v>9.8799999999999999E-3</c:v>
                </c:pt>
                <c:pt idx="25">
                  <c:v>9.3600000000000003E-3</c:v>
                </c:pt>
                <c:pt idx="26">
                  <c:v>8.7799999999999996E-3</c:v>
                </c:pt>
                <c:pt idx="27">
                  <c:v>8.7899999999999992E-3</c:v>
                </c:pt>
                <c:pt idx="28">
                  <c:v>8.26E-3</c:v>
                </c:pt>
                <c:pt idx="29">
                  <c:v>8.9099999999999995E-3</c:v>
                </c:pt>
                <c:pt idx="30">
                  <c:v>9.0200000000000002E-3</c:v>
                </c:pt>
                <c:pt idx="31">
                  <c:v>1.1080000000000001E-2</c:v>
                </c:pt>
                <c:pt idx="32">
                  <c:v>1.1049999999999999E-2</c:v>
                </c:pt>
                <c:pt idx="33">
                  <c:v>1.183E-2</c:v>
                </c:pt>
                <c:pt idx="34">
                  <c:v>1.081E-2</c:v>
                </c:pt>
                <c:pt idx="35">
                  <c:v>1.0069999999999999E-2</c:v>
                </c:pt>
                <c:pt idx="36">
                  <c:v>9.2800000000000001E-3</c:v>
                </c:pt>
                <c:pt idx="37">
                  <c:v>7.1599999999999997E-3</c:v>
                </c:pt>
                <c:pt idx="38">
                  <c:v>9.7599999999999996E-3</c:v>
                </c:pt>
                <c:pt idx="39">
                  <c:v>7.8900000000000012E-3</c:v>
                </c:pt>
                <c:pt idx="40">
                  <c:v>1.145E-2</c:v>
                </c:pt>
                <c:pt idx="41">
                  <c:v>8.6800000000000002E-3</c:v>
                </c:pt>
                <c:pt idx="42">
                  <c:v>1.2529999999999999E-2</c:v>
                </c:pt>
                <c:pt idx="43">
                  <c:v>1.175E-2</c:v>
                </c:pt>
                <c:pt idx="44">
                  <c:v>1.261E-2</c:v>
                </c:pt>
                <c:pt idx="45">
                  <c:v>1.2699999999999999E-2</c:v>
                </c:pt>
                <c:pt idx="46">
                  <c:v>1.2580000000000001E-2</c:v>
                </c:pt>
                <c:pt idx="47">
                  <c:v>1.2840000000000001E-2</c:v>
                </c:pt>
                <c:pt idx="48">
                  <c:v>1.2709999999999999E-2</c:v>
                </c:pt>
                <c:pt idx="49">
                  <c:v>1.2809999999999998E-2</c:v>
                </c:pt>
                <c:pt idx="50">
                  <c:v>1.2669999999999999E-2</c:v>
                </c:pt>
                <c:pt idx="51">
                  <c:v>1.278E-2</c:v>
                </c:pt>
                <c:pt idx="52">
                  <c:v>1.1650000000000001E-2</c:v>
                </c:pt>
                <c:pt idx="53">
                  <c:v>1.2789999999999999E-2</c:v>
                </c:pt>
                <c:pt idx="54">
                  <c:v>1.2869999999999999E-2</c:v>
                </c:pt>
                <c:pt idx="55">
                  <c:v>1.2589999999999999E-2</c:v>
                </c:pt>
                <c:pt idx="56">
                  <c:v>1.2869999999999999E-2</c:v>
                </c:pt>
                <c:pt idx="57">
                  <c:v>1.218E-2</c:v>
                </c:pt>
                <c:pt idx="58">
                  <c:v>1.341E-2</c:v>
                </c:pt>
                <c:pt idx="59">
                  <c:v>1.2659999999999999E-2</c:v>
                </c:pt>
                <c:pt idx="60">
                  <c:v>1.0620000000000001E-2</c:v>
                </c:pt>
                <c:pt idx="61">
                  <c:v>1.1470000000000001E-2</c:v>
                </c:pt>
                <c:pt idx="62">
                  <c:v>1.196E-2</c:v>
                </c:pt>
                <c:pt idx="63">
                  <c:v>1.184E-2</c:v>
                </c:pt>
                <c:pt idx="64">
                  <c:v>1.1240000000000002E-2</c:v>
                </c:pt>
                <c:pt idx="65">
                  <c:v>1.115E-2</c:v>
                </c:pt>
                <c:pt idx="66">
                  <c:v>1.159E-2</c:v>
                </c:pt>
                <c:pt idx="67">
                  <c:v>1.2629999999999999E-2</c:v>
                </c:pt>
                <c:pt idx="68">
                  <c:v>1.142E-2</c:v>
                </c:pt>
                <c:pt idx="69">
                  <c:v>1.264E-2</c:v>
                </c:pt>
                <c:pt idx="70">
                  <c:v>1.282E-2</c:v>
                </c:pt>
                <c:pt idx="71">
                  <c:v>9.389999999999999E-3</c:v>
                </c:pt>
                <c:pt idx="72">
                  <c:v>1.0540000000000001E-2</c:v>
                </c:pt>
                <c:pt idx="73">
                  <c:v>7.79E-3</c:v>
                </c:pt>
                <c:pt idx="74">
                  <c:v>6.2599999999999999E-3</c:v>
                </c:pt>
                <c:pt idx="75">
                  <c:v>5.3800000000000002E-3</c:v>
                </c:pt>
                <c:pt idx="76">
                  <c:v>5.4900000000000001E-3</c:v>
                </c:pt>
                <c:pt idx="77">
                  <c:v>5.0899999999999999E-3</c:v>
                </c:pt>
                <c:pt idx="78">
                  <c:v>4.5500000000000002E-3</c:v>
                </c:pt>
                <c:pt idx="79">
                  <c:v>5.11E-3</c:v>
                </c:pt>
                <c:pt idx="80">
                  <c:v>4.4299999999999999E-3</c:v>
                </c:pt>
                <c:pt idx="81">
                  <c:v>3.8500000000000001E-3</c:v>
                </c:pt>
                <c:pt idx="82">
                  <c:v>4.8999999999999998E-3</c:v>
                </c:pt>
                <c:pt idx="83">
                  <c:v>2.6800000000000001E-3</c:v>
                </c:pt>
                <c:pt idx="84">
                  <c:v>6.4600000000000005E-3</c:v>
                </c:pt>
                <c:pt idx="85">
                  <c:v>6.62E-3</c:v>
                </c:pt>
                <c:pt idx="86">
                  <c:v>7.3400000000000002E-3</c:v>
                </c:pt>
                <c:pt idx="87">
                  <c:v>6.9499999999999996E-3</c:v>
                </c:pt>
                <c:pt idx="88">
                  <c:v>7.6500000000000005E-3</c:v>
                </c:pt>
                <c:pt idx="89">
                  <c:v>5.6000000000000008E-3</c:v>
                </c:pt>
                <c:pt idx="90">
                  <c:v>2.99E-3</c:v>
                </c:pt>
                <c:pt idx="91">
                  <c:v>3.5499999999999998E-3</c:v>
                </c:pt>
                <c:pt idx="92">
                  <c:v>4.0200000000000001E-3</c:v>
                </c:pt>
                <c:pt idx="93">
                  <c:v>4.9499999999999995E-3</c:v>
                </c:pt>
                <c:pt idx="94">
                  <c:v>4.13E-3</c:v>
                </c:pt>
                <c:pt idx="95">
                  <c:v>2.5400000000000002E-3</c:v>
                </c:pt>
                <c:pt idx="96">
                  <c:v>2.63E-3</c:v>
                </c:pt>
                <c:pt idx="97">
                  <c:v>1.9400000000000001E-3</c:v>
                </c:pt>
                <c:pt idx="98">
                  <c:v>1.4299999999999998E-3</c:v>
                </c:pt>
                <c:pt idx="99">
                  <c:v>1.3600000000000001E-3</c:v>
                </c:pt>
                <c:pt idx="100">
                  <c:v>2.0100000000000001E-3</c:v>
                </c:pt>
                <c:pt idx="101">
                  <c:v>1.07E-3</c:v>
                </c:pt>
                <c:pt idx="102">
                  <c:v>1.07E-3</c:v>
                </c:pt>
                <c:pt idx="103">
                  <c:v>3.8900000000000002E-3</c:v>
                </c:pt>
                <c:pt idx="104">
                  <c:v>1.31E-3</c:v>
                </c:pt>
                <c:pt idx="105">
                  <c:v>1.1200000000000001E-3</c:v>
                </c:pt>
                <c:pt idx="106">
                  <c:v>9.2000000000000003E-4</c:v>
                </c:pt>
                <c:pt idx="107">
                  <c:v>8.9999999999999998E-4</c:v>
                </c:pt>
                <c:pt idx="108">
                  <c:v>4.4999999999999999E-4</c:v>
                </c:pt>
                <c:pt idx="109">
                  <c:v>8.1999999999999998E-4</c:v>
                </c:pt>
                <c:pt idx="110">
                  <c:v>8.699999999999999E-4</c:v>
                </c:pt>
                <c:pt idx="111">
                  <c:v>1.3500000000000001E-3</c:v>
                </c:pt>
                <c:pt idx="112">
                  <c:v>1.3600000000000001E-3</c:v>
                </c:pt>
                <c:pt idx="113">
                  <c:v>1.57E-3</c:v>
                </c:pt>
                <c:pt idx="114">
                  <c:v>7.1999999999999994E-4</c:v>
                </c:pt>
                <c:pt idx="115">
                  <c:v>4.6999999999999999E-4</c:v>
                </c:pt>
                <c:pt idx="116">
                  <c:v>5.4000000000000001E-4</c:v>
                </c:pt>
                <c:pt idx="117">
                  <c:v>4.8999999999999998E-4</c:v>
                </c:pt>
                <c:pt idx="118">
                  <c:v>5.0999999999999993E-4</c:v>
                </c:pt>
                <c:pt idx="119">
                  <c:v>4.2000000000000002E-4</c:v>
                </c:pt>
                <c:pt idx="120">
                  <c:v>4.8000000000000001E-4</c:v>
                </c:pt>
                <c:pt idx="121">
                  <c:v>7.5999999999999993E-4</c:v>
                </c:pt>
                <c:pt idx="122">
                  <c:v>9.6000000000000002E-4</c:v>
                </c:pt>
                <c:pt idx="123">
                  <c:v>7.3999999999999999E-4</c:v>
                </c:pt>
                <c:pt idx="124">
                  <c:v>6.4000000000000005E-4</c:v>
                </c:pt>
                <c:pt idx="125">
                  <c:v>5.8E-4</c:v>
                </c:pt>
              </c:numCache>
            </c:numRef>
          </c:val>
          <c:smooth val="0"/>
          <c:extLst>
            <c:ext xmlns:c16="http://schemas.microsoft.com/office/drawing/2014/chart" uri="{C3380CC4-5D6E-409C-BE32-E72D297353CC}">
              <c16:uniqueId val="{00000003-7E89-4C97-B622-4D01D9155858}"/>
            </c:ext>
          </c:extLst>
        </c:ser>
        <c:dLbls>
          <c:showLegendKey val="0"/>
          <c:showVal val="0"/>
          <c:showCatName val="0"/>
          <c:showSerName val="0"/>
          <c:showPercent val="0"/>
          <c:showBubbleSize val="0"/>
        </c:dLbls>
        <c:marker val="1"/>
        <c:smooth val="0"/>
        <c:axId val="1914594800"/>
        <c:axId val="2030670608"/>
      </c:lineChart>
      <c:dateAx>
        <c:axId val="191459480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pl-PL"/>
          </a:p>
        </c:txPr>
        <c:crossAx val="2030670608"/>
        <c:crosses val="autoZero"/>
        <c:auto val="1"/>
        <c:lblOffset val="100"/>
        <c:baseTimeUnit val="days"/>
      </c:dateAx>
      <c:valAx>
        <c:axId val="203067060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0"/>
        <c:majorTickMark val="in"/>
        <c:minorTickMark val="none"/>
        <c:tickLblPos val="nextTo"/>
        <c:spPr>
          <a:noFill/>
          <a:ln>
            <a:solidFill>
              <a:schemeClr val="bg1">
                <a:lumMod val="95000"/>
              </a:schemeClr>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pl-PL"/>
          </a:p>
        </c:txPr>
        <c:crossAx val="1914594800"/>
        <c:crosses val="autoZero"/>
        <c:crossBetween val="between"/>
      </c:valAx>
      <c:valAx>
        <c:axId val="2030741648"/>
        <c:scaling>
          <c:orientation val="minMax"/>
          <c:max val="1"/>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pl-PL"/>
          </a:p>
        </c:txPr>
        <c:crossAx val="2035138096"/>
        <c:crosses val="max"/>
        <c:crossBetween val="between"/>
      </c:valAx>
      <c:dateAx>
        <c:axId val="2035138096"/>
        <c:scaling>
          <c:orientation val="minMax"/>
        </c:scaling>
        <c:delete val="1"/>
        <c:axPos val="b"/>
        <c:numFmt formatCode="m/d/yyyy" sourceLinked="1"/>
        <c:majorTickMark val="out"/>
        <c:minorTickMark val="none"/>
        <c:tickLblPos val="nextTo"/>
        <c:crossAx val="2030741648"/>
        <c:crosses val="autoZero"/>
        <c:auto val="1"/>
        <c:lblOffset val="100"/>
        <c:baseTimeUnit val="days"/>
      </c:dateAx>
      <c:spPr>
        <a:noFill/>
        <a:ln>
          <a:noFill/>
        </a:ln>
        <a:effectLst/>
      </c:spPr>
    </c:plotArea>
    <c:legend>
      <c:legendPos val="r"/>
      <c:layout>
        <c:manualLayout>
          <c:xMode val="edge"/>
          <c:yMode val="edge"/>
          <c:x val="0.86198664887022514"/>
          <c:y val="0.30414943844361725"/>
          <c:w val="0.12394270318197653"/>
          <c:h val="0.2956858556427321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pl-P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232830</xdr:colOff>
      <xdr:row>1</xdr:row>
      <xdr:rowOff>72278</xdr:rowOff>
    </xdr:from>
    <xdr:to>
      <xdr:col>25</xdr:col>
      <xdr:colOff>47624</xdr:colOff>
      <xdr:row>61</xdr:row>
      <xdr:rowOff>85725</xdr:rowOff>
    </xdr:to>
    <xdr:sp macro="" textlink="">
      <xdr:nvSpPr>
        <xdr:cNvPr id="2" name="TextBox 1">
          <a:extLst>
            <a:ext uri="{FF2B5EF4-FFF2-40B4-BE49-F238E27FC236}">
              <a16:creationId xmlns:a16="http://schemas.microsoft.com/office/drawing/2014/main" id="{3EF27360-349F-4430-8DFF-82A8F974EEB0}"/>
            </a:ext>
          </a:extLst>
        </xdr:cNvPr>
        <xdr:cNvSpPr txBox="1"/>
      </xdr:nvSpPr>
      <xdr:spPr>
        <a:xfrm>
          <a:off x="232830" y="224678"/>
          <a:ext cx="14102294" cy="9157447"/>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lIns="0" tIns="0" rIns="0" bIns="0" rtlCol="0" anchor="t">
          <a:noAutofit/>
        </a:bodyPr>
        <a:lstStyle/>
        <a:p>
          <a:pPr marL="36000" marR="0" lvl="0" indent="108000" algn="l" defTabSz="914400" eaLnBrk="1" fontAlgn="auto" latinLnBrk="0" hangingPunct="1">
            <a:lnSpc>
              <a:spcPct val="100000"/>
            </a:lnSpc>
            <a:spcBef>
              <a:spcPts val="600"/>
            </a:spcBef>
            <a:spcAft>
              <a:spcPts val="600"/>
            </a:spcAft>
            <a:buClrTx/>
            <a:buSzPct val="100000"/>
            <a:buFont typeface="Arial"/>
            <a:buNone/>
            <a:tabLst/>
            <a:defRPr/>
          </a:pPr>
          <a:r>
            <a:rPr lang="pl-PL" sz="1100" b="1" i="0">
              <a:solidFill>
                <a:schemeClr val="dk1"/>
              </a:solidFill>
              <a:effectLst/>
              <a:latin typeface="Calibri Light" panose="020F0302020204030204" pitchFamily="34" charset="0"/>
              <a:ea typeface="+mn-ea"/>
              <a:cs typeface="Calibri Light" panose="020F0302020204030204" pitchFamily="34" charset="0"/>
            </a:rPr>
            <a:t>Dokument techniczny </a:t>
          </a:r>
          <a:r>
            <a:rPr lang="en-US" sz="1100" b="1" i="0">
              <a:solidFill>
                <a:schemeClr val="dk1"/>
              </a:solidFill>
              <a:effectLst/>
              <a:latin typeface="Calibri Light" panose="020F0302020204030204" pitchFamily="34" charset="0"/>
              <a:ea typeface="+mn-ea"/>
              <a:cs typeface="Calibri Light" panose="020F0302020204030204" pitchFamily="34" charset="0"/>
            </a:rPr>
            <a:t>Narodow</a:t>
          </a:r>
          <a:r>
            <a:rPr lang="pl-PL" sz="1100" b="1" i="0">
              <a:solidFill>
                <a:schemeClr val="dk1"/>
              </a:solidFill>
              <a:effectLst/>
              <a:latin typeface="Calibri Light" panose="020F0302020204030204" pitchFamily="34" charset="0"/>
              <a:ea typeface="+mn-ea"/>
              <a:cs typeface="Calibri Light" panose="020F0302020204030204" pitchFamily="34" charset="0"/>
            </a:rPr>
            <a:t>ej</a:t>
          </a:r>
          <a:r>
            <a:rPr lang="en-US" sz="1100" b="1" i="0">
              <a:solidFill>
                <a:schemeClr val="dk1"/>
              </a:solidFill>
              <a:effectLst/>
              <a:latin typeface="Calibri Light" panose="020F0302020204030204" pitchFamily="34" charset="0"/>
              <a:ea typeface="+mn-ea"/>
              <a:cs typeface="Calibri Light" panose="020F0302020204030204" pitchFamily="34" charset="0"/>
            </a:rPr>
            <a:t> Grup</a:t>
          </a:r>
          <a:r>
            <a:rPr lang="pl-PL" sz="1100" b="1" i="0">
              <a:solidFill>
                <a:schemeClr val="dk1"/>
              </a:solidFill>
              <a:effectLst/>
              <a:latin typeface="Calibri Light" panose="020F0302020204030204" pitchFamily="34" charset="0"/>
              <a:ea typeface="+mn-ea"/>
              <a:cs typeface="Calibri Light" panose="020F0302020204030204" pitchFamily="34" charset="0"/>
            </a:rPr>
            <a:t>y</a:t>
          </a:r>
          <a:r>
            <a:rPr lang="en-US" sz="1100" b="1" i="0">
              <a:solidFill>
                <a:schemeClr val="dk1"/>
              </a:solidFill>
              <a:effectLst/>
              <a:latin typeface="Calibri Light" panose="020F0302020204030204" pitchFamily="34" charset="0"/>
              <a:ea typeface="+mn-ea"/>
              <a:cs typeface="Calibri Light" panose="020F0302020204030204" pitchFamily="34" charset="0"/>
            </a:rPr>
            <a:t> Robocz</a:t>
          </a:r>
          <a:r>
            <a:rPr lang="pl-PL" sz="1100" b="1" i="0">
              <a:solidFill>
                <a:schemeClr val="dk1"/>
              </a:solidFill>
              <a:effectLst/>
              <a:latin typeface="Calibri Light" panose="020F0302020204030204" pitchFamily="34" charset="0"/>
              <a:ea typeface="+mn-ea"/>
              <a:cs typeface="Calibri Light" panose="020F0302020204030204" pitchFamily="34" charset="0"/>
            </a:rPr>
            <a:t>ej</a:t>
          </a:r>
          <a:r>
            <a:rPr lang="en-US" sz="1100" b="1" i="0">
              <a:solidFill>
                <a:schemeClr val="dk1"/>
              </a:solidFill>
              <a:effectLst/>
              <a:latin typeface="Calibri Light" panose="020F0302020204030204" pitchFamily="34" charset="0"/>
              <a:ea typeface="+mn-ea"/>
              <a:cs typeface="Calibri Light" panose="020F0302020204030204" pitchFamily="34" charset="0"/>
            </a:rPr>
            <a:t> ds. reformy wskaźników referencyjnych</a:t>
          </a:r>
        </a:p>
        <a:p>
          <a:pPr marL="36000" indent="108000" algn="l">
            <a:lnSpc>
              <a:spcPct val="100000"/>
            </a:lnSpc>
            <a:spcBef>
              <a:spcPts val="600"/>
            </a:spcBef>
            <a:spcAft>
              <a:spcPts val="600"/>
            </a:spcAft>
            <a:buSzPct val="100000"/>
            <a:buFont typeface="Arial"/>
            <a:buNone/>
          </a:pPr>
          <a:r>
            <a:rPr lang="pl-PL" sz="1400" b="1" dirty="0">
              <a:solidFill>
                <a:schemeClr val="accent1"/>
              </a:solidFill>
              <a:latin typeface="Calibri Light" panose="020F0302020204030204" pitchFamily="34" charset="0"/>
              <a:cs typeface="Calibri Light" panose="020F0302020204030204" pitchFamily="34" charset="0"/>
            </a:rPr>
            <a:t>Metody stosowania wskaźnika RFR oraz wybranych zasad obliczania składanych stóp procentowych </a:t>
          </a:r>
          <a:r>
            <a:rPr lang="pl-PL" sz="1400" b="1" baseline="0" dirty="0">
              <a:solidFill>
                <a:schemeClr val="accent1"/>
              </a:solidFill>
              <a:latin typeface="Calibri Light" panose="020F0302020204030204" pitchFamily="34" charset="0"/>
              <a:cs typeface="Calibri Light" panose="020F0302020204030204" pitchFamily="34" charset="0"/>
            </a:rPr>
            <a:t>w produktach </a:t>
          </a:r>
          <a:r>
            <a:rPr lang="pl-PL" sz="1400" b="1" baseline="0" dirty="0">
              <a:solidFill>
                <a:schemeClr val="accent1"/>
              </a:solidFill>
              <a:latin typeface="Calibri Light" panose="020F0302020204030204" pitchFamily="34" charset="0"/>
              <a:ea typeface="+mn-ea"/>
              <a:cs typeface="Calibri Light" panose="020F0302020204030204" pitchFamily="34" charset="0"/>
            </a:rPr>
            <a:t>bankowych </a:t>
          </a:r>
          <a:r>
            <a:rPr lang="pl-PL" sz="1400" b="1" baseline="0">
              <a:solidFill>
                <a:schemeClr val="accent1"/>
              </a:solidFill>
              <a:latin typeface="Calibri Light" panose="020F0302020204030204" pitchFamily="34" charset="0"/>
              <a:ea typeface="+mn-ea"/>
              <a:cs typeface="Calibri Light" panose="020F0302020204030204" pitchFamily="34" charset="0"/>
            </a:rPr>
            <a:t>na przykładzie wskaźników z Rodziny Indeksów Składanych WIRON</a:t>
          </a:r>
          <a:endParaRPr lang="pl-PL" sz="1400" b="1" baseline="0" dirty="0">
            <a:solidFill>
              <a:schemeClr val="accent1"/>
            </a:solidFill>
            <a:latin typeface="Calibri Light" panose="020F0302020204030204" pitchFamily="34" charset="0"/>
            <a:ea typeface="+mn-ea"/>
            <a:cs typeface="Calibri Light" panose="020F0302020204030204" pitchFamily="34" charset="0"/>
          </a:endParaRPr>
        </a:p>
        <a:p>
          <a:pPr lvl="1"/>
          <a:endParaRPr lang="en-US" sz="1100" b="1" i="0" dirty="0">
            <a:solidFill>
              <a:srgbClr val="313131"/>
            </a:solidFill>
            <a:effectLst/>
            <a:latin typeface="Calibri Light" panose="020F0302020204030204" pitchFamily="34" charset="0"/>
            <a:ea typeface="+mn-ea"/>
            <a:cs typeface="Calibri Light" panose="020F0302020204030204" pitchFamily="34" charset="0"/>
          </a:endParaRPr>
        </a:p>
        <a:p>
          <a:pPr lvl="1"/>
          <a:r>
            <a:rPr lang="pl-PL" sz="1100" b="1" i="0">
              <a:solidFill>
                <a:schemeClr val="dk1"/>
              </a:solidFill>
              <a:effectLst/>
              <a:latin typeface="Calibri Light" panose="020F0302020204030204" pitchFamily="34" charset="0"/>
              <a:ea typeface="+mn-ea"/>
              <a:cs typeface="Calibri Light" panose="020F0302020204030204" pitchFamily="34" charset="0"/>
            </a:rPr>
            <a:t>Celem niniejszego dokumentu jest omówienie istotnych kwestii w zakresie konwencji kalkulacji przepływów odsetkowych opartych o RFR w produktach bankowych</a:t>
          </a:r>
          <a:r>
            <a:rPr lang="pl-PL" sz="1100" b="1" i="0" baseline="0">
              <a:solidFill>
                <a:schemeClr val="dk1"/>
              </a:solidFill>
              <a:effectLst/>
              <a:latin typeface="Calibri Light" panose="020F0302020204030204" pitchFamily="34" charset="0"/>
              <a:ea typeface="+mn-ea"/>
              <a:cs typeface="Calibri Light" panose="020F0302020204030204" pitchFamily="34" charset="0"/>
            </a:rPr>
            <a:t> </a:t>
          </a:r>
          <a:r>
            <a:rPr lang="pl-PL" sz="1100" b="1">
              <a:solidFill>
                <a:schemeClr val="dk1"/>
              </a:solidFill>
              <a:effectLst/>
              <a:latin typeface="+mn-lt"/>
              <a:ea typeface="+mn-ea"/>
              <a:cs typeface="+mn-cs"/>
            </a:rPr>
            <a:t>na przykładzie wskaźników z Rodziny Indeksów Składanych WIRON.</a:t>
          </a:r>
          <a:endParaRPr lang="pl-PL" sz="1100" b="1" i="0">
            <a:solidFill>
              <a:schemeClr val="dk1"/>
            </a:solidFill>
            <a:effectLst/>
            <a:latin typeface="Calibri Light" panose="020F0302020204030204" pitchFamily="34" charset="0"/>
            <a:ea typeface="+mn-ea"/>
            <a:cs typeface="Calibri Light" panose="020F0302020204030204" pitchFamily="34" charset="0"/>
          </a:endParaRPr>
        </a:p>
        <a:p>
          <a:pPr marL="36000" indent="108000" algn="l">
            <a:lnSpc>
              <a:spcPct val="100000"/>
            </a:lnSpc>
            <a:spcBef>
              <a:spcPts val="600"/>
            </a:spcBef>
            <a:spcAft>
              <a:spcPts val="600"/>
            </a:spcAft>
            <a:buSzPct val="100000"/>
            <a:buFont typeface="Arial"/>
            <a:buNone/>
          </a:pPr>
          <a:r>
            <a:rPr lang="pl-PL" sz="1100" b="0" baseline="0" dirty="0">
              <a:solidFill>
                <a:srgbClr val="313131"/>
              </a:solidFill>
              <a:latin typeface="Calibri Light" panose="020F0302020204030204" pitchFamily="34" charset="0"/>
              <a:cs typeface="Calibri Light" panose="020F0302020204030204" pitchFamily="34" charset="0"/>
            </a:rPr>
            <a:t>--</a:t>
          </a:r>
        </a:p>
        <a:p>
          <a:pPr marL="36000" indent="108000" algn="l">
            <a:lnSpc>
              <a:spcPct val="100000"/>
            </a:lnSpc>
            <a:spcBef>
              <a:spcPts val="600"/>
            </a:spcBef>
            <a:spcAft>
              <a:spcPts val="600"/>
            </a:spcAft>
            <a:buSzPct val="100000"/>
            <a:buFont typeface="Arial" panose="020B0604020202020204" pitchFamily="34" charset="0"/>
            <a:buNone/>
          </a:pPr>
          <a:r>
            <a:rPr lang="pl-PL" sz="1100" b="1" baseline="0" dirty="0">
              <a:solidFill>
                <a:sysClr val="windowText" lastClr="000000"/>
              </a:solidFill>
              <a:latin typeface="Calibri Light" panose="020F0302020204030204" pitchFamily="34" charset="0"/>
              <a:cs typeface="Calibri Light" panose="020F0302020204030204" pitchFamily="34" charset="0"/>
            </a:rPr>
            <a:t>Kolejne części arkusza obejmują:</a:t>
          </a:r>
        </a:p>
        <a:p>
          <a:pPr marL="493200" lvl="1" indent="108000" algn="l">
            <a:lnSpc>
              <a:spcPct val="100000"/>
            </a:lnSpc>
            <a:spcBef>
              <a:spcPts val="600"/>
            </a:spcBef>
            <a:spcAft>
              <a:spcPts val="600"/>
            </a:spcAft>
            <a:buSzPct val="100000"/>
            <a:buFont typeface="Arial" panose="020B0604020202020204" pitchFamily="34" charset="0"/>
            <a:buNone/>
          </a:pPr>
          <a:r>
            <a:rPr lang="pl-PL" sz="1100" b="1" baseline="0">
              <a:solidFill>
                <a:sysClr val="windowText" lastClr="000000"/>
              </a:solidFill>
              <a:effectLst/>
              <a:latin typeface="Calibri Light" panose="020F0302020204030204" pitchFamily="34" charset="0"/>
              <a:ea typeface="+mn-ea"/>
              <a:cs typeface="Calibri Light" panose="020F0302020204030204" pitchFamily="34" charset="0"/>
            </a:rPr>
            <a:t>DaneRynkowe1: </a:t>
          </a:r>
          <a:r>
            <a:rPr lang="pl-PL" sz="1100" b="0" baseline="0">
              <a:solidFill>
                <a:sysClr val="windowText" lastClr="000000"/>
              </a:solidFill>
              <a:effectLst/>
              <a:latin typeface="Calibri Light" panose="020F0302020204030204" pitchFamily="34" charset="0"/>
              <a:ea typeface="+mn-ea"/>
              <a:cs typeface="Calibri Light" panose="020F0302020204030204" pitchFamily="34" charset="0"/>
            </a:rPr>
            <a:t>zrewidowane dane historyczne dla WIRON;</a:t>
          </a:r>
        </a:p>
        <a:p>
          <a:pPr marL="493200" lvl="1" indent="108000" algn="l">
            <a:lnSpc>
              <a:spcPct val="100000"/>
            </a:lnSpc>
            <a:spcBef>
              <a:spcPts val="600"/>
            </a:spcBef>
            <a:spcAft>
              <a:spcPts val="600"/>
            </a:spcAft>
            <a:buSzPct val="100000"/>
            <a:buFont typeface="Arial" panose="020B0604020202020204" pitchFamily="34" charset="0"/>
            <a:buNone/>
          </a:pPr>
          <a:r>
            <a:rPr lang="pl-PL" sz="1100" b="1" baseline="0">
              <a:solidFill>
                <a:schemeClr val="dk1"/>
              </a:solidFill>
              <a:effectLst/>
              <a:latin typeface="Calibri Light" panose="020F0302020204030204" pitchFamily="34" charset="0"/>
              <a:ea typeface="+mn-ea"/>
              <a:cs typeface="Calibri Light" panose="020F0302020204030204" pitchFamily="34" charset="0"/>
            </a:rPr>
            <a:t>DaneRynkowe2: </a:t>
          </a:r>
          <a:r>
            <a:rPr lang="pl-PL" sz="1100" b="0" baseline="0">
              <a:solidFill>
                <a:sysClr val="windowText" lastClr="000000"/>
              </a:solidFill>
              <a:effectLst/>
              <a:latin typeface="Calibri Light" panose="020F0302020204030204" pitchFamily="34" charset="0"/>
              <a:ea typeface="+mn-ea"/>
              <a:cs typeface="Calibri Light" panose="020F0302020204030204" pitchFamily="34" charset="0"/>
            </a:rPr>
            <a:t>zrewidowane dane historyczne dla WIRON Indeks Jednopodstawowy</a:t>
          </a:r>
          <a:r>
            <a:rPr lang="pl-PL" sz="1100" b="0" baseline="0">
              <a:solidFill>
                <a:schemeClr val="dk1"/>
              </a:solidFill>
              <a:effectLst/>
              <a:latin typeface="Calibri Light" panose="020F0302020204030204" pitchFamily="34" charset="0"/>
              <a:ea typeface="+mn-ea"/>
              <a:cs typeface="Calibri Light" panose="020F0302020204030204" pitchFamily="34" charset="0"/>
            </a:rPr>
            <a:t>*;</a:t>
          </a:r>
        </a:p>
        <a:p>
          <a:pPr marL="493200" lvl="1" indent="108000" algn="l">
            <a:lnSpc>
              <a:spcPct val="100000"/>
            </a:lnSpc>
            <a:spcBef>
              <a:spcPts val="600"/>
            </a:spcBef>
            <a:spcAft>
              <a:spcPts val="600"/>
            </a:spcAft>
            <a:buSzPct val="100000"/>
            <a:buFont typeface="Arial" panose="020B0604020202020204" pitchFamily="34" charset="0"/>
            <a:buNone/>
          </a:pPr>
          <a:r>
            <a:rPr lang="pl-PL" sz="1100" b="1" baseline="0">
              <a:solidFill>
                <a:schemeClr val="dk1"/>
              </a:solidFill>
              <a:effectLst/>
              <a:latin typeface="Calibri Light" panose="020F0302020204030204" pitchFamily="34" charset="0"/>
              <a:ea typeface="+mn-ea"/>
              <a:cs typeface="Calibri Light" panose="020F0302020204030204" pitchFamily="34" charset="0"/>
            </a:rPr>
            <a:t>DaneRynkowe3</a:t>
          </a:r>
          <a:r>
            <a:rPr lang="pl-PL" sz="1100" b="0" baseline="0">
              <a:solidFill>
                <a:schemeClr val="dk1"/>
              </a:solidFill>
              <a:effectLst/>
              <a:latin typeface="Calibri Light" panose="020F0302020204030204" pitchFamily="34" charset="0"/>
              <a:ea typeface="+mn-ea"/>
              <a:cs typeface="Calibri Light" panose="020F0302020204030204" pitchFamily="34" charset="0"/>
            </a:rPr>
            <a:t>: </a:t>
          </a:r>
          <a:r>
            <a:rPr lang="pl-PL" sz="1100" b="0" baseline="0">
              <a:solidFill>
                <a:sysClr val="windowText" lastClr="000000"/>
              </a:solidFill>
              <a:effectLst/>
              <a:latin typeface="Calibri Light" panose="020F0302020204030204" pitchFamily="34" charset="0"/>
              <a:ea typeface="+mn-ea"/>
              <a:cs typeface="Calibri Light" panose="020F0302020204030204" pitchFamily="34" charset="0"/>
            </a:rPr>
            <a:t>zrewidowane dane historyczne dla WIRON Stopa Składana</a:t>
          </a:r>
          <a:r>
            <a:rPr lang="pl-PL" sz="1100" b="0" baseline="0">
              <a:solidFill>
                <a:schemeClr val="dk1"/>
              </a:solidFill>
              <a:effectLst/>
              <a:latin typeface="Calibri Light" panose="020F0302020204030204" pitchFamily="34" charset="0"/>
              <a:ea typeface="+mn-ea"/>
              <a:cs typeface="Calibri Light" panose="020F0302020204030204" pitchFamily="34" charset="0"/>
            </a:rPr>
            <a:t>;</a:t>
          </a:r>
        </a:p>
        <a:p>
          <a:pPr marL="493200" lvl="1" indent="108000" algn="l">
            <a:lnSpc>
              <a:spcPct val="100000"/>
            </a:lnSpc>
            <a:spcBef>
              <a:spcPts val="600"/>
            </a:spcBef>
            <a:spcAft>
              <a:spcPts val="600"/>
            </a:spcAft>
            <a:buSzPct val="100000"/>
            <a:buFont typeface="Arial" panose="020B0604020202020204" pitchFamily="34" charset="0"/>
            <a:buNone/>
          </a:pPr>
          <a:r>
            <a:rPr lang="pl-PL" sz="1100" b="1" baseline="0">
              <a:solidFill>
                <a:schemeClr val="dk1"/>
              </a:solidFill>
              <a:effectLst/>
              <a:latin typeface="Calibri Light" panose="020F0302020204030204" pitchFamily="34" charset="0"/>
              <a:ea typeface="+mn-ea"/>
              <a:cs typeface="Calibri Light" panose="020F0302020204030204" pitchFamily="34" charset="0"/>
            </a:rPr>
            <a:t>KalendarzŚwiąt: </a:t>
          </a:r>
          <a:r>
            <a:rPr lang="pl-PL" sz="1100" b="0" baseline="0">
              <a:solidFill>
                <a:schemeClr val="dk1"/>
              </a:solidFill>
              <a:effectLst/>
              <a:latin typeface="Calibri Light" panose="020F0302020204030204" pitchFamily="34" charset="0"/>
              <a:ea typeface="+mn-ea"/>
              <a:cs typeface="Calibri Light" panose="020F0302020204030204" pitchFamily="34" charset="0"/>
            </a:rPr>
            <a:t>kalendarz świąt dla PLN;</a:t>
          </a:r>
          <a:endParaRPr lang="pl-PL" sz="1100" b="0" baseline="0" dirty="0">
            <a:solidFill>
              <a:sysClr val="windowText" lastClr="000000"/>
            </a:solidFill>
            <a:effectLst/>
            <a:latin typeface="Calibri Light" panose="020F0302020204030204" pitchFamily="34" charset="0"/>
            <a:ea typeface="+mn-ea"/>
            <a:cs typeface="Calibri Light" panose="020F0302020204030204" pitchFamily="34" charset="0"/>
          </a:endParaRP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pl-PL" sz="1100" b="1" baseline="0">
              <a:solidFill>
                <a:schemeClr val="dk1"/>
              </a:solidFill>
              <a:effectLst/>
              <a:latin typeface="Calibri Light" panose="020F0302020204030204" pitchFamily="34" charset="0"/>
              <a:ea typeface="+mn-ea"/>
              <a:cs typeface="Calibri Light" panose="020F0302020204030204" pitchFamily="34" charset="0"/>
            </a:rPr>
            <a:t>#0: </a:t>
          </a:r>
          <a:r>
            <a:rPr lang="pl-PL" sz="1100" b="0" baseline="0">
              <a:solidFill>
                <a:schemeClr val="dk1"/>
              </a:solidFill>
              <a:effectLst/>
              <a:latin typeface="Calibri Light" panose="020F0302020204030204" pitchFamily="34" charset="0"/>
              <a:ea typeface="+mn-ea"/>
              <a:cs typeface="Calibri Light" panose="020F0302020204030204" pitchFamily="34" charset="0"/>
            </a:rPr>
            <a:t>Procent prosty vs procent składany;</a:t>
          </a:r>
          <a:endParaRPr lang="pl-PL" sz="1100" b="1" baseline="0" dirty="0">
            <a:solidFill>
              <a:sysClr val="windowText" lastClr="000000"/>
            </a:solidFill>
            <a:latin typeface="Calibri Light" panose="020F0302020204030204" pitchFamily="34" charset="0"/>
            <a:cs typeface="Calibri Light" panose="020F0302020204030204" pitchFamily="34" charset="0"/>
          </a:endParaRPr>
        </a:p>
        <a:p>
          <a:pPr marL="493200" lvl="1" indent="108000" algn="l">
            <a:lnSpc>
              <a:spcPct val="100000"/>
            </a:lnSpc>
            <a:spcBef>
              <a:spcPts val="600"/>
            </a:spcBef>
            <a:spcAft>
              <a:spcPts val="600"/>
            </a:spcAft>
            <a:buSzPct val="100000"/>
            <a:buFont typeface="Arial" panose="020B0604020202020204" pitchFamily="34" charset="0"/>
            <a:buNone/>
          </a:pPr>
          <a:r>
            <a:rPr lang="pl-PL" sz="1100" b="1" baseline="0" dirty="0">
              <a:solidFill>
                <a:sysClr val="windowText" lastClr="000000"/>
              </a:solidFill>
              <a:latin typeface="Calibri Light" panose="020F0302020204030204" pitchFamily="34" charset="0"/>
              <a:cs typeface="Calibri Light" panose="020F0302020204030204" pitchFamily="34" charset="0"/>
            </a:rPr>
            <a:t>#1: </a:t>
          </a:r>
          <a:r>
            <a:rPr lang="pl-PL" sz="1100" b="0" baseline="0" dirty="0">
              <a:solidFill>
                <a:sysClr val="windowText" lastClr="000000"/>
              </a:solidFill>
              <a:latin typeface="Calibri Light" panose="020F0302020204030204" pitchFamily="34" charset="0"/>
              <a:cs typeface="Calibri Light" panose="020F0302020204030204" pitchFamily="34" charset="0"/>
            </a:rPr>
            <a:t>Stosowanie wskaźnika RFR do obliczania odsetek dziennych;</a:t>
          </a:r>
          <a:endParaRPr lang="pl-PL" sz="1100" b="0" i="1" baseline="0" dirty="0">
            <a:solidFill>
              <a:sysClr val="windowText" lastClr="000000"/>
            </a:solidFill>
            <a:latin typeface="Calibri Light" panose="020F0302020204030204" pitchFamily="34" charset="0"/>
            <a:cs typeface="Calibri Light" panose="020F0302020204030204" pitchFamily="34" charset="0"/>
          </a:endParaRP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pl-PL" sz="1100" b="1" baseline="0">
              <a:solidFill>
                <a:schemeClr val="dk1"/>
              </a:solidFill>
              <a:effectLst/>
              <a:latin typeface="Calibri Light" panose="020F0302020204030204" pitchFamily="34" charset="0"/>
              <a:ea typeface="+mn-ea"/>
              <a:cs typeface="Calibri Light" panose="020F0302020204030204" pitchFamily="34" charset="0"/>
            </a:rPr>
            <a:t>#2: </a:t>
          </a:r>
          <a:r>
            <a:rPr lang="pl-PL" sz="1100" b="0" baseline="0">
              <a:solidFill>
                <a:schemeClr val="dk1"/>
              </a:solidFill>
              <a:effectLst/>
              <a:latin typeface="Calibri Light" panose="020F0302020204030204" pitchFamily="34" charset="0"/>
              <a:ea typeface="+mn-ea"/>
              <a:cs typeface="Calibri Light" panose="020F0302020204030204" pitchFamily="34" charset="0"/>
            </a:rPr>
            <a:t>Przesunięcie okresu obserwacji (Lookback with Observation Period Shift)</a:t>
          </a: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pl-PL" sz="1100" b="0" baseline="0">
              <a:solidFill>
                <a:schemeClr val="dk1"/>
              </a:solidFill>
              <a:effectLst/>
              <a:latin typeface="Calibri Light" panose="020F0302020204030204" pitchFamily="34" charset="0"/>
              <a:ea typeface="+mn-ea"/>
              <a:cs typeface="Calibri Light" panose="020F0302020204030204" pitchFamily="34" charset="0"/>
            </a:rPr>
            <a:t>	</a:t>
          </a:r>
          <a:r>
            <a:rPr lang="pl-PL" sz="1100" b="1" baseline="0">
              <a:solidFill>
                <a:schemeClr val="dk1"/>
              </a:solidFill>
              <a:effectLst/>
              <a:latin typeface="Calibri Light" panose="020F0302020204030204" pitchFamily="34" charset="0"/>
              <a:ea typeface="+mn-ea"/>
              <a:cs typeface="Calibri Light" panose="020F0302020204030204" pitchFamily="34" charset="0"/>
            </a:rPr>
            <a:t>#2.1: </a:t>
          </a:r>
          <a:r>
            <a:rPr lang="pl-PL" sz="1100" b="0" baseline="0">
              <a:solidFill>
                <a:schemeClr val="dk1"/>
              </a:solidFill>
              <a:effectLst/>
              <a:latin typeface="Calibri Light" panose="020F0302020204030204" pitchFamily="34" charset="0"/>
              <a:ea typeface="+mn-ea"/>
              <a:cs typeface="Calibri Light" panose="020F0302020204030204" pitchFamily="34" charset="0"/>
            </a:rPr>
            <a:t>Ujemne przepływy pieniężne w Okresie odsetkowym O/N;</a:t>
          </a: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pl-PL" sz="1100" b="0" baseline="0">
              <a:solidFill>
                <a:schemeClr val="dk1"/>
              </a:solidFill>
              <a:effectLst/>
              <a:latin typeface="Calibri Light" panose="020F0302020204030204" pitchFamily="34" charset="0"/>
              <a:ea typeface="+mn-ea"/>
              <a:cs typeface="Calibri Light" panose="020F0302020204030204" pitchFamily="34" charset="0"/>
            </a:rPr>
            <a:t>	</a:t>
          </a:r>
          <a:r>
            <a:rPr lang="pl-PL" sz="1100" b="1" baseline="0">
              <a:solidFill>
                <a:schemeClr val="dk1"/>
              </a:solidFill>
              <a:effectLst/>
              <a:latin typeface="Calibri Light" panose="020F0302020204030204" pitchFamily="34" charset="0"/>
              <a:ea typeface="+mn-ea"/>
              <a:cs typeface="Calibri Light" panose="020F0302020204030204" pitchFamily="34" charset="0"/>
            </a:rPr>
            <a:t>#2.2: </a:t>
          </a:r>
          <a:r>
            <a:rPr lang="pl-PL" sz="1100" b="0" baseline="0">
              <a:solidFill>
                <a:schemeClr val="dk1"/>
              </a:solidFill>
              <a:effectLst/>
              <a:latin typeface="Calibri Light" panose="020F0302020204030204" pitchFamily="34" charset="0"/>
              <a:ea typeface="+mn-ea"/>
              <a:cs typeface="Calibri Light" panose="020F0302020204030204" pitchFamily="34" charset="0"/>
            </a:rPr>
            <a:t>Początek okresu odsetkowego wypadający w Dzień wolny od pracy;</a:t>
          </a: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pl-PL" sz="1100" b="1" baseline="0">
              <a:solidFill>
                <a:schemeClr val="dk1"/>
              </a:solidFill>
              <a:effectLst/>
              <a:latin typeface="Calibri Light" panose="020F0302020204030204" pitchFamily="34" charset="0"/>
              <a:ea typeface="+mn-ea"/>
              <a:cs typeface="Calibri Light" panose="020F0302020204030204" pitchFamily="34" charset="0"/>
            </a:rPr>
            <a:t>	#2.2a: </a:t>
          </a:r>
          <a:r>
            <a:rPr lang="pl-PL" sz="1100" b="0" baseline="0">
              <a:solidFill>
                <a:schemeClr val="dk1"/>
              </a:solidFill>
              <a:effectLst/>
              <a:latin typeface="Calibri Light" panose="020F0302020204030204" pitchFamily="34" charset="0"/>
              <a:ea typeface="+mn-ea"/>
              <a:cs typeface="Calibri Light" panose="020F0302020204030204" pitchFamily="34" charset="0"/>
            </a:rPr>
            <a:t>Przesuwanie początków/końców okresów odsetkowych na dni robocze obejmujące zastosowanie Zmodyfikowanej konwencji następnego dnia roboczego;</a:t>
          </a:r>
          <a:endParaRPr lang="en-US">
            <a:effectLst/>
            <a:latin typeface="Calibri Light" panose="020F0302020204030204" pitchFamily="34" charset="0"/>
            <a:cs typeface="Calibri Light" panose="020F0302020204030204" pitchFamily="34" charset="0"/>
          </a:endParaRP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pl-PL" sz="1100" b="0" baseline="0">
              <a:solidFill>
                <a:schemeClr val="dk1"/>
              </a:solidFill>
              <a:effectLst/>
              <a:latin typeface="Calibri Light" panose="020F0302020204030204" pitchFamily="34" charset="0"/>
              <a:ea typeface="+mn-ea"/>
              <a:cs typeface="Calibri Light" panose="020F0302020204030204" pitchFamily="34" charset="0"/>
            </a:rPr>
            <a:t>	</a:t>
          </a:r>
          <a:r>
            <a:rPr lang="pl-PL" sz="1100" b="1" baseline="0">
              <a:solidFill>
                <a:schemeClr val="dk1"/>
              </a:solidFill>
              <a:effectLst/>
              <a:latin typeface="Calibri Light" panose="020F0302020204030204" pitchFamily="34" charset="0"/>
              <a:ea typeface="+mn-ea"/>
              <a:cs typeface="Calibri Light" panose="020F0302020204030204" pitchFamily="34" charset="0"/>
            </a:rPr>
            <a:t>#2.2b: </a:t>
          </a:r>
          <a:r>
            <a:rPr lang="pl-PL" sz="1100" b="0" baseline="0">
              <a:solidFill>
                <a:schemeClr val="dk1"/>
              </a:solidFill>
              <a:effectLst/>
              <a:latin typeface="Calibri Light" panose="020F0302020204030204" pitchFamily="34" charset="0"/>
              <a:ea typeface="+mn-ea"/>
              <a:cs typeface="Calibri Light" panose="020F0302020204030204" pitchFamily="34" charset="0"/>
            </a:rPr>
            <a:t>Przesuwanie daty odczytu indeksu RFR zgodnie z mechanizmem -5BD/-6BD;</a:t>
          </a: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pl-PL" sz="1100" b="0" baseline="0">
              <a:solidFill>
                <a:schemeClr val="dk1"/>
              </a:solidFill>
              <a:effectLst/>
              <a:latin typeface="Calibri Light" panose="020F0302020204030204" pitchFamily="34" charset="0"/>
              <a:ea typeface="+mn-ea"/>
              <a:cs typeface="Calibri Light" panose="020F0302020204030204" pitchFamily="34" charset="0"/>
            </a:rPr>
            <a:t>	</a:t>
          </a:r>
          <a:r>
            <a:rPr lang="pl-PL" sz="1100" b="1" baseline="0">
              <a:solidFill>
                <a:schemeClr val="dk1"/>
              </a:solidFill>
              <a:effectLst/>
              <a:latin typeface="Calibri Light" panose="020F0302020204030204" pitchFamily="34" charset="0"/>
              <a:ea typeface="+mn-ea"/>
              <a:cs typeface="Calibri Light" panose="020F0302020204030204" pitchFamily="34" charset="0"/>
            </a:rPr>
            <a:t>#2.3: </a:t>
          </a:r>
          <a:r>
            <a:rPr lang="pl-PL" sz="1100" b="0" baseline="0">
              <a:solidFill>
                <a:schemeClr val="dk1"/>
              </a:solidFill>
              <a:effectLst/>
              <a:latin typeface="Calibri Light" panose="020F0302020204030204" pitchFamily="34" charset="0"/>
              <a:ea typeface="+mn-ea"/>
              <a:cs typeface="Calibri Light" panose="020F0302020204030204" pitchFamily="34" charset="0"/>
            </a:rPr>
            <a:t>Brak zaokrąglenia na poziomie [ACR] i [ACR]* oznacza różnicę między Metodą 1 i Metodą 2/Metodą 3 na poziomie poszczególnych przepływów w Okresach odsetkowych O/N;	</a:t>
          </a: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pl-PL" sz="1100" b="1" baseline="0">
              <a:solidFill>
                <a:schemeClr val="dk1"/>
              </a:solidFill>
              <a:effectLst/>
              <a:latin typeface="Calibri Light" panose="020F0302020204030204" pitchFamily="34" charset="0"/>
              <a:ea typeface="+mn-ea"/>
              <a:cs typeface="Calibri Light" panose="020F0302020204030204" pitchFamily="34" charset="0"/>
            </a:rPr>
            <a:t>	#2.4: </a:t>
          </a:r>
          <a:r>
            <a:rPr lang="pl-PL" sz="1100" b="0" baseline="0">
              <a:solidFill>
                <a:schemeClr val="dk1"/>
              </a:solidFill>
              <a:effectLst/>
              <a:latin typeface="Calibri Light" panose="020F0302020204030204" pitchFamily="34" charset="0"/>
              <a:ea typeface="+mn-ea"/>
              <a:cs typeface="Calibri Light" panose="020F0302020204030204" pitchFamily="34" charset="0"/>
            </a:rPr>
            <a:t>Zaokrąglenia na poziomie [ACR] mniejsze niż 5 miejsc po przecinku w ujęciu procentowym oznacza istotne różnice między Metodą 1 bez uwzględniania zaokrągleń oraz Metodą 2/Metodą 3 przy mniejszej prezycji liczenia;</a:t>
          </a:r>
          <a:endParaRPr lang="en-US" sz="1100" b="0" baseline="0">
            <a:solidFill>
              <a:schemeClr val="dk1"/>
            </a:solidFill>
            <a:effectLst/>
            <a:latin typeface="Calibri Light" panose="020F0302020204030204" pitchFamily="34" charset="0"/>
            <a:ea typeface="+mn-ea"/>
            <a:cs typeface="Calibri Light" panose="020F0302020204030204" pitchFamily="34" charset="0"/>
          </a:endParaRP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pl-PL" sz="1100" b="1" baseline="0">
              <a:solidFill>
                <a:schemeClr val="dk1"/>
              </a:solidFill>
              <a:effectLst/>
              <a:latin typeface="Calibri Light" panose="020F0302020204030204" pitchFamily="34" charset="0"/>
              <a:ea typeface="+mn-ea"/>
              <a:cs typeface="Calibri Light" panose="020F0302020204030204" pitchFamily="34" charset="0"/>
            </a:rPr>
            <a:t>	#2.</a:t>
          </a:r>
          <a:r>
            <a:rPr lang="en-US" sz="1100" b="1" baseline="0">
              <a:solidFill>
                <a:schemeClr val="dk1"/>
              </a:solidFill>
              <a:effectLst/>
              <a:latin typeface="Calibri Light" panose="020F0302020204030204" pitchFamily="34" charset="0"/>
              <a:ea typeface="+mn-ea"/>
              <a:cs typeface="Calibri Light" panose="020F0302020204030204" pitchFamily="34" charset="0"/>
            </a:rPr>
            <a:t>5</a:t>
          </a:r>
          <a:r>
            <a:rPr lang="pl-PL" sz="1100" b="1" baseline="0">
              <a:solidFill>
                <a:schemeClr val="dk1"/>
              </a:solidFill>
              <a:effectLst/>
              <a:latin typeface="Calibri Light" panose="020F0302020204030204" pitchFamily="34" charset="0"/>
              <a:ea typeface="+mn-ea"/>
              <a:cs typeface="Calibri Light" panose="020F0302020204030204" pitchFamily="34" charset="0"/>
            </a:rPr>
            <a:t>: </a:t>
          </a:r>
          <a:r>
            <a:rPr lang="pl-PL" sz="1100" b="0" baseline="0">
              <a:solidFill>
                <a:schemeClr val="dk1"/>
              </a:solidFill>
              <a:effectLst/>
              <a:latin typeface="Calibri Light" panose="020F0302020204030204" pitchFamily="34" charset="0"/>
              <a:ea typeface="+mn-ea"/>
              <a:cs typeface="Calibri Light" panose="020F0302020204030204" pitchFamily="34" charset="0"/>
            </a:rPr>
            <a:t>Sześciomiesięczny okres odsetkowy;</a:t>
          </a:r>
          <a:endParaRPr lang="en-US">
            <a:effectLst/>
            <a:latin typeface="Calibri Light" panose="020F0302020204030204" pitchFamily="34" charset="0"/>
            <a:cs typeface="Calibri Light" panose="020F0302020204030204" pitchFamily="34" charset="0"/>
          </a:endParaRP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pl-PL" sz="1100" b="0" baseline="0">
              <a:solidFill>
                <a:schemeClr val="dk1"/>
              </a:solidFill>
              <a:effectLst/>
              <a:latin typeface="Calibri Light" panose="020F0302020204030204" pitchFamily="34" charset="0"/>
              <a:ea typeface="+mn-ea"/>
              <a:cs typeface="Calibri Light" panose="020F0302020204030204" pitchFamily="34" charset="0"/>
            </a:rPr>
            <a:t>	</a:t>
          </a:r>
          <a:r>
            <a:rPr lang="pl-PL" sz="1100" b="1" baseline="0">
              <a:solidFill>
                <a:schemeClr val="dk1"/>
              </a:solidFill>
              <a:effectLst/>
              <a:latin typeface="Calibri Light" panose="020F0302020204030204" pitchFamily="34" charset="0"/>
              <a:ea typeface="+mn-ea"/>
              <a:cs typeface="Calibri Light" panose="020F0302020204030204" pitchFamily="34" charset="0"/>
            </a:rPr>
            <a:t>#2.6: </a:t>
          </a:r>
          <a:r>
            <a:rPr lang="pl-PL" sz="1100" b="0" baseline="0">
              <a:solidFill>
                <a:schemeClr val="dk1"/>
              </a:solidFill>
              <a:effectLst/>
              <a:latin typeface="Calibri Light" panose="020F0302020204030204" pitchFamily="34" charset="0"/>
              <a:ea typeface="+mn-ea"/>
              <a:cs typeface="Calibri Light" panose="020F0302020204030204" pitchFamily="34" charset="0"/>
            </a:rPr>
            <a:t>Inne potencjalne warianty zasady Lookback with Observation Period Shift: (metoda prosta </a:t>
          </a:r>
          <a:r>
            <a:rPr lang="pl-PL" sz="1100" b="0" i="1" baseline="0">
              <a:solidFill>
                <a:schemeClr val="dk1"/>
              </a:solidFill>
              <a:effectLst/>
              <a:latin typeface="Calibri Light" panose="020F0302020204030204" pitchFamily="34" charset="0"/>
              <a:ea typeface="+mn-ea"/>
              <a:cs typeface="Calibri Light" panose="020F0302020204030204" pitchFamily="34" charset="0"/>
            </a:rPr>
            <a:t>Simple-Imputed Shift </a:t>
          </a:r>
          <a:r>
            <a:rPr lang="pl-PL" sz="1100" b="0" baseline="0">
              <a:solidFill>
                <a:schemeClr val="dk1"/>
              </a:solidFill>
              <a:effectLst/>
              <a:latin typeface="Calibri Light" panose="020F0302020204030204" pitchFamily="34" charset="0"/>
              <a:ea typeface="+mn-ea"/>
              <a:cs typeface="Calibri Light" panose="020F0302020204030204" pitchFamily="34" charset="0"/>
            </a:rPr>
            <a:t>i składana </a:t>
          </a:r>
          <a:r>
            <a:rPr lang="pl-PL" sz="1100" b="0" i="1" baseline="0">
              <a:solidFill>
                <a:schemeClr val="dk1"/>
              </a:solidFill>
              <a:effectLst/>
              <a:latin typeface="Calibri Light" panose="020F0302020204030204" pitchFamily="34" charset="0"/>
              <a:ea typeface="+mn-ea"/>
              <a:cs typeface="Calibri Light" panose="020F0302020204030204" pitchFamily="34" charset="0"/>
            </a:rPr>
            <a:t>Compound-Imputed Calendar Shift</a:t>
          </a:r>
          <a:r>
            <a:rPr lang="pl-PL" sz="1100" b="0" baseline="0">
              <a:solidFill>
                <a:schemeClr val="dk1"/>
              </a:solidFill>
              <a:effectLst/>
              <a:latin typeface="Calibri Light" panose="020F0302020204030204" pitchFamily="34" charset="0"/>
              <a:ea typeface="+mn-ea"/>
              <a:cs typeface="Calibri Light" panose="020F0302020204030204" pitchFamily="34" charset="0"/>
            </a:rPr>
            <a:t>);</a:t>
          </a: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pl-PL" sz="1100" b="1" baseline="0">
              <a:solidFill>
                <a:schemeClr val="dk1"/>
              </a:solidFill>
              <a:effectLst/>
              <a:latin typeface="Calibri Light" panose="020F0302020204030204" pitchFamily="34" charset="0"/>
              <a:ea typeface="+mn-ea"/>
              <a:cs typeface="Calibri Light" panose="020F0302020204030204" pitchFamily="34" charset="0"/>
            </a:rPr>
            <a:t>#3: </a:t>
          </a:r>
          <a:r>
            <a:rPr lang="pl-PL" sz="1100" b="0" baseline="0">
              <a:solidFill>
                <a:schemeClr val="dk1"/>
              </a:solidFill>
              <a:effectLst/>
              <a:latin typeface="Calibri Light" panose="020F0302020204030204" pitchFamily="34" charset="0"/>
              <a:ea typeface="+mn-ea"/>
              <a:cs typeface="Calibri Light" panose="020F0302020204030204" pitchFamily="34" charset="0"/>
            </a:rPr>
            <a:t>Metoda ostatniej aktualizacji (Last Reset);</a:t>
          </a: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pl-PL" sz="1100" b="1" baseline="0">
              <a:solidFill>
                <a:schemeClr val="dk1"/>
              </a:solidFill>
              <a:effectLst/>
              <a:latin typeface="Calibri Light" panose="020F0302020204030204" pitchFamily="34" charset="0"/>
              <a:ea typeface="+mn-ea"/>
              <a:cs typeface="Calibri Light" panose="020F0302020204030204" pitchFamily="34" charset="0"/>
            </a:rPr>
            <a:t>#4.1: </a:t>
          </a:r>
          <a:r>
            <a:rPr lang="pl-PL" sz="1100" b="0" baseline="0">
              <a:solidFill>
                <a:schemeClr val="dk1"/>
              </a:solidFill>
              <a:effectLst/>
              <a:latin typeface="Calibri Light" panose="020F0302020204030204" pitchFamily="34" charset="0"/>
              <a:ea typeface="+mn-ea"/>
              <a:cs typeface="Calibri Light" panose="020F0302020204030204" pitchFamily="34" charset="0"/>
            </a:rPr>
            <a:t>Porównanie wybranych Zasad wykorzystania stopy Backward-looking - Okres wzrostu stóp procentowych</a:t>
          </a: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pl-PL" sz="1100" b="1" baseline="0">
              <a:solidFill>
                <a:schemeClr val="dk1"/>
              </a:solidFill>
              <a:effectLst/>
              <a:latin typeface="Calibri Light" panose="020F0302020204030204" pitchFamily="34" charset="0"/>
              <a:ea typeface="+mn-ea"/>
              <a:cs typeface="Calibri Light" panose="020F0302020204030204" pitchFamily="34" charset="0"/>
            </a:rPr>
            <a:t>#4.2: </a:t>
          </a:r>
          <a:r>
            <a:rPr lang="pl-PL" sz="1100" b="0" baseline="0">
              <a:solidFill>
                <a:schemeClr val="dk1"/>
              </a:solidFill>
              <a:effectLst/>
              <a:latin typeface="Calibri Light" panose="020F0302020204030204" pitchFamily="34" charset="0"/>
              <a:ea typeface="+mn-ea"/>
              <a:cs typeface="Calibri Light" panose="020F0302020204030204" pitchFamily="34" charset="0"/>
            </a:rPr>
            <a:t>Porównanie wybranych Zasad wykorzystania stopy Backward-looking - Okres spadku stóp procentowych</a:t>
          </a:r>
        </a:p>
        <a:p>
          <a:pPr marL="36000" marR="0" lvl="0"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pl-PL" sz="1100" b="0" baseline="0">
              <a:solidFill>
                <a:schemeClr val="dk1"/>
              </a:solidFill>
              <a:effectLst/>
              <a:latin typeface="+mn-lt"/>
              <a:ea typeface="+mn-ea"/>
              <a:cs typeface="+mn-cs"/>
            </a:rPr>
            <a:t>--</a:t>
          </a:r>
          <a:endParaRPr lang="pl-PL" sz="1100">
            <a:solidFill>
              <a:schemeClr val="dk1"/>
            </a:solidFill>
            <a:effectLst/>
            <a:latin typeface="Calibri Light" panose="020F0302020204030204" pitchFamily="34" charset="0"/>
            <a:ea typeface="+mn-ea"/>
            <a:cs typeface="Calibri Light" panose="020F0302020204030204" pitchFamily="34" charset="0"/>
          </a:endParaRP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pl-PL" sz="1100">
              <a:solidFill>
                <a:schemeClr val="dk1"/>
              </a:solidFill>
              <a:effectLst/>
              <a:latin typeface="Calibri Light" panose="020F0302020204030204" pitchFamily="34" charset="0"/>
              <a:ea typeface="+mn-ea"/>
              <a:cs typeface="Calibri Light" panose="020F0302020204030204" pitchFamily="34" charset="0"/>
            </a:rPr>
            <a:t>Kluczowe elementy dla każdego przykładu, na które</a:t>
          </a:r>
          <a:r>
            <a:rPr lang="pl-PL" sz="1100" baseline="0">
              <a:solidFill>
                <a:schemeClr val="dk1"/>
              </a:solidFill>
              <a:effectLst/>
              <a:latin typeface="Calibri Light" panose="020F0302020204030204" pitchFamily="34" charset="0"/>
              <a:ea typeface="+mn-ea"/>
              <a:cs typeface="Calibri Light" panose="020F0302020204030204" pitchFamily="34" charset="0"/>
            </a:rPr>
            <a:t> należy zwrócić szczególną uwagę zostały oznaczone kolorem </a:t>
          </a:r>
          <a:r>
            <a:rPr lang="pl-PL" sz="1100" baseline="0">
              <a:solidFill>
                <a:schemeClr val="accent6">
                  <a:lumMod val="40000"/>
                  <a:lumOff val="60000"/>
                </a:schemeClr>
              </a:solidFill>
              <a:effectLst/>
              <a:latin typeface="Calibri Light" panose="020F0302020204030204" pitchFamily="34" charset="0"/>
              <a:ea typeface="+mn-ea"/>
              <a:cs typeface="Calibri Light" panose="020F0302020204030204" pitchFamily="34" charset="0"/>
            </a:rPr>
            <a:t>jasnoniebieskim.</a:t>
          </a: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pl-PL" sz="1100" b="0" baseline="0">
              <a:solidFill>
                <a:schemeClr val="dk1"/>
              </a:solidFill>
              <a:effectLst/>
              <a:latin typeface="Calibri Light" panose="020F0302020204030204" pitchFamily="34" charset="0"/>
              <a:ea typeface="+mn-ea"/>
              <a:cs typeface="Calibri Light" panose="020F0302020204030204" pitchFamily="34" charset="0"/>
            </a:rPr>
            <a:t>*Na moment przygotowania materiału zaprzestano opracowania i publikowania WIRON Indeks Jednopodstawowy.</a:t>
          </a: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pl-PL" sz="1100" b="0" baseline="0">
              <a:solidFill>
                <a:schemeClr val="dk1"/>
              </a:solidFill>
              <a:effectLst/>
              <a:latin typeface="Calibri Light" panose="020F0302020204030204" pitchFamily="34" charset="0"/>
              <a:ea typeface="+mn-ea"/>
              <a:cs typeface="Calibri Light" panose="020F0302020204030204" pitchFamily="34" charset="0"/>
            </a:rPr>
            <a:t>W arkuszu wykorzystano dane his</a:t>
          </a:r>
          <a:r>
            <a:rPr lang="en-US" sz="1100" b="0" baseline="0">
              <a:solidFill>
                <a:schemeClr val="dk1"/>
              </a:solidFill>
              <a:effectLst/>
              <a:latin typeface="Calibri Light" panose="020F0302020204030204" pitchFamily="34" charset="0"/>
              <a:ea typeface="+mn-ea"/>
              <a:cs typeface="Calibri Light" panose="020F0302020204030204" pitchFamily="34" charset="0"/>
            </a:rPr>
            <a:t>t</a:t>
          </a:r>
          <a:r>
            <a:rPr lang="pl-PL" sz="1100" b="0" baseline="0">
              <a:solidFill>
                <a:schemeClr val="dk1"/>
              </a:solidFill>
              <a:effectLst/>
              <a:latin typeface="Calibri Light" panose="020F0302020204030204" pitchFamily="34" charset="0"/>
              <a:ea typeface="+mn-ea"/>
              <a:cs typeface="Calibri Light" panose="020F0302020204030204" pitchFamily="34" charset="0"/>
            </a:rPr>
            <a:t>oryczne po rewizji danych i aktualizacji bazy danych transakcyjnych za okres 2019-2023.</a:t>
          </a:r>
        </a:p>
        <a:p>
          <a:pPr marL="493200" marR="0" lvl="1" indent="108000" algn="l" defTabSz="914400" eaLnBrk="1" fontAlgn="auto" latinLnBrk="0" hangingPunct="1">
            <a:lnSpc>
              <a:spcPct val="100000"/>
            </a:lnSpc>
            <a:spcBef>
              <a:spcPts val="600"/>
            </a:spcBef>
            <a:spcAft>
              <a:spcPts val="600"/>
            </a:spcAft>
            <a:buClrTx/>
            <a:buSzPct val="100000"/>
            <a:buFont typeface="Arial" panose="020B0604020202020204" pitchFamily="34" charset="0"/>
            <a:buNone/>
            <a:tabLst/>
            <a:defRPr/>
          </a:pPr>
          <a:r>
            <a:rPr lang="pl-PL" sz="1100" b="0" baseline="0">
              <a:solidFill>
                <a:schemeClr val="dk1"/>
              </a:solidFill>
              <a:effectLst/>
              <a:latin typeface="Calibri Light" panose="020F0302020204030204" pitchFamily="34" charset="0"/>
              <a:ea typeface="+mn-ea"/>
              <a:cs typeface="Calibri Light" panose="020F0302020204030204" pitchFamily="34" charset="0"/>
            </a:rPr>
            <a:t>Źródło danych: https://gpwbenchmark.pl/materialy, Data pobrania danych: 05.03.2024.</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10</xdr:col>
      <xdr:colOff>376964</xdr:colOff>
      <xdr:row>10</xdr:row>
      <xdr:rowOff>226277</xdr:rowOff>
    </xdr:from>
    <xdr:ext cx="753768" cy="288797"/>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D7FEC2CD-6C62-4F94-872F-4F274A3FEFA9}"/>
                </a:ext>
              </a:extLst>
            </xdr:cNvPr>
            <xdr:cNvSpPr txBox="1"/>
          </xdr:nvSpPr>
          <xdr:spPr>
            <a:xfrm>
              <a:off x="12683264" y="2045552"/>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2" name="TextBox 1">
              <a:extLst>
                <a:ext uri="{FF2B5EF4-FFF2-40B4-BE49-F238E27FC236}">
                  <a16:creationId xmlns:a16="http://schemas.microsoft.com/office/drawing/2014/main" id="{D7FEC2CD-6C62-4F94-872F-4F274A3FEFA9}"/>
                </a:ext>
              </a:extLst>
            </xdr:cNvPr>
            <xdr:cNvSpPr txBox="1"/>
          </xdr:nvSpPr>
          <xdr:spPr>
            <a:xfrm>
              <a:off x="12683264" y="2045552"/>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365</a:t>
              </a:r>
              <a:endParaRPr lang="en-US" sz="1100"/>
            </a:p>
          </xdr:txBody>
        </xdr:sp>
      </mc:Fallback>
    </mc:AlternateContent>
    <xdr:clientData/>
  </xdr:oneCellAnchor>
  <xdr:oneCellAnchor>
    <xdr:from>
      <xdr:col>9</xdr:col>
      <xdr:colOff>290287</xdr:colOff>
      <xdr:row>10</xdr:row>
      <xdr:rowOff>203526</xdr:rowOff>
    </xdr:from>
    <xdr:ext cx="753768" cy="172227"/>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3CE406A8-5C92-47A4-A0CD-E20DB9C0F82C}"/>
                </a:ext>
              </a:extLst>
            </xdr:cNvPr>
            <xdr:cNvSpPr txBox="1"/>
          </xdr:nvSpPr>
          <xdr:spPr>
            <a:xfrm>
              <a:off x="10929712" y="2022801"/>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3" name="TextBox 2">
              <a:extLst>
                <a:ext uri="{FF2B5EF4-FFF2-40B4-BE49-F238E27FC236}">
                  <a16:creationId xmlns:a16="http://schemas.microsoft.com/office/drawing/2014/main" id="{3CE406A8-5C92-47A4-A0CD-E20DB9C0F82C}"/>
                </a:ext>
              </a:extLst>
            </xdr:cNvPr>
            <xdr:cNvSpPr txBox="1"/>
          </xdr:nvSpPr>
          <xdr:spPr>
            <a:xfrm>
              <a:off x="10929712" y="2022801"/>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𝑟_𝑖</a:t>
              </a:r>
              <a:endParaRPr lang="en-US" sz="1100"/>
            </a:p>
          </xdr:txBody>
        </xdr:sp>
      </mc:Fallback>
    </mc:AlternateContent>
    <xdr:clientData/>
  </xdr:oneCellAnchor>
  <xdr:oneCellAnchor>
    <xdr:from>
      <xdr:col>11</xdr:col>
      <xdr:colOff>298486</xdr:colOff>
      <xdr:row>10</xdr:row>
      <xdr:rowOff>54429</xdr:rowOff>
    </xdr:from>
    <xdr:ext cx="1287006" cy="475964"/>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13B26C5C-4245-42E6-AC32-04638405C3E7}"/>
                </a:ext>
              </a:extLst>
            </xdr:cNvPr>
            <xdr:cNvSpPr txBox="1"/>
          </xdr:nvSpPr>
          <xdr:spPr>
            <a:xfrm>
              <a:off x="14605036" y="1873704"/>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ctrlPr>
                          <a:rPr lang="en-US" sz="1100" i="1">
                            <a:latin typeface="Cambria Math" panose="02040503050406030204" pitchFamily="18" charset="0"/>
                          </a:rPr>
                        </m:ctrlPr>
                      </m:naryPr>
                      <m:sub>
                        <m:r>
                          <m:rPr>
                            <m:brk m:alnAt="23"/>
                          </m:rPr>
                          <a:rPr lang="pl-PL" sz="1100" b="0" i="1">
                            <a:latin typeface="Cambria Math" panose="02040503050406030204" pitchFamily="18" charset="0"/>
                          </a:rPr>
                          <m:t>𝑖</m:t>
                        </m:r>
                        <m:r>
                          <a:rPr lang="pl-PL" sz="1100" b="0" i="1">
                            <a:latin typeface="Cambria Math" panose="02040503050406030204" pitchFamily="18" charset="0"/>
                          </a:rPr>
                          <m:t>=1</m:t>
                        </m:r>
                      </m:sub>
                      <m:sup>
                        <m:r>
                          <a:rPr lang="pl-PL" sz="1100" i="1">
                            <a:latin typeface="Cambria Math" panose="02040503050406030204" pitchFamily="18" charset="0"/>
                          </a:rPr>
                          <m:t>𝑀</m:t>
                        </m:r>
                      </m:sup>
                      <m:e>
                        <m:r>
                          <a:rPr lang="pl-PL" sz="1100" b="0" i="1">
                            <a:latin typeface="Cambria Math" panose="02040503050406030204" pitchFamily="18" charset="0"/>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r>
                          <a:rPr lang="pl-PL" sz="1100" b="0" i="1">
                            <a:solidFill>
                              <a:schemeClr val="tx1"/>
                            </a:solidFill>
                            <a:effectLst/>
                            <a:latin typeface="Cambria Math" panose="02040503050406030204" pitchFamily="18" charset="0"/>
                            <a:ea typeface="+mn-ea"/>
                            <a:cs typeface="+mn-cs"/>
                          </a:rPr>
                          <m:t>)</m:t>
                        </m:r>
                      </m:e>
                    </m:nary>
                  </m:oMath>
                </m:oMathPara>
              </a14:m>
              <a:endParaRPr lang="en-US" sz="1100"/>
            </a:p>
          </xdr:txBody>
        </xdr:sp>
      </mc:Choice>
      <mc:Fallback xmlns="">
        <xdr:sp macro="" textlink="">
          <xdr:nvSpPr>
            <xdr:cNvPr id="4" name="TextBox 3">
              <a:extLst>
                <a:ext uri="{FF2B5EF4-FFF2-40B4-BE49-F238E27FC236}">
                  <a16:creationId xmlns:a16="http://schemas.microsoft.com/office/drawing/2014/main" id="{13B26C5C-4245-42E6-AC32-04638405C3E7}"/>
                </a:ext>
              </a:extLst>
            </xdr:cNvPr>
            <xdr:cNvSpPr txBox="1"/>
          </xdr:nvSpPr>
          <xdr:spPr>
            <a:xfrm>
              <a:off x="14605036" y="1873704"/>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latin typeface="Cambria Math" panose="02040503050406030204" pitchFamily="18" charset="0"/>
                </a:rPr>
                <a:t>_</a:t>
              </a:r>
              <a:r>
                <a:rPr lang="en-US" sz="1100" b="0" i="0">
                  <a:latin typeface="Cambria Math" panose="02040503050406030204" pitchFamily="18" charset="0"/>
                </a:rPr>
                <a:t>(</a:t>
              </a:r>
              <a:r>
                <a:rPr lang="pl-PL" sz="1100" b="0" i="0">
                  <a:latin typeface="Cambria Math" panose="02040503050406030204" pitchFamily="18" charset="0"/>
                </a:rPr>
                <a:t>𝑖=1</a:t>
              </a:r>
              <a:r>
                <a:rPr lang="en-US" sz="1100" b="0" i="0">
                  <a:latin typeface="Cambria Math" panose="02040503050406030204" pitchFamily="18" charset="0"/>
                </a:rPr>
                <a:t>)</a:t>
              </a:r>
              <a:r>
                <a:rPr lang="pl-PL" sz="1100" b="0" i="0">
                  <a:latin typeface="Cambria Math" panose="02040503050406030204" pitchFamily="18" charset="0"/>
                </a:rPr>
                <a:t>^</a:t>
              </a:r>
              <a:r>
                <a:rPr lang="pl-PL" sz="1100" i="0">
                  <a:latin typeface="Cambria Math" panose="02040503050406030204" pitchFamily="18" charset="0"/>
                </a:rPr>
                <a:t>𝑀</a:t>
              </a:r>
              <a:r>
                <a:rPr lang="pl-PL"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a:t>
              </a:r>
              <a:endParaRPr lang="en-US" sz="1100"/>
            </a:p>
          </xdr:txBody>
        </xdr:sp>
      </mc:Fallback>
    </mc:AlternateContent>
    <xdr:clientData/>
  </xdr:oneCellAnchor>
  <xdr:oneCellAnchor>
    <xdr:from>
      <xdr:col>13</xdr:col>
      <xdr:colOff>550974</xdr:colOff>
      <xdr:row>10</xdr:row>
      <xdr:rowOff>173346</xdr:rowOff>
    </xdr:from>
    <xdr:ext cx="753768" cy="3046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DCA7712D-443E-49EB-9ACF-4D7FA558A357}"/>
                </a:ext>
              </a:extLst>
            </xdr:cNvPr>
            <xdr:cNvSpPr txBox="1"/>
          </xdr:nvSpPr>
          <xdr:spPr>
            <a:xfrm>
              <a:off x="18353199" y="1992621"/>
              <a:ext cx="753768" cy="30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𝐴𝐶𝑅</m:t>
                    </m:r>
                    <m:r>
                      <a:rPr lang="pl-PL" sz="1100" b="0" i="1">
                        <a:latin typeface="Cambria Math" panose="02040503050406030204" pitchFamily="18" charset="0"/>
                      </a:rPr>
                      <m:t>∗</m:t>
                    </m:r>
                    <m:f>
                      <m:fPr>
                        <m:ctrlPr>
                          <a:rPr lang="en-US" sz="1100" i="1">
                            <a:latin typeface="Cambria Math" panose="02040503050406030204" pitchFamily="18" charset="0"/>
                          </a:rPr>
                        </m:ctrlPr>
                      </m:fPr>
                      <m:num>
                        <m:r>
                          <a:rPr lang="pl-PL" sz="1100" b="0" i="1">
                            <a:latin typeface="Cambria Math" panose="02040503050406030204" pitchFamily="18" charset="0"/>
                          </a:rPr>
                          <m:t>𝑡𝑐</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5" name="TextBox 4">
              <a:extLst>
                <a:ext uri="{FF2B5EF4-FFF2-40B4-BE49-F238E27FC236}">
                  <a16:creationId xmlns:a16="http://schemas.microsoft.com/office/drawing/2014/main" id="{DCA7712D-443E-49EB-9ACF-4D7FA558A357}"/>
                </a:ext>
              </a:extLst>
            </xdr:cNvPr>
            <xdr:cNvSpPr txBox="1"/>
          </xdr:nvSpPr>
          <xdr:spPr>
            <a:xfrm>
              <a:off x="18353199" y="1992621"/>
              <a:ext cx="753768" cy="30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𝐴𝐶𝑅∗</a:t>
              </a:r>
              <a:r>
                <a:rPr lang="en-US" sz="1100" i="0">
                  <a:latin typeface="Cambria Math" panose="02040503050406030204" pitchFamily="18" charset="0"/>
                </a:rPr>
                <a:t>(</a:t>
              </a:r>
              <a:r>
                <a:rPr lang="pl-PL" sz="1100" b="0" i="0">
                  <a:latin typeface="Cambria Math" panose="02040503050406030204" pitchFamily="18" charset="0"/>
                </a:rPr>
                <a:t>𝑡𝑐</a:t>
              </a:r>
              <a:r>
                <a:rPr lang="pl-PL" sz="1100" b="0" i="0">
                  <a:solidFill>
                    <a:schemeClr val="tx1"/>
                  </a:solidFill>
                  <a:effectLst/>
                  <a:latin typeface="Cambria Math" panose="02040503050406030204" pitchFamily="18" charset="0"/>
                  <a:ea typeface="+mn-ea"/>
                  <a:cs typeface="+mn-cs"/>
                </a:rPr>
                <a:t>𝑛_𝑖</a:t>
              </a:r>
              <a:r>
                <a:rPr lang="en-US"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365</a:t>
              </a:r>
              <a:endParaRPr lang="en-US" sz="1100"/>
            </a:p>
          </xdr:txBody>
        </xdr:sp>
      </mc:Fallback>
    </mc:AlternateContent>
    <xdr:clientData/>
  </xdr:oneCellAnchor>
  <xdr:oneCellAnchor>
    <xdr:from>
      <xdr:col>14</xdr:col>
      <xdr:colOff>199910</xdr:colOff>
      <xdr:row>10</xdr:row>
      <xdr:rowOff>131769</xdr:rowOff>
    </xdr:from>
    <xdr:ext cx="1671471" cy="350032"/>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AF297C72-BD03-40F2-B177-E51630517CFD}"/>
                </a:ext>
              </a:extLst>
            </xdr:cNvPr>
            <xdr:cNvSpPr txBox="1"/>
          </xdr:nvSpPr>
          <xdr:spPr>
            <a:xfrm>
              <a:off x="19830935" y="1951044"/>
              <a:ext cx="1671471" cy="350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m:t>
                    </m:r>
                    <m:sSub>
                      <m:sSubPr>
                        <m:ctrlPr>
                          <a:rPr lang="pl-PL" sz="1100" b="0" i="1">
                            <a:latin typeface="Cambria Math" panose="02040503050406030204" pitchFamily="18" charset="0"/>
                          </a:rPr>
                        </m:ctrlPr>
                      </m:sSubPr>
                      <m:e>
                        <m:r>
                          <a:rPr lang="pl-PL" sz="1100" b="0" i="1">
                            <a:latin typeface="Cambria Math" panose="02040503050406030204" pitchFamily="18" charset="0"/>
                          </a:rPr>
                          <m:t>𝑈𝐶𝑅</m:t>
                        </m:r>
                      </m:e>
                      <m:sub>
                        <m:r>
                          <a:rPr lang="pl-PL" sz="1100" b="0" i="1">
                            <a:latin typeface="Cambria Math" panose="02040503050406030204" pitchFamily="18" charset="0"/>
                          </a:rPr>
                          <m:t>𝑖</m:t>
                        </m:r>
                      </m:sub>
                    </m:sSub>
                    <m:r>
                      <a:rPr lang="pl-PL" sz="1100" b="0" i="1">
                        <a:latin typeface="Cambria Math" panose="02040503050406030204" pitchFamily="18" charset="0"/>
                      </a:rPr>
                      <m:t>−</m:t>
                    </m:r>
                    <m:sSub>
                      <m:sSubPr>
                        <m:ctrlPr>
                          <a:rPr lang="pl-PL" sz="1100" b="0" i="1">
                            <a:latin typeface="Cambria Math" panose="02040503050406030204" pitchFamily="18" charset="0"/>
                          </a:rPr>
                        </m:ctrlPr>
                      </m:sSubPr>
                      <m:e>
                        <m:r>
                          <a:rPr lang="pl-PL" sz="1100" b="0" i="1">
                            <a:latin typeface="Cambria Math" panose="02040503050406030204" pitchFamily="18" charset="0"/>
                          </a:rPr>
                          <m:t>𝑈𝐶𝑅</m:t>
                        </m:r>
                      </m:e>
                      <m:sub>
                        <m:r>
                          <a:rPr lang="pl-PL" sz="1100" b="0" i="1">
                            <a:latin typeface="Cambria Math" panose="02040503050406030204" pitchFamily="18" charset="0"/>
                          </a:rPr>
                          <m:t>𝑖</m:t>
                        </m:r>
                        <m:r>
                          <a:rPr lang="pl-PL" sz="1100" b="0" i="1">
                            <a:latin typeface="Cambria Math" panose="02040503050406030204" pitchFamily="18" charset="0"/>
                          </a:rPr>
                          <m:t>−1</m:t>
                        </m:r>
                        <m:r>
                          <a:rPr lang="pl-PL" sz="1100" b="0" i="1">
                            <a:latin typeface="Cambria Math" panose="02040503050406030204" pitchFamily="18" charset="0"/>
                          </a:rPr>
                          <m:t>𝐵𝐷</m:t>
                        </m:r>
                      </m:sub>
                    </m:sSub>
                    <m:r>
                      <a:rPr lang="pl-PL" sz="1100" b="0" i="1">
                        <a:latin typeface="Cambria Math" panose="02040503050406030204" pitchFamily="18" charset="0"/>
                      </a:rPr>
                      <m:t>)∗</m:t>
                    </m:r>
                    <m:f>
                      <m:fPr>
                        <m:ctrlPr>
                          <a:rPr lang="en-US" sz="1100" i="1">
                            <a:latin typeface="Cambria Math" panose="02040503050406030204" pitchFamily="18" charset="0"/>
                          </a:rPr>
                        </m:ctrlPr>
                      </m:fPr>
                      <m:num>
                        <m:r>
                          <a:rPr lang="pl-PL" sz="1100" b="0" i="1">
                            <a:latin typeface="Cambria Math" panose="02040503050406030204" pitchFamily="18" charset="0"/>
                          </a:rPr>
                          <m:t>365</m:t>
                        </m:r>
                      </m:num>
                      <m:den>
                        <m:sSub>
                          <m:sSubPr>
                            <m:ctrlPr>
                              <a:rPr lang="en-US" sz="1100" i="1">
                                <a:latin typeface="Cambria Math" panose="02040503050406030204" pitchFamily="18" charset="0"/>
                              </a:rPr>
                            </m:ctrlPr>
                          </m:sSubPr>
                          <m:e>
                            <m:r>
                              <a:rPr lang="pl-PL" sz="1100" b="0" i="1">
                                <a:latin typeface="Cambria Math" panose="02040503050406030204" pitchFamily="18" charset="0"/>
                              </a:rPr>
                              <m:t>𝑐𝑛</m:t>
                            </m:r>
                          </m:e>
                          <m:sub>
                            <m:r>
                              <a:rPr lang="pl-PL" sz="1100" b="0" i="1">
                                <a:latin typeface="Cambria Math" panose="02040503050406030204" pitchFamily="18" charset="0"/>
                              </a:rPr>
                              <m:t>𝑖</m:t>
                            </m:r>
                          </m:sub>
                        </m:sSub>
                      </m:den>
                    </m:f>
                  </m:oMath>
                </m:oMathPara>
              </a14:m>
              <a:endParaRPr lang="en-US" sz="1100"/>
            </a:p>
          </xdr:txBody>
        </xdr:sp>
      </mc:Choice>
      <mc:Fallback xmlns="">
        <xdr:sp macro="" textlink="">
          <xdr:nvSpPr>
            <xdr:cNvPr id="6" name="TextBox 5">
              <a:extLst>
                <a:ext uri="{FF2B5EF4-FFF2-40B4-BE49-F238E27FC236}">
                  <a16:creationId xmlns:a16="http://schemas.microsoft.com/office/drawing/2014/main" id="{AF297C72-BD03-40F2-B177-E51630517CFD}"/>
                </a:ext>
              </a:extLst>
            </xdr:cNvPr>
            <xdr:cNvSpPr txBox="1"/>
          </xdr:nvSpPr>
          <xdr:spPr>
            <a:xfrm>
              <a:off x="19830935" y="1951044"/>
              <a:ext cx="1671471" cy="350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(〖𝑈𝐶𝑅〗_𝑖−〖𝑈𝐶𝑅〗_(𝑖−1𝐵𝐷))∗365</a:t>
              </a:r>
              <a:r>
                <a:rPr lang="en-US" sz="1100" b="0" i="0">
                  <a:latin typeface="Cambria Math" panose="02040503050406030204" pitchFamily="18" charset="0"/>
                </a:rPr>
                <a:t>/〖</a:t>
              </a:r>
              <a:r>
                <a:rPr lang="pl-PL" sz="1100" b="0" i="0">
                  <a:latin typeface="Cambria Math" panose="02040503050406030204" pitchFamily="18" charset="0"/>
                </a:rPr>
                <a:t>𝑐𝑛</a:t>
              </a:r>
              <a:r>
                <a:rPr lang="en-US" sz="1100" b="0" i="0">
                  <a:latin typeface="Cambria Math" panose="02040503050406030204" pitchFamily="18" charset="0"/>
                </a:rPr>
                <a:t>〗_</a:t>
              </a:r>
              <a:r>
                <a:rPr lang="pl-PL" sz="1100" b="0" i="0">
                  <a:latin typeface="Cambria Math" panose="02040503050406030204" pitchFamily="18" charset="0"/>
                </a:rPr>
                <a:t>𝑖 </a:t>
              </a:r>
              <a:endParaRPr lang="en-US" sz="1100"/>
            </a:p>
          </xdr:txBody>
        </xdr:sp>
      </mc:Fallback>
    </mc:AlternateContent>
    <xdr:clientData/>
  </xdr:oneCellAnchor>
  <xdr:oneCellAnchor>
    <xdr:from>
      <xdr:col>18</xdr:col>
      <xdr:colOff>1239927</xdr:colOff>
      <xdr:row>10</xdr:row>
      <xdr:rowOff>251888</xdr:rowOff>
    </xdr:from>
    <xdr:ext cx="2233897" cy="226665"/>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21D35719-4DD5-442A-852C-5186EEDC3571}"/>
                </a:ext>
              </a:extLst>
            </xdr:cNvPr>
            <xdr:cNvSpPr txBox="1"/>
          </xdr:nvSpPr>
          <xdr:spPr>
            <a:xfrm>
              <a:off x="26195427" y="2257741"/>
              <a:ext cx="2233897"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𝐾</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d>
                    <m:dPr>
                      <m:begChr m:val="["/>
                      <m:endChr m:val="]"/>
                      <m:ctrlPr>
                        <a:rPr lang="pl-PL" sz="1100" b="0" i="1">
                          <a:solidFill>
                            <a:schemeClr val="tx1"/>
                          </a:solidFill>
                          <a:effectLst/>
                          <a:latin typeface="Cambria Math" panose="02040503050406030204" pitchFamily="18" charset="0"/>
                          <a:ea typeface="+mn-ea"/>
                          <a:cs typeface="+mn-cs"/>
                        </a:rPr>
                      </m:ctrlPr>
                    </m:dPr>
                    <m:e>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𝑁𝐶𝑅</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𝐶𝐴𝑆</m:t>
                      </m:r>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𝑚𝑎𝑟𝑔𝑖𝑛</m:t>
                      </m:r>
                    </m:e>
                  </m:d>
                  <m:r>
                    <a:rPr lang="pl-PL" sz="1100" b="0" i="1">
                      <a:solidFill>
                        <a:schemeClr val="tx1"/>
                      </a:solidFill>
                      <a:effectLst/>
                      <a:latin typeface="Cambria Math" panose="02040503050406030204" pitchFamily="18" charset="0"/>
                      <a:ea typeface="+mn-ea"/>
                      <a:cs typeface="+mn-cs"/>
                    </a:rPr>
                    <m:t>∗</m:t>
                  </m:r>
                  <m:f>
                    <m:fPr>
                      <m:ctrlPr>
                        <a:rPr lang="pl-PL" sz="1100" b="0" i="1">
                          <a:solidFill>
                            <a:schemeClr val="tx1"/>
                          </a:solidFill>
                          <a:effectLst/>
                          <a:latin typeface="Cambria Math" panose="02040503050406030204" pitchFamily="18" charset="0"/>
                          <a:ea typeface="+mn-ea"/>
                          <a:cs typeface="+mn-cs"/>
                        </a:rPr>
                      </m:ctrlPr>
                    </m:fPr>
                    <m:num>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𝑐𝑛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a14:m>
              <a:r>
                <a:rPr lang="pl-PL" sz="1100"/>
                <a:t> </a:t>
              </a:r>
              <a:endParaRPr lang="en-US" sz="1100"/>
            </a:p>
          </xdr:txBody>
        </xdr:sp>
      </mc:Choice>
      <mc:Fallback xmlns="">
        <xdr:sp macro="" textlink="">
          <xdr:nvSpPr>
            <xdr:cNvPr id="7" name="TextBox 6">
              <a:extLst>
                <a:ext uri="{FF2B5EF4-FFF2-40B4-BE49-F238E27FC236}">
                  <a16:creationId xmlns:a16="http://schemas.microsoft.com/office/drawing/2014/main" id="{21D35719-4DD5-442A-852C-5186EEDC3571}"/>
                </a:ext>
              </a:extLst>
            </xdr:cNvPr>
            <xdr:cNvSpPr txBox="1"/>
          </xdr:nvSpPr>
          <xdr:spPr>
            <a:xfrm>
              <a:off x="26195427" y="2257741"/>
              <a:ext cx="2233897"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pl-PL" sz="1100" b="0" i="0">
                  <a:solidFill>
                    <a:schemeClr val="tx1"/>
                  </a:solidFill>
                  <a:effectLst/>
                  <a:latin typeface="Cambria Math" panose="02040503050406030204" pitchFamily="18" charset="0"/>
                  <a:ea typeface="+mn-ea"/>
                  <a:cs typeface="+mn-cs"/>
                </a:rPr>
                <a:t>𝐾_𝑖∗[〖𝑁𝐶𝑅〗_𝑖+𝐶𝐴𝑆+𝑚𝑎𝑟𝑔𝑖𝑛]∗〖𝑐𝑛〗_𝑖/365</a:t>
              </a:r>
              <a:r>
                <a:rPr lang="pl-PL" sz="1100"/>
                <a:t> </a:t>
              </a:r>
              <a:endParaRPr lang="en-US" sz="1100"/>
            </a:p>
          </xdr:txBody>
        </xdr:sp>
      </mc:Fallback>
    </mc:AlternateContent>
    <xdr:clientData/>
  </xdr:oneCellAnchor>
  <xdr:oneCellAnchor>
    <xdr:from>
      <xdr:col>4</xdr:col>
      <xdr:colOff>417285</xdr:colOff>
      <xdr:row>10</xdr:row>
      <xdr:rowOff>244928</xdr:rowOff>
    </xdr:from>
    <xdr:ext cx="753768" cy="172227"/>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97BCDC74-DF59-40D6-B238-2B1C94E40FBE}"/>
                </a:ext>
              </a:extLst>
            </xdr:cNvPr>
            <xdr:cNvSpPr txBox="1"/>
          </xdr:nvSpPr>
          <xdr:spPr>
            <a:xfrm>
              <a:off x="5998935"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8" name="TextBox 7">
              <a:extLst>
                <a:ext uri="{FF2B5EF4-FFF2-40B4-BE49-F238E27FC236}">
                  <a16:creationId xmlns:a16="http://schemas.microsoft.com/office/drawing/2014/main" id="{97BCDC74-DF59-40D6-B238-2B1C94E40FBE}"/>
                </a:ext>
              </a:extLst>
            </xdr:cNvPr>
            <xdr:cNvSpPr txBox="1"/>
          </xdr:nvSpPr>
          <xdr:spPr>
            <a:xfrm>
              <a:off x="5998935"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5</xdr:col>
      <xdr:colOff>310812</xdr:colOff>
      <xdr:row>10</xdr:row>
      <xdr:rowOff>244928</xdr:rowOff>
    </xdr:from>
    <xdr:ext cx="753768" cy="172227"/>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571E7E4F-8F64-4C35-87B4-26F6D699E7AA}"/>
                </a:ext>
              </a:extLst>
            </xdr:cNvPr>
            <xdr:cNvSpPr txBox="1"/>
          </xdr:nvSpPr>
          <xdr:spPr>
            <a:xfrm>
              <a:off x="7025937"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𝑡𝑛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9" name="TextBox 8">
              <a:extLst>
                <a:ext uri="{FF2B5EF4-FFF2-40B4-BE49-F238E27FC236}">
                  <a16:creationId xmlns:a16="http://schemas.microsoft.com/office/drawing/2014/main" id="{571E7E4F-8F64-4C35-87B4-26F6D699E7AA}"/>
                </a:ext>
              </a:extLst>
            </xdr:cNvPr>
            <xdr:cNvSpPr txBox="1"/>
          </xdr:nvSpPr>
          <xdr:spPr>
            <a:xfrm>
              <a:off x="7025937"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〖𝑡𝑛〗_𝑖</a:t>
              </a:r>
              <a:endParaRPr lang="en-US" sz="1100"/>
            </a:p>
          </xdr:txBody>
        </xdr:sp>
      </mc:Fallback>
    </mc:AlternateContent>
    <xdr:clientData/>
  </xdr:oneCellAnchor>
  <xdr:oneCellAnchor>
    <xdr:from>
      <xdr:col>6</xdr:col>
      <xdr:colOff>353786</xdr:colOff>
      <xdr:row>10</xdr:row>
      <xdr:rowOff>244929</xdr:rowOff>
    </xdr:from>
    <xdr:ext cx="753768" cy="172227"/>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2A455888-0DDC-4BAD-8DC5-D4C28BDB70E2}"/>
                </a:ext>
              </a:extLst>
            </xdr:cNvPr>
            <xdr:cNvSpPr txBox="1"/>
          </xdr:nvSpPr>
          <xdr:spPr>
            <a:xfrm>
              <a:off x="8202386" y="2064204"/>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a:solidFill>
                    <a:schemeClr val="tx1"/>
                  </a:solidFill>
                  <a:effectLst/>
                  <a:ea typeface="+mn-ea"/>
                  <a:cs typeface="+mn-cs"/>
                </a:rPr>
                <a:t>c</a:t>
              </a:r>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a14:m>
              <a:endParaRPr lang="en-US" sz="1100"/>
            </a:p>
          </xdr:txBody>
        </xdr:sp>
      </mc:Choice>
      <mc:Fallback xmlns="">
        <xdr:sp macro="" textlink="">
          <xdr:nvSpPr>
            <xdr:cNvPr id="10" name="TextBox 9">
              <a:extLst>
                <a:ext uri="{FF2B5EF4-FFF2-40B4-BE49-F238E27FC236}">
                  <a16:creationId xmlns:a16="http://schemas.microsoft.com/office/drawing/2014/main" id="{2A455888-0DDC-4BAD-8DC5-D4C28BDB70E2}"/>
                </a:ext>
              </a:extLst>
            </xdr:cNvPr>
            <xdr:cNvSpPr txBox="1"/>
          </xdr:nvSpPr>
          <xdr:spPr>
            <a:xfrm>
              <a:off x="8202386" y="2064204"/>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a:solidFill>
                    <a:schemeClr val="tx1"/>
                  </a:solidFill>
                  <a:effectLst/>
                  <a:ea typeface="+mn-ea"/>
                  <a:cs typeface="+mn-cs"/>
                </a:rPr>
                <a:t>c</a:t>
              </a: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7</xdr:col>
      <xdr:colOff>326572</xdr:colOff>
      <xdr:row>10</xdr:row>
      <xdr:rowOff>217715</xdr:rowOff>
    </xdr:from>
    <xdr:ext cx="753768" cy="172227"/>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616C9036-97AD-4822-9B58-3DFDB13A30BD}"/>
                </a:ext>
              </a:extLst>
            </xdr:cNvPr>
            <xdr:cNvSpPr txBox="1"/>
          </xdr:nvSpPr>
          <xdr:spPr>
            <a:xfrm>
              <a:off x="9308647" y="2036990"/>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𝑡𝑐𝑛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11" name="TextBox 10">
              <a:extLst>
                <a:ext uri="{FF2B5EF4-FFF2-40B4-BE49-F238E27FC236}">
                  <a16:creationId xmlns:a16="http://schemas.microsoft.com/office/drawing/2014/main" id="{616C9036-97AD-4822-9B58-3DFDB13A30BD}"/>
                </a:ext>
              </a:extLst>
            </xdr:cNvPr>
            <xdr:cNvSpPr txBox="1"/>
          </xdr:nvSpPr>
          <xdr:spPr>
            <a:xfrm>
              <a:off x="9308647" y="2036990"/>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i="0">
                  <a:solidFill>
                    <a:schemeClr val="tx1"/>
                  </a:solidFill>
                  <a:effectLst/>
                  <a:latin typeface="Cambria Math" panose="02040503050406030204" pitchFamily="18" charset="0"/>
                  <a:ea typeface="+mn-ea"/>
                  <a:cs typeface="+mn-cs"/>
                </a:rPr>
                <a:t>〖𝑡𝑐𝑛〗_𝑖</a:t>
              </a:r>
              <a:endParaRPr lang="en-US" sz="1100"/>
            </a:p>
          </xdr:txBody>
        </xdr:sp>
      </mc:Fallback>
    </mc:AlternateContent>
    <xdr:clientData/>
  </xdr:oneCellAnchor>
  <xdr:oneCellAnchor>
    <xdr:from>
      <xdr:col>16</xdr:col>
      <xdr:colOff>381000</xdr:colOff>
      <xdr:row>10</xdr:row>
      <xdr:rowOff>242455</xdr:rowOff>
    </xdr:from>
    <xdr:ext cx="900546" cy="172227"/>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148BD559-B82F-4951-A13D-81EBABA18031}"/>
                </a:ext>
              </a:extLst>
            </xdr:cNvPr>
            <xdr:cNvSpPr txBox="1"/>
          </xdr:nvSpPr>
          <xdr:spPr>
            <a:xfrm>
              <a:off x="22459950" y="2061730"/>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latin typeface="Cambria Math" panose="02040503050406030204" pitchFamily="18" charset="0"/>
                          </a:rPr>
                        </m:ctrlPr>
                      </m:sSubPr>
                      <m:e>
                        <m:r>
                          <a:rPr lang="pl-PL" sz="1100" b="0" i="1">
                            <a:latin typeface="Cambria Math" panose="02040503050406030204" pitchFamily="18" charset="0"/>
                          </a:rPr>
                          <m:t>𝐾</m:t>
                        </m:r>
                      </m:e>
                      <m:sub>
                        <m:r>
                          <a:rPr lang="pl-PL" sz="1100" b="0" i="1">
                            <a:latin typeface="Cambria Math" panose="02040503050406030204" pitchFamily="18" charset="0"/>
                          </a:rPr>
                          <m:t>𝑖</m:t>
                        </m:r>
                      </m:sub>
                    </m:sSub>
                  </m:oMath>
                </m:oMathPara>
              </a14:m>
              <a:endParaRPr lang="en-US" sz="1100"/>
            </a:p>
          </xdr:txBody>
        </xdr:sp>
      </mc:Choice>
      <mc:Fallback xmlns="">
        <xdr:sp macro="" textlink="">
          <xdr:nvSpPr>
            <xdr:cNvPr id="12" name="TextBox 11">
              <a:extLst>
                <a:ext uri="{FF2B5EF4-FFF2-40B4-BE49-F238E27FC236}">
                  <a16:creationId xmlns:a16="http://schemas.microsoft.com/office/drawing/2014/main" id="{148BD559-B82F-4951-A13D-81EBABA18031}"/>
                </a:ext>
              </a:extLst>
            </xdr:cNvPr>
            <xdr:cNvSpPr txBox="1"/>
          </xdr:nvSpPr>
          <xdr:spPr>
            <a:xfrm>
              <a:off x="22459950" y="2061730"/>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𝐾_𝑖</a:t>
              </a:r>
              <a:endParaRPr lang="en-US" sz="1100"/>
            </a:p>
          </xdr:txBody>
        </xdr:sp>
      </mc:Fallback>
    </mc:AlternateContent>
    <xdr:clientData/>
  </xdr:oneCellAnchor>
  <xdr:oneCellAnchor>
    <xdr:from>
      <xdr:col>11</xdr:col>
      <xdr:colOff>1546086</xdr:colOff>
      <xdr:row>10</xdr:row>
      <xdr:rowOff>82826</xdr:rowOff>
    </xdr:from>
    <xdr:ext cx="2283744" cy="520912"/>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406AF098-F84A-421C-9800-1C8E2B7B3207}"/>
                </a:ext>
              </a:extLst>
            </xdr:cNvPr>
            <xdr:cNvSpPr txBox="1"/>
          </xdr:nvSpPr>
          <xdr:spPr>
            <a:xfrm>
              <a:off x="15852636" y="1902101"/>
              <a:ext cx="2283744" cy="520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pl-PL" sz="1400" i="1">
                            <a:latin typeface="Cambria Math" panose="02040503050406030204" pitchFamily="18" charset="0"/>
                          </a:rPr>
                        </m:ctrlPr>
                      </m:dPr>
                      <m:e>
                        <m:nary>
                          <m:naryPr>
                            <m:chr m:val="∏"/>
                            <m:ctrlPr>
                              <a:rPr lang="en-US" sz="1100" i="1">
                                <a:solidFill>
                                  <a:schemeClr val="tx1"/>
                                </a:solidFill>
                                <a:effectLst/>
                                <a:latin typeface="Cambria Math" panose="02040503050406030204" pitchFamily="18" charset="0"/>
                                <a:ea typeface="+mn-ea"/>
                                <a:cs typeface="+mn-cs"/>
                              </a:rPr>
                            </m:ctrlPr>
                          </m:naryPr>
                          <m:sub>
                            <m:r>
                              <m:rPr>
                                <m:brk m:alnAt="23"/>
                              </m:rPr>
                              <a:rPr lang="pl-PL" sz="1100" b="0" i="1">
                                <a:solidFill>
                                  <a:schemeClr val="tx1"/>
                                </a:solidFill>
                                <a:effectLst/>
                                <a:latin typeface="Cambria Math" panose="02040503050406030204" pitchFamily="18" charset="0"/>
                                <a:ea typeface="+mn-ea"/>
                                <a:cs typeface="+mn-cs"/>
                              </a:rPr>
                              <m:t>𝑖</m:t>
                            </m:r>
                            <m:r>
                              <a:rPr lang="pl-PL" sz="1100" b="0" i="1">
                                <a:solidFill>
                                  <a:schemeClr val="tx1"/>
                                </a:solidFill>
                                <a:effectLst/>
                                <a:latin typeface="Cambria Math" panose="02040503050406030204" pitchFamily="18" charset="0"/>
                                <a:ea typeface="+mn-ea"/>
                                <a:cs typeface="+mn-cs"/>
                              </a:rPr>
                              <m:t>=1</m:t>
                            </m:r>
                          </m:sub>
                          <m:sup>
                            <m:r>
                              <a:rPr lang="pl-PL" sz="1100" i="1">
                                <a:solidFill>
                                  <a:schemeClr val="tx1"/>
                                </a:solidFill>
                                <a:effectLst/>
                                <a:latin typeface="Cambria Math" panose="02040503050406030204" pitchFamily="18" charset="0"/>
                                <a:ea typeface="+mn-ea"/>
                                <a:cs typeface="+mn-cs"/>
                              </a:rPr>
                              <m:t>𝑀</m:t>
                            </m:r>
                          </m:sup>
                          <m:e>
                            <m:r>
                              <a:rPr lang="pl-PL" sz="1100" b="0" i="1">
                                <a:solidFill>
                                  <a:schemeClr val="tx1"/>
                                </a:solidFill>
                                <a:effectLst/>
                                <a:latin typeface="Cambria Math" panose="02040503050406030204" pitchFamily="18" charset="0"/>
                                <a:ea typeface="+mn-ea"/>
                                <a:cs typeface="+mn-cs"/>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𝑁</m:t>
                                </m:r>
                              </m:den>
                            </m:f>
                            <m:r>
                              <a:rPr lang="pl-PL" sz="1100" b="0" i="1">
                                <a:solidFill>
                                  <a:schemeClr val="tx1"/>
                                </a:solidFill>
                                <a:effectLst/>
                                <a:latin typeface="Cambria Math" panose="02040503050406030204" pitchFamily="18" charset="0"/>
                                <a:ea typeface="+mn-ea"/>
                                <a:cs typeface="+mn-cs"/>
                              </a:rPr>
                              <m:t>)</m:t>
                            </m:r>
                          </m:e>
                        </m:nary>
                        <m:r>
                          <a:rPr lang="pl-PL" sz="1100" b="0" i="1">
                            <a:solidFill>
                              <a:schemeClr val="tx1"/>
                            </a:solidFill>
                            <a:effectLst/>
                            <a:latin typeface="Cambria Math" panose="02040503050406030204" pitchFamily="18" charset="0"/>
                            <a:ea typeface="+mn-ea"/>
                            <a:cs typeface="+mn-cs"/>
                          </a:rPr>
                          <m:t>−1</m:t>
                        </m:r>
                      </m:e>
                    </m:d>
                    <m:r>
                      <a:rPr lang="pl-PL" sz="1100" b="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pl-PL" sz="1100" b="0" i="1">
                            <a:solidFill>
                              <a:schemeClr val="tx1"/>
                            </a:solidFill>
                            <a:effectLst/>
                            <a:latin typeface="Cambria Math" panose="02040503050406030204" pitchFamily="18" charset="0"/>
                            <a:ea typeface="+mn-ea"/>
                            <a:cs typeface="+mn-cs"/>
                          </a:rPr>
                          <m:t>365</m:t>
                        </m:r>
                      </m:num>
                      <m:den>
                        <m:r>
                          <a:rPr lang="pl-PL" sz="1100" b="0" i="1">
                            <a:solidFill>
                              <a:schemeClr val="tx1"/>
                            </a:solidFill>
                            <a:effectLst/>
                            <a:latin typeface="Cambria Math" panose="02040503050406030204" pitchFamily="18" charset="0"/>
                            <a:ea typeface="+mn-ea"/>
                            <a:cs typeface="+mn-cs"/>
                          </a:rPr>
                          <m:t>𝑡</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den>
                    </m:f>
                  </m:oMath>
                </m:oMathPara>
              </a14:m>
              <a:endParaRPr lang="en-US" sz="1400"/>
            </a:p>
          </xdr:txBody>
        </xdr:sp>
      </mc:Choice>
      <mc:Fallback xmlns="">
        <xdr:sp macro="" textlink="">
          <xdr:nvSpPr>
            <xdr:cNvPr id="13" name="TextBox 12">
              <a:extLst>
                <a:ext uri="{FF2B5EF4-FFF2-40B4-BE49-F238E27FC236}">
                  <a16:creationId xmlns:a16="http://schemas.microsoft.com/office/drawing/2014/main" id="{406AF098-F84A-421C-9800-1C8E2B7B3207}"/>
                </a:ext>
              </a:extLst>
            </xdr:cNvPr>
            <xdr:cNvSpPr txBox="1"/>
          </xdr:nvSpPr>
          <xdr:spPr>
            <a:xfrm>
              <a:off x="15852636" y="1902101"/>
              <a:ext cx="2283744" cy="520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400" i="0">
                  <a:latin typeface="Cambria Math" panose="02040503050406030204" pitchFamily="18" charset="0"/>
                </a:rPr>
                <a:t>(</a:t>
              </a:r>
              <a:r>
                <a:rPr lang="en-US" sz="110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_</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𝑖=1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a:t>
              </a:r>
              <a:r>
                <a:rPr lang="pl-PL" sz="1100" i="0">
                  <a:solidFill>
                    <a:schemeClr val="tx1"/>
                  </a:solidFill>
                  <a:effectLst/>
                  <a:latin typeface="Cambria Math" panose="02040503050406030204" pitchFamily="18" charset="0"/>
                  <a:ea typeface="+mn-ea"/>
                  <a:cs typeface="+mn-cs"/>
                </a:rPr>
                <a:t>𝑀</a:t>
              </a:r>
              <a:r>
                <a:rPr lang="pl-PL" sz="1100" b="0" i="0">
                  <a:solidFill>
                    <a:schemeClr val="tx1"/>
                  </a:solidFill>
                  <a:effectLst/>
                  <a:latin typeface="Cambria Math" panose="02040503050406030204" pitchFamily="18" charset="0"/>
                  <a:ea typeface="+mn-ea"/>
                  <a:cs typeface="+mn-cs"/>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𝑁)〗−1)∗365</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𝑡𝑛_𝑖 </a:t>
              </a:r>
              <a:r>
                <a:rPr lang="en-US" sz="1100" b="0" i="0">
                  <a:solidFill>
                    <a:schemeClr val="tx1"/>
                  </a:solidFill>
                  <a:effectLst/>
                  <a:latin typeface="Cambria Math" panose="02040503050406030204" pitchFamily="18" charset="0"/>
                  <a:ea typeface="+mn-ea"/>
                  <a:cs typeface="+mn-cs"/>
                </a:rPr>
                <a:t>)</a:t>
              </a:r>
              <a:endParaRPr lang="en-US" sz="1400"/>
            </a:p>
          </xdr:txBody>
        </xdr:sp>
      </mc:Fallback>
    </mc:AlternateContent>
    <xdr:clientData/>
  </xdr:oneCellAnchor>
  <xdr:oneCellAnchor>
    <xdr:from>
      <xdr:col>28</xdr:col>
      <xdr:colOff>77561</xdr:colOff>
      <xdr:row>10</xdr:row>
      <xdr:rowOff>136072</xdr:rowOff>
    </xdr:from>
    <xdr:ext cx="1317171" cy="385811"/>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2E15D790-D27B-47CA-811E-3113938BACA0}"/>
                </a:ext>
              </a:extLst>
            </xdr:cNvPr>
            <xdr:cNvSpPr txBox="1"/>
          </xdr:nvSpPr>
          <xdr:spPr>
            <a:xfrm>
              <a:off x="33948461" y="1955347"/>
              <a:ext cx="1317171" cy="385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pl-PL" sz="1100" b="0" i="1">
                            <a:latin typeface="Cambria Math" panose="02040503050406030204" pitchFamily="18" charset="0"/>
                          </a:rPr>
                        </m:ctrlPr>
                      </m:dPr>
                      <m:e>
                        <m:f>
                          <m:fPr>
                            <m:ctrlPr>
                              <a:rPr lang="pl-PL" sz="1100" b="0" i="1">
                                <a:latin typeface="Cambria Math" panose="02040503050406030204" pitchFamily="18" charset="0"/>
                              </a:rPr>
                            </m:ctrlPr>
                          </m:fPr>
                          <m:num>
                            <m:r>
                              <a:rPr lang="pl-PL" sz="1100" b="0" i="1">
                                <a:latin typeface="Cambria Math" panose="02040503050406030204" pitchFamily="18" charset="0"/>
                              </a:rPr>
                              <m:t>𝐶</m:t>
                            </m:r>
                            <m:sSub>
                              <m:sSubPr>
                                <m:ctrlPr>
                                  <a:rPr lang="pl-PL" sz="1100" b="0" i="1">
                                    <a:latin typeface="Cambria Math" panose="02040503050406030204" pitchFamily="18" charset="0"/>
                                  </a:rPr>
                                </m:ctrlPr>
                              </m:sSubPr>
                              <m:e>
                                <m:r>
                                  <a:rPr lang="pl-PL" sz="1100" b="0" i="1">
                                    <a:latin typeface="Cambria Math" panose="02040503050406030204" pitchFamily="18" charset="0"/>
                                  </a:rPr>
                                  <m:t>𝐼</m:t>
                                </m:r>
                              </m:e>
                              <m:sub>
                                <m:r>
                                  <a:rPr lang="pl-PL" sz="1100" b="0" i="1">
                                    <a:latin typeface="Cambria Math" panose="02040503050406030204" pitchFamily="18" charset="0"/>
                                  </a:rPr>
                                  <m:t>𝑖</m:t>
                                </m:r>
                              </m:sub>
                            </m:sSub>
                          </m:num>
                          <m:den>
                            <m:r>
                              <a:rPr lang="pl-PL" sz="1100" b="0" i="1">
                                <a:latin typeface="Cambria Math" panose="02040503050406030204" pitchFamily="18" charset="0"/>
                              </a:rPr>
                              <m:t>𝐶</m:t>
                            </m:r>
                            <m:sSub>
                              <m:sSubPr>
                                <m:ctrlPr>
                                  <a:rPr lang="pl-PL" sz="1100" b="0" i="1">
                                    <a:latin typeface="Cambria Math" panose="02040503050406030204" pitchFamily="18" charset="0"/>
                                  </a:rPr>
                                </m:ctrlPr>
                              </m:sSubPr>
                              <m:e>
                                <m:r>
                                  <a:rPr lang="pl-PL" sz="1100" b="0" i="1">
                                    <a:latin typeface="Cambria Math" panose="02040503050406030204" pitchFamily="18" charset="0"/>
                                  </a:rPr>
                                  <m:t>𝐼</m:t>
                                </m:r>
                              </m:e>
                              <m:sub>
                                <m:sSub>
                                  <m:sSubPr>
                                    <m:ctrlPr>
                                      <a:rPr lang="pl-PL" sz="1100" b="0" i="1">
                                        <a:latin typeface="Cambria Math" panose="02040503050406030204" pitchFamily="18" charset="0"/>
                                      </a:rPr>
                                    </m:ctrlPr>
                                  </m:sSubPr>
                                  <m:e>
                                    <m:r>
                                      <a:rPr lang="pl-PL" sz="1100" b="0" i="1">
                                        <a:latin typeface="Cambria Math" panose="02040503050406030204" pitchFamily="18" charset="0"/>
                                      </a:rPr>
                                      <m:t>𝑖</m:t>
                                    </m:r>
                                  </m:e>
                                  <m:sub>
                                    <m:r>
                                      <a:rPr lang="pl-PL" sz="1100" b="0" i="1">
                                        <a:latin typeface="Cambria Math" panose="02040503050406030204" pitchFamily="18" charset="0"/>
                                      </a:rPr>
                                      <m:t>𝑜</m:t>
                                    </m:r>
                                  </m:sub>
                                </m:sSub>
                              </m:sub>
                            </m:sSub>
                          </m:den>
                        </m:f>
                        <m:r>
                          <a:rPr lang="pl-PL" sz="1100" b="0" i="1">
                            <a:latin typeface="Cambria Math" panose="02040503050406030204" pitchFamily="18" charset="0"/>
                          </a:rPr>
                          <m:t>−1</m:t>
                        </m:r>
                      </m:e>
                    </m:d>
                    <m:r>
                      <a:rPr lang="pl-PL" sz="1100" b="0" i="1">
                        <a:latin typeface="Cambria Math" panose="02040503050406030204" pitchFamily="18" charset="0"/>
                      </a:rPr>
                      <m:t>∗</m:t>
                    </m:r>
                    <m:f>
                      <m:fPr>
                        <m:ctrlPr>
                          <a:rPr lang="pl-PL" sz="1100" b="0" i="1">
                            <a:latin typeface="Cambria Math" panose="02040503050406030204" pitchFamily="18" charset="0"/>
                          </a:rPr>
                        </m:ctrlPr>
                      </m:fPr>
                      <m:num>
                        <m:r>
                          <a:rPr lang="pl-PL" sz="1100" b="0" i="1">
                            <a:latin typeface="Cambria Math" panose="02040503050406030204" pitchFamily="18" charset="0"/>
                          </a:rPr>
                          <m:t>365</m:t>
                        </m:r>
                      </m:num>
                      <m:den>
                        <m:r>
                          <a:rPr lang="pl-PL" sz="1100" b="0" i="1">
                            <a:latin typeface="Cambria Math" panose="02040503050406030204" pitchFamily="18" charset="0"/>
                          </a:rPr>
                          <m:t>𝑡</m:t>
                        </m:r>
                        <m:sSub>
                          <m:sSubPr>
                            <m:ctrlPr>
                              <a:rPr lang="pl-PL" sz="1100" b="0" i="1">
                                <a:latin typeface="Cambria Math" panose="02040503050406030204" pitchFamily="18" charset="0"/>
                              </a:rPr>
                            </m:ctrlPr>
                          </m:sSubPr>
                          <m:e>
                            <m:r>
                              <a:rPr lang="pl-PL" sz="1100" b="0" i="1">
                                <a:latin typeface="Cambria Math" panose="02040503050406030204" pitchFamily="18" charset="0"/>
                              </a:rPr>
                              <m:t>𝑛</m:t>
                            </m:r>
                          </m:e>
                          <m:sub>
                            <m:r>
                              <a:rPr lang="pl-PL" sz="1100" b="0" i="1">
                                <a:latin typeface="Cambria Math" panose="02040503050406030204" pitchFamily="18" charset="0"/>
                              </a:rPr>
                              <m:t>𝑖</m:t>
                            </m:r>
                          </m:sub>
                        </m:sSub>
                      </m:den>
                    </m:f>
                  </m:oMath>
                </m:oMathPara>
              </a14:m>
              <a:endParaRPr lang="en-US" sz="1100"/>
            </a:p>
          </xdr:txBody>
        </xdr:sp>
      </mc:Choice>
      <mc:Fallback xmlns="">
        <xdr:sp macro="" textlink="">
          <xdr:nvSpPr>
            <xdr:cNvPr id="14" name="TextBox 13">
              <a:extLst>
                <a:ext uri="{FF2B5EF4-FFF2-40B4-BE49-F238E27FC236}">
                  <a16:creationId xmlns:a16="http://schemas.microsoft.com/office/drawing/2014/main" id="{2E15D790-D27B-47CA-811E-3113938BACA0}"/>
                </a:ext>
              </a:extLst>
            </xdr:cNvPr>
            <xdr:cNvSpPr txBox="1"/>
          </xdr:nvSpPr>
          <xdr:spPr>
            <a:xfrm>
              <a:off x="33948461" y="1955347"/>
              <a:ext cx="1317171" cy="385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((𝐶𝐼_𝑖)/(𝐶𝐼_(𝑖_𝑜 ) )−1)∗365/(𝑡𝑛_𝑖 )</a:t>
              </a:r>
              <a:endParaRPr lang="en-US" sz="1100"/>
            </a:p>
          </xdr:txBody>
        </xdr:sp>
      </mc:Fallback>
    </mc:AlternateContent>
    <xdr:clientData/>
  </xdr:oneCellAnchor>
  <xdr:oneCellAnchor>
    <xdr:from>
      <xdr:col>27</xdr:col>
      <xdr:colOff>411513</xdr:colOff>
      <xdr:row>10</xdr:row>
      <xdr:rowOff>288880</xdr:rowOff>
    </xdr:from>
    <xdr:ext cx="753768" cy="172227"/>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F3D58578-6985-4F20-8987-436DB1A4F4E7}"/>
                </a:ext>
              </a:extLst>
            </xdr:cNvPr>
            <xdr:cNvSpPr txBox="1"/>
          </xdr:nvSpPr>
          <xdr:spPr>
            <a:xfrm>
              <a:off x="32863188" y="210815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solidFill>
                          <a:schemeClr val="tx1"/>
                        </a:solidFill>
                        <a:effectLst/>
                        <a:latin typeface="Cambria Math" panose="02040503050406030204" pitchFamily="18" charset="0"/>
                        <a:ea typeface="+mn-ea"/>
                        <a:cs typeface="+mn-cs"/>
                      </a:rPr>
                      <m:t>𝐶</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𝐼</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15" name="TextBox 14">
              <a:extLst>
                <a:ext uri="{FF2B5EF4-FFF2-40B4-BE49-F238E27FC236}">
                  <a16:creationId xmlns:a16="http://schemas.microsoft.com/office/drawing/2014/main" id="{F3D58578-6985-4F20-8987-436DB1A4F4E7}"/>
                </a:ext>
              </a:extLst>
            </xdr:cNvPr>
            <xdr:cNvSpPr txBox="1"/>
          </xdr:nvSpPr>
          <xdr:spPr>
            <a:xfrm>
              <a:off x="32863188" y="210815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𝐶𝐼_𝑖</a:t>
              </a:r>
              <a:endParaRPr lang="en-US" sz="1100"/>
            </a:p>
          </xdr:txBody>
        </xdr:sp>
      </mc:Fallback>
    </mc:AlternateContent>
    <xdr:clientData/>
  </xdr:oneCellAnchor>
  <xdr:oneCellAnchor>
    <xdr:from>
      <xdr:col>29</xdr:col>
      <xdr:colOff>61553</xdr:colOff>
      <xdr:row>10</xdr:row>
      <xdr:rowOff>193702</xdr:rowOff>
    </xdr:from>
    <xdr:ext cx="2269270" cy="305789"/>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AA079A49-4CC6-473D-A818-00428F3861D2}"/>
                </a:ext>
              </a:extLst>
            </xdr:cNvPr>
            <xdr:cNvSpPr txBox="1"/>
          </xdr:nvSpPr>
          <xdr:spPr>
            <a:xfrm>
              <a:off x="37321112" y="2199555"/>
              <a:ext cx="2269270" cy="305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𝐾</m:t>
                    </m:r>
                    <m:r>
                      <a:rPr lang="pl-PL" sz="1100" b="0" i="1">
                        <a:latin typeface="Cambria Math" panose="02040503050406030204" pitchFamily="18" charset="0"/>
                      </a:rPr>
                      <m:t>∗[</m:t>
                    </m:r>
                    <m:r>
                      <a:rPr lang="pl-PL" sz="1100" b="0" i="1">
                        <a:latin typeface="Cambria Math" panose="02040503050406030204" pitchFamily="18" charset="0"/>
                      </a:rPr>
                      <m:t>𝐴𝐶𝑅</m:t>
                    </m:r>
                    <m:r>
                      <a:rPr lang="pl-PL" sz="1100" b="0" i="1">
                        <a:latin typeface="Cambria Math" panose="02040503050406030204" pitchFamily="18" charset="0"/>
                      </a:rPr>
                      <m:t>+</m:t>
                    </m:r>
                    <m:r>
                      <a:rPr lang="pl-PL" sz="1100" b="0" i="1">
                        <a:latin typeface="Cambria Math" panose="02040503050406030204" pitchFamily="18" charset="0"/>
                      </a:rPr>
                      <m:t>𝐶𝐴𝑆</m:t>
                    </m:r>
                    <m:r>
                      <a:rPr lang="pl-PL" sz="1100" b="0" i="1">
                        <a:latin typeface="Cambria Math" panose="02040503050406030204" pitchFamily="18" charset="0"/>
                      </a:rPr>
                      <m:t>+</m:t>
                    </m:r>
                    <m:r>
                      <a:rPr lang="pl-PL" sz="1100" b="0" i="1">
                        <a:latin typeface="Cambria Math" panose="02040503050406030204" pitchFamily="18" charset="0"/>
                      </a:rPr>
                      <m:t>𝑚𝑎𝑟𝑔𝑖𝑛</m:t>
                    </m:r>
                    <m:r>
                      <a:rPr lang="pl-PL" sz="1100" b="0" i="1">
                        <a:latin typeface="Cambria Math" panose="02040503050406030204" pitchFamily="18" charset="0"/>
                      </a:rPr>
                      <m:t>]∗</m:t>
                    </m:r>
                    <m:f>
                      <m:fPr>
                        <m:ctrlPr>
                          <a:rPr lang="pl-PL" sz="1100" b="0" i="1">
                            <a:latin typeface="Cambria Math" panose="02040503050406030204" pitchFamily="18" charset="0"/>
                          </a:rPr>
                        </m:ctrlPr>
                      </m:fPr>
                      <m:num>
                        <m:r>
                          <a:rPr lang="pl-PL" sz="1100" b="0" i="1">
                            <a:latin typeface="Cambria Math" panose="02040503050406030204" pitchFamily="18" charset="0"/>
                          </a:rPr>
                          <m:t>𝑡𝑐</m:t>
                        </m:r>
                        <m:sSub>
                          <m:sSubPr>
                            <m:ctrlPr>
                              <a:rPr lang="pl-PL" sz="1100" b="0" i="1">
                                <a:latin typeface="Cambria Math" panose="02040503050406030204" pitchFamily="18" charset="0"/>
                              </a:rPr>
                            </m:ctrlPr>
                          </m:sSubPr>
                          <m:e>
                            <m:r>
                              <a:rPr lang="pl-PL" sz="1100" b="0" i="1">
                                <a:latin typeface="Cambria Math" panose="02040503050406030204" pitchFamily="18" charset="0"/>
                              </a:rPr>
                              <m:t>𝑛</m:t>
                            </m:r>
                          </m:e>
                          <m:sub>
                            <m:r>
                              <a:rPr lang="pl-PL" sz="1100" b="0" i="1">
                                <a:latin typeface="Cambria Math" panose="02040503050406030204" pitchFamily="18" charset="0"/>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16" name="TextBox 15">
              <a:extLst>
                <a:ext uri="{FF2B5EF4-FFF2-40B4-BE49-F238E27FC236}">
                  <a16:creationId xmlns:a16="http://schemas.microsoft.com/office/drawing/2014/main" id="{AA079A49-4CC6-473D-A818-00428F3861D2}"/>
                </a:ext>
              </a:extLst>
            </xdr:cNvPr>
            <xdr:cNvSpPr txBox="1"/>
          </xdr:nvSpPr>
          <xdr:spPr>
            <a:xfrm>
              <a:off x="37321112" y="2199555"/>
              <a:ext cx="2269270" cy="305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𝐾∗[𝐴𝐶𝑅+𝐶𝐴𝑆+𝑚𝑎𝑟𝑔𝑖𝑛]∗(𝑡𝑐𝑛_𝑖)/365</a:t>
              </a:r>
              <a:endParaRPr lang="en-US" sz="1100"/>
            </a:p>
          </xdr:txBody>
        </xdr:sp>
      </mc:Fallback>
    </mc:AlternateContent>
    <xdr:clientData/>
  </xdr:oneCellAnchor>
  <xdr:oneCellAnchor>
    <xdr:from>
      <xdr:col>17</xdr:col>
      <xdr:colOff>165760</xdr:colOff>
      <xdr:row>10</xdr:row>
      <xdr:rowOff>236680</xdr:rowOff>
    </xdr:from>
    <xdr:ext cx="900546" cy="172227"/>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8369CD73-1B3E-4ACE-81BD-F781F6D19989}"/>
                </a:ext>
              </a:extLst>
            </xdr:cNvPr>
            <xdr:cNvSpPr txBox="1"/>
          </xdr:nvSpPr>
          <xdr:spPr>
            <a:xfrm>
              <a:off x="23663935" y="2055955"/>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𝐶𝐴𝑆</m:t>
                    </m:r>
                  </m:oMath>
                </m:oMathPara>
              </a14:m>
              <a:endParaRPr lang="en-US" sz="1100"/>
            </a:p>
          </xdr:txBody>
        </xdr:sp>
      </mc:Choice>
      <mc:Fallback xmlns="">
        <xdr:sp macro="" textlink="">
          <xdr:nvSpPr>
            <xdr:cNvPr id="17" name="TextBox 16">
              <a:extLst>
                <a:ext uri="{FF2B5EF4-FFF2-40B4-BE49-F238E27FC236}">
                  <a16:creationId xmlns:a16="http://schemas.microsoft.com/office/drawing/2014/main" id="{8369CD73-1B3E-4ACE-81BD-F781F6D19989}"/>
                </a:ext>
              </a:extLst>
            </xdr:cNvPr>
            <xdr:cNvSpPr txBox="1"/>
          </xdr:nvSpPr>
          <xdr:spPr>
            <a:xfrm>
              <a:off x="23663935" y="2055955"/>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latin typeface="Cambria Math" panose="02040503050406030204" pitchFamily="18" charset="0"/>
                </a:rPr>
                <a:t>𝐶𝐴𝑆</a:t>
              </a:r>
              <a:endParaRPr lang="en-US" sz="1100"/>
            </a:p>
          </xdr:txBody>
        </xdr:sp>
      </mc:Fallback>
    </mc:AlternateContent>
    <xdr:clientData/>
  </xdr:oneCellAnchor>
  <xdr:oneCellAnchor>
    <xdr:from>
      <xdr:col>20</xdr:col>
      <xdr:colOff>1223843</xdr:colOff>
      <xdr:row>10</xdr:row>
      <xdr:rowOff>237724</xdr:rowOff>
    </xdr:from>
    <xdr:ext cx="2485305" cy="226665"/>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559B8EED-08FA-4500-AE5C-5B81C9D624E6}"/>
                </a:ext>
              </a:extLst>
            </xdr:cNvPr>
            <xdr:cNvSpPr txBox="1"/>
          </xdr:nvSpPr>
          <xdr:spPr>
            <a:xfrm>
              <a:off x="29048049" y="2243577"/>
              <a:ext cx="2485305"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𝐾</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d>
                    <m:dPr>
                      <m:begChr m:val="["/>
                      <m:endChr m:val="]"/>
                      <m:ctrlPr>
                        <a:rPr lang="pl-PL" sz="1100" b="0" i="1">
                          <a:solidFill>
                            <a:schemeClr val="tx1"/>
                          </a:solidFill>
                          <a:effectLst/>
                          <a:latin typeface="Cambria Math" panose="02040503050406030204" pitchFamily="18" charset="0"/>
                          <a:ea typeface="+mn-ea"/>
                          <a:cs typeface="+mn-cs"/>
                        </a:rPr>
                      </m:ctrlPr>
                    </m:dPr>
                    <m:e>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𝐴𝐶𝑅</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𝐶𝐴𝑆</m:t>
                      </m:r>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𝑚𝑎𝑟𝑔𝑖𝑛</m:t>
                      </m:r>
                    </m:e>
                  </m:d>
                  <m:r>
                    <a:rPr lang="pl-PL" sz="1100" b="0" i="1">
                      <a:solidFill>
                        <a:schemeClr val="tx1"/>
                      </a:solidFill>
                      <a:effectLst/>
                      <a:latin typeface="Cambria Math" panose="02040503050406030204" pitchFamily="18" charset="0"/>
                      <a:ea typeface="+mn-ea"/>
                      <a:cs typeface="+mn-cs"/>
                    </a:rPr>
                    <m:t>∗</m:t>
                  </m:r>
                  <m:f>
                    <m:fPr>
                      <m:ctrlPr>
                        <a:rPr lang="pl-PL" sz="1100" b="0" i="1">
                          <a:solidFill>
                            <a:schemeClr val="tx1"/>
                          </a:solidFill>
                          <a:effectLst/>
                          <a:latin typeface="Cambria Math" panose="02040503050406030204" pitchFamily="18" charset="0"/>
                          <a:ea typeface="+mn-ea"/>
                          <a:cs typeface="+mn-cs"/>
                        </a:rPr>
                      </m:ctrlPr>
                    </m:fPr>
                    <m:num>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𝑐𝑛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a14:m>
              <a:r>
                <a:rPr lang="pl-PL" sz="1100"/>
                <a:t> </a:t>
              </a:r>
              <a:endParaRPr lang="en-US" sz="1100"/>
            </a:p>
          </xdr:txBody>
        </xdr:sp>
      </mc:Choice>
      <mc:Fallback xmlns="">
        <xdr:sp macro="" textlink="">
          <xdr:nvSpPr>
            <xdr:cNvPr id="18" name="TextBox 17">
              <a:extLst>
                <a:ext uri="{FF2B5EF4-FFF2-40B4-BE49-F238E27FC236}">
                  <a16:creationId xmlns:a16="http://schemas.microsoft.com/office/drawing/2014/main" id="{559B8EED-08FA-4500-AE5C-5B81C9D624E6}"/>
                </a:ext>
              </a:extLst>
            </xdr:cNvPr>
            <xdr:cNvSpPr txBox="1"/>
          </xdr:nvSpPr>
          <xdr:spPr>
            <a:xfrm>
              <a:off x="29048049" y="2243577"/>
              <a:ext cx="2485305"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pl-PL" sz="1100" b="0" i="0">
                  <a:solidFill>
                    <a:schemeClr val="tx1"/>
                  </a:solidFill>
                  <a:effectLst/>
                  <a:latin typeface="Cambria Math" panose="02040503050406030204" pitchFamily="18" charset="0"/>
                  <a:ea typeface="+mn-ea"/>
                  <a:cs typeface="+mn-cs"/>
                </a:rPr>
                <a:t>𝐾_𝑖∗[〖𝐴𝐶𝑅〗_𝑖+𝐶𝐴𝑆+𝑚𝑎𝑟𝑔𝑖𝑛]∗〖𝑐𝑛〗_𝑖/365</a:t>
              </a:r>
              <a:r>
                <a:rPr lang="pl-PL" sz="1100"/>
                <a:t> </a:t>
              </a:r>
              <a:endParaRPr lang="en-US" sz="1100"/>
            </a:p>
          </xdr:txBody>
        </xdr:sp>
      </mc:Fallback>
    </mc:AlternateContent>
    <xdr:clientData/>
  </xdr:oneCellAnchor>
  <xdr:oneCellAnchor>
    <xdr:from>
      <xdr:col>18</xdr:col>
      <xdr:colOff>131582</xdr:colOff>
      <xdr:row>10</xdr:row>
      <xdr:rowOff>251808</xdr:rowOff>
    </xdr:from>
    <xdr:ext cx="900546" cy="172227"/>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23B3CA0B-13EC-4E8A-9E48-2F6B2919BE31}"/>
                </a:ext>
              </a:extLst>
            </xdr:cNvPr>
            <xdr:cNvSpPr txBox="1"/>
          </xdr:nvSpPr>
          <xdr:spPr>
            <a:xfrm>
              <a:off x="25068032" y="2261583"/>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𝑚𝑎𝑟𝑔𝑖𝑛</m:t>
                    </m:r>
                  </m:oMath>
                </m:oMathPara>
              </a14:m>
              <a:endParaRPr lang="en-US" sz="1100"/>
            </a:p>
          </xdr:txBody>
        </xdr:sp>
      </mc:Choice>
      <mc:Fallback xmlns="">
        <xdr:sp macro="" textlink="">
          <xdr:nvSpPr>
            <xdr:cNvPr id="19" name="TextBox 18">
              <a:extLst>
                <a:ext uri="{FF2B5EF4-FFF2-40B4-BE49-F238E27FC236}">
                  <a16:creationId xmlns:a16="http://schemas.microsoft.com/office/drawing/2014/main" id="{23B3CA0B-13EC-4E8A-9E48-2F6B2919BE31}"/>
                </a:ext>
              </a:extLst>
            </xdr:cNvPr>
            <xdr:cNvSpPr txBox="1"/>
          </xdr:nvSpPr>
          <xdr:spPr>
            <a:xfrm>
              <a:off x="25068032" y="2261583"/>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𝑚𝑎𝑟𝑔𝑖𝑛</a:t>
              </a:r>
              <a:endParaRPr lang="en-US" sz="1100"/>
            </a:p>
          </xdr:txBody>
        </xdr:sp>
      </mc:Fallback>
    </mc:AlternateContent>
    <xdr:clientData/>
  </xdr:oneCellAnchor>
</xdr:wsDr>
</file>

<file path=xl/drawings/drawing11.xml><?xml version="1.0" encoding="utf-8"?>
<xdr:wsDr xmlns:xdr="http://schemas.openxmlformats.org/drawingml/2006/spreadsheetDrawing" xmlns:a="http://schemas.openxmlformats.org/drawingml/2006/main">
  <xdr:oneCellAnchor>
    <xdr:from>
      <xdr:col>10</xdr:col>
      <xdr:colOff>376964</xdr:colOff>
      <xdr:row>10</xdr:row>
      <xdr:rowOff>226277</xdr:rowOff>
    </xdr:from>
    <xdr:ext cx="753768" cy="288797"/>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14E60D19-F7E4-4833-BDFC-9C8C50F00E69}"/>
                </a:ext>
              </a:extLst>
            </xdr:cNvPr>
            <xdr:cNvSpPr txBox="1"/>
          </xdr:nvSpPr>
          <xdr:spPr>
            <a:xfrm>
              <a:off x="12683264" y="2045552"/>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2" name="TextBox 1">
              <a:extLst>
                <a:ext uri="{FF2B5EF4-FFF2-40B4-BE49-F238E27FC236}">
                  <a16:creationId xmlns:a16="http://schemas.microsoft.com/office/drawing/2014/main" id="{14E60D19-F7E4-4833-BDFC-9C8C50F00E69}"/>
                </a:ext>
              </a:extLst>
            </xdr:cNvPr>
            <xdr:cNvSpPr txBox="1"/>
          </xdr:nvSpPr>
          <xdr:spPr>
            <a:xfrm>
              <a:off x="12683264" y="2045552"/>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365</a:t>
              </a:r>
              <a:endParaRPr lang="en-US" sz="1100"/>
            </a:p>
          </xdr:txBody>
        </xdr:sp>
      </mc:Fallback>
    </mc:AlternateContent>
    <xdr:clientData/>
  </xdr:oneCellAnchor>
  <xdr:oneCellAnchor>
    <xdr:from>
      <xdr:col>9</xdr:col>
      <xdr:colOff>290287</xdr:colOff>
      <xdr:row>10</xdr:row>
      <xdr:rowOff>203526</xdr:rowOff>
    </xdr:from>
    <xdr:ext cx="753768" cy="172227"/>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CD8C3F59-3528-40C7-AAC5-8D6E0365ED21}"/>
                </a:ext>
              </a:extLst>
            </xdr:cNvPr>
            <xdr:cNvSpPr txBox="1"/>
          </xdr:nvSpPr>
          <xdr:spPr>
            <a:xfrm>
              <a:off x="10929712" y="2022801"/>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3" name="TextBox 2">
              <a:extLst>
                <a:ext uri="{FF2B5EF4-FFF2-40B4-BE49-F238E27FC236}">
                  <a16:creationId xmlns:a16="http://schemas.microsoft.com/office/drawing/2014/main" id="{CD8C3F59-3528-40C7-AAC5-8D6E0365ED21}"/>
                </a:ext>
              </a:extLst>
            </xdr:cNvPr>
            <xdr:cNvSpPr txBox="1"/>
          </xdr:nvSpPr>
          <xdr:spPr>
            <a:xfrm>
              <a:off x="10929712" y="2022801"/>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𝑟_𝑖</a:t>
              </a:r>
              <a:endParaRPr lang="en-US" sz="1100"/>
            </a:p>
          </xdr:txBody>
        </xdr:sp>
      </mc:Fallback>
    </mc:AlternateContent>
    <xdr:clientData/>
  </xdr:oneCellAnchor>
  <xdr:oneCellAnchor>
    <xdr:from>
      <xdr:col>11</xdr:col>
      <xdr:colOff>298486</xdr:colOff>
      <xdr:row>10</xdr:row>
      <xdr:rowOff>54429</xdr:rowOff>
    </xdr:from>
    <xdr:ext cx="1287006" cy="475964"/>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D969325D-0F4B-4AA1-8A93-A89CAF20B0B6}"/>
                </a:ext>
              </a:extLst>
            </xdr:cNvPr>
            <xdr:cNvSpPr txBox="1"/>
          </xdr:nvSpPr>
          <xdr:spPr>
            <a:xfrm>
              <a:off x="14605036" y="1873704"/>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ctrlPr>
                          <a:rPr lang="en-US" sz="1100" i="1">
                            <a:latin typeface="Cambria Math" panose="02040503050406030204" pitchFamily="18" charset="0"/>
                          </a:rPr>
                        </m:ctrlPr>
                      </m:naryPr>
                      <m:sub>
                        <m:r>
                          <m:rPr>
                            <m:brk m:alnAt="23"/>
                          </m:rPr>
                          <a:rPr lang="pl-PL" sz="1100" b="0" i="1">
                            <a:latin typeface="Cambria Math" panose="02040503050406030204" pitchFamily="18" charset="0"/>
                          </a:rPr>
                          <m:t>𝑖</m:t>
                        </m:r>
                        <m:r>
                          <a:rPr lang="pl-PL" sz="1100" b="0" i="1">
                            <a:latin typeface="Cambria Math" panose="02040503050406030204" pitchFamily="18" charset="0"/>
                          </a:rPr>
                          <m:t>=1</m:t>
                        </m:r>
                      </m:sub>
                      <m:sup>
                        <m:r>
                          <a:rPr lang="pl-PL" sz="1100" i="1">
                            <a:latin typeface="Cambria Math" panose="02040503050406030204" pitchFamily="18" charset="0"/>
                          </a:rPr>
                          <m:t>𝑀</m:t>
                        </m:r>
                      </m:sup>
                      <m:e>
                        <m:r>
                          <a:rPr lang="pl-PL" sz="1100" b="0" i="1">
                            <a:latin typeface="Cambria Math" panose="02040503050406030204" pitchFamily="18" charset="0"/>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r>
                          <a:rPr lang="pl-PL" sz="1100" b="0" i="1">
                            <a:solidFill>
                              <a:schemeClr val="tx1"/>
                            </a:solidFill>
                            <a:effectLst/>
                            <a:latin typeface="Cambria Math" panose="02040503050406030204" pitchFamily="18" charset="0"/>
                            <a:ea typeface="+mn-ea"/>
                            <a:cs typeface="+mn-cs"/>
                          </a:rPr>
                          <m:t>)</m:t>
                        </m:r>
                      </m:e>
                    </m:nary>
                  </m:oMath>
                </m:oMathPara>
              </a14:m>
              <a:endParaRPr lang="en-US" sz="1100"/>
            </a:p>
          </xdr:txBody>
        </xdr:sp>
      </mc:Choice>
      <mc:Fallback xmlns="">
        <xdr:sp macro="" textlink="">
          <xdr:nvSpPr>
            <xdr:cNvPr id="4" name="TextBox 3">
              <a:extLst>
                <a:ext uri="{FF2B5EF4-FFF2-40B4-BE49-F238E27FC236}">
                  <a16:creationId xmlns:a16="http://schemas.microsoft.com/office/drawing/2014/main" id="{D969325D-0F4B-4AA1-8A93-A89CAF20B0B6}"/>
                </a:ext>
              </a:extLst>
            </xdr:cNvPr>
            <xdr:cNvSpPr txBox="1"/>
          </xdr:nvSpPr>
          <xdr:spPr>
            <a:xfrm>
              <a:off x="14605036" y="1873704"/>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latin typeface="Cambria Math" panose="02040503050406030204" pitchFamily="18" charset="0"/>
                </a:rPr>
                <a:t>_</a:t>
              </a:r>
              <a:r>
                <a:rPr lang="en-US" sz="1100" b="0" i="0">
                  <a:latin typeface="Cambria Math" panose="02040503050406030204" pitchFamily="18" charset="0"/>
                </a:rPr>
                <a:t>(</a:t>
              </a:r>
              <a:r>
                <a:rPr lang="pl-PL" sz="1100" b="0" i="0">
                  <a:latin typeface="Cambria Math" panose="02040503050406030204" pitchFamily="18" charset="0"/>
                </a:rPr>
                <a:t>𝑖=1</a:t>
              </a:r>
              <a:r>
                <a:rPr lang="en-US" sz="1100" b="0" i="0">
                  <a:latin typeface="Cambria Math" panose="02040503050406030204" pitchFamily="18" charset="0"/>
                </a:rPr>
                <a:t>)</a:t>
              </a:r>
              <a:r>
                <a:rPr lang="pl-PL" sz="1100" b="0" i="0">
                  <a:latin typeface="Cambria Math" panose="02040503050406030204" pitchFamily="18" charset="0"/>
                </a:rPr>
                <a:t>^</a:t>
              </a:r>
              <a:r>
                <a:rPr lang="pl-PL" sz="1100" i="0">
                  <a:latin typeface="Cambria Math" panose="02040503050406030204" pitchFamily="18" charset="0"/>
                </a:rPr>
                <a:t>𝑀</a:t>
              </a:r>
              <a:r>
                <a:rPr lang="pl-PL"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a:t>
              </a:r>
              <a:endParaRPr lang="en-US" sz="1100"/>
            </a:p>
          </xdr:txBody>
        </xdr:sp>
      </mc:Fallback>
    </mc:AlternateContent>
    <xdr:clientData/>
  </xdr:oneCellAnchor>
  <xdr:oneCellAnchor>
    <xdr:from>
      <xdr:col>13</xdr:col>
      <xdr:colOff>550974</xdr:colOff>
      <xdr:row>10</xdr:row>
      <xdr:rowOff>173346</xdr:rowOff>
    </xdr:from>
    <xdr:ext cx="753768" cy="3046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77255E0-7200-4B73-801A-2E6A658E5F2F}"/>
                </a:ext>
              </a:extLst>
            </xdr:cNvPr>
            <xdr:cNvSpPr txBox="1"/>
          </xdr:nvSpPr>
          <xdr:spPr>
            <a:xfrm>
              <a:off x="18353199" y="1992621"/>
              <a:ext cx="753768" cy="30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𝐴𝐶𝑅</m:t>
                    </m:r>
                    <m:r>
                      <a:rPr lang="pl-PL" sz="1100" b="0" i="1">
                        <a:latin typeface="Cambria Math" panose="02040503050406030204" pitchFamily="18" charset="0"/>
                      </a:rPr>
                      <m:t>∗</m:t>
                    </m:r>
                    <m:f>
                      <m:fPr>
                        <m:ctrlPr>
                          <a:rPr lang="en-US" sz="1100" i="1">
                            <a:latin typeface="Cambria Math" panose="02040503050406030204" pitchFamily="18" charset="0"/>
                          </a:rPr>
                        </m:ctrlPr>
                      </m:fPr>
                      <m:num>
                        <m:r>
                          <a:rPr lang="pl-PL" sz="1100" b="0" i="1">
                            <a:latin typeface="Cambria Math" panose="02040503050406030204" pitchFamily="18" charset="0"/>
                          </a:rPr>
                          <m:t>𝑡𝑐</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5" name="TextBox 4">
              <a:extLst>
                <a:ext uri="{FF2B5EF4-FFF2-40B4-BE49-F238E27FC236}">
                  <a16:creationId xmlns:a16="http://schemas.microsoft.com/office/drawing/2014/main" id="{077255E0-7200-4B73-801A-2E6A658E5F2F}"/>
                </a:ext>
              </a:extLst>
            </xdr:cNvPr>
            <xdr:cNvSpPr txBox="1"/>
          </xdr:nvSpPr>
          <xdr:spPr>
            <a:xfrm>
              <a:off x="18353199" y="1992621"/>
              <a:ext cx="753768" cy="30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𝐴𝐶𝑅∗</a:t>
              </a:r>
              <a:r>
                <a:rPr lang="en-US" sz="1100" i="0">
                  <a:latin typeface="Cambria Math" panose="02040503050406030204" pitchFamily="18" charset="0"/>
                </a:rPr>
                <a:t>(</a:t>
              </a:r>
              <a:r>
                <a:rPr lang="pl-PL" sz="1100" b="0" i="0">
                  <a:latin typeface="Cambria Math" panose="02040503050406030204" pitchFamily="18" charset="0"/>
                </a:rPr>
                <a:t>𝑡𝑐</a:t>
              </a:r>
              <a:r>
                <a:rPr lang="pl-PL" sz="1100" b="0" i="0">
                  <a:solidFill>
                    <a:schemeClr val="tx1"/>
                  </a:solidFill>
                  <a:effectLst/>
                  <a:latin typeface="Cambria Math" panose="02040503050406030204" pitchFamily="18" charset="0"/>
                  <a:ea typeface="+mn-ea"/>
                  <a:cs typeface="+mn-cs"/>
                </a:rPr>
                <a:t>𝑛_𝑖</a:t>
              </a:r>
              <a:r>
                <a:rPr lang="en-US"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365</a:t>
              </a:r>
              <a:endParaRPr lang="en-US" sz="1100"/>
            </a:p>
          </xdr:txBody>
        </xdr:sp>
      </mc:Fallback>
    </mc:AlternateContent>
    <xdr:clientData/>
  </xdr:oneCellAnchor>
  <xdr:oneCellAnchor>
    <xdr:from>
      <xdr:col>14</xdr:col>
      <xdr:colOff>199910</xdr:colOff>
      <xdr:row>10</xdr:row>
      <xdr:rowOff>131769</xdr:rowOff>
    </xdr:from>
    <xdr:ext cx="1671471" cy="350032"/>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ED2BCADA-E0EF-425E-B33D-A8614C7C4CA0}"/>
                </a:ext>
              </a:extLst>
            </xdr:cNvPr>
            <xdr:cNvSpPr txBox="1"/>
          </xdr:nvSpPr>
          <xdr:spPr>
            <a:xfrm>
              <a:off x="19830935" y="1951044"/>
              <a:ext cx="1671471" cy="350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m:t>
                    </m:r>
                    <m:sSub>
                      <m:sSubPr>
                        <m:ctrlPr>
                          <a:rPr lang="pl-PL" sz="1100" b="0" i="1">
                            <a:latin typeface="Cambria Math" panose="02040503050406030204" pitchFamily="18" charset="0"/>
                          </a:rPr>
                        </m:ctrlPr>
                      </m:sSubPr>
                      <m:e>
                        <m:r>
                          <a:rPr lang="pl-PL" sz="1100" b="0" i="1">
                            <a:latin typeface="Cambria Math" panose="02040503050406030204" pitchFamily="18" charset="0"/>
                          </a:rPr>
                          <m:t>𝑈𝐶𝑅</m:t>
                        </m:r>
                      </m:e>
                      <m:sub>
                        <m:r>
                          <a:rPr lang="pl-PL" sz="1100" b="0" i="1">
                            <a:latin typeface="Cambria Math" panose="02040503050406030204" pitchFamily="18" charset="0"/>
                          </a:rPr>
                          <m:t>𝑖</m:t>
                        </m:r>
                      </m:sub>
                    </m:sSub>
                    <m:r>
                      <a:rPr lang="pl-PL" sz="1100" b="0" i="1">
                        <a:latin typeface="Cambria Math" panose="02040503050406030204" pitchFamily="18" charset="0"/>
                      </a:rPr>
                      <m:t>−</m:t>
                    </m:r>
                    <m:sSub>
                      <m:sSubPr>
                        <m:ctrlPr>
                          <a:rPr lang="pl-PL" sz="1100" b="0" i="1">
                            <a:latin typeface="Cambria Math" panose="02040503050406030204" pitchFamily="18" charset="0"/>
                          </a:rPr>
                        </m:ctrlPr>
                      </m:sSubPr>
                      <m:e>
                        <m:r>
                          <a:rPr lang="pl-PL" sz="1100" b="0" i="1">
                            <a:latin typeface="Cambria Math" panose="02040503050406030204" pitchFamily="18" charset="0"/>
                          </a:rPr>
                          <m:t>𝑈𝐶𝑅</m:t>
                        </m:r>
                      </m:e>
                      <m:sub>
                        <m:r>
                          <a:rPr lang="pl-PL" sz="1100" b="0" i="1">
                            <a:latin typeface="Cambria Math" panose="02040503050406030204" pitchFamily="18" charset="0"/>
                          </a:rPr>
                          <m:t>𝑖</m:t>
                        </m:r>
                        <m:r>
                          <a:rPr lang="pl-PL" sz="1100" b="0" i="1">
                            <a:latin typeface="Cambria Math" panose="02040503050406030204" pitchFamily="18" charset="0"/>
                          </a:rPr>
                          <m:t>−1</m:t>
                        </m:r>
                        <m:r>
                          <a:rPr lang="pl-PL" sz="1100" b="0" i="1">
                            <a:latin typeface="Cambria Math" panose="02040503050406030204" pitchFamily="18" charset="0"/>
                          </a:rPr>
                          <m:t>𝐵𝐷</m:t>
                        </m:r>
                      </m:sub>
                    </m:sSub>
                    <m:r>
                      <a:rPr lang="pl-PL" sz="1100" b="0" i="1">
                        <a:latin typeface="Cambria Math" panose="02040503050406030204" pitchFamily="18" charset="0"/>
                      </a:rPr>
                      <m:t>)∗</m:t>
                    </m:r>
                    <m:f>
                      <m:fPr>
                        <m:ctrlPr>
                          <a:rPr lang="en-US" sz="1100" i="1">
                            <a:latin typeface="Cambria Math" panose="02040503050406030204" pitchFamily="18" charset="0"/>
                          </a:rPr>
                        </m:ctrlPr>
                      </m:fPr>
                      <m:num>
                        <m:r>
                          <a:rPr lang="pl-PL" sz="1100" b="0" i="1">
                            <a:latin typeface="Cambria Math" panose="02040503050406030204" pitchFamily="18" charset="0"/>
                          </a:rPr>
                          <m:t>365</m:t>
                        </m:r>
                      </m:num>
                      <m:den>
                        <m:sSub>
                          <m:sSubPr>
                            <m:ctrlPr>
                              <a:rPr lang="en-US" sz="1100" i="1">
                                <a:latin typeface="Cambria Math" panose="02040503050406030204" pitchFamily="18" charset="0"/>
                              </a:rPr>
                            </m:ctrlPr>
                          </m:sSubPr>
                          <m:e>
                            <m:r>
                              <a:rPr lang="pl-PL" sz="1100" b="0" i="1">
                                <a:latin typeface="Cambria Math" panose="02040503050406030204" pitchFamily="18" charset="0"/>
                              </a:rPr>
                              <m:t>𝑐𝑛</m:t>
                            </m:r>
                          </m:e>
                          <m:sub>
                            <m:r>
                              <a:rPr lang="pl-PL" sz="1100" b="0" i="1">
                                <a:latin typeface="Cambria Math" panose="02040503050406030204" pitchFamily="18" charset="0"/>
                              </a:rPr>
                              <m:t>𝑖</m:t>
                            </m:r>
                          </m:sub>
                        </m:sSub>
                      </m:den>
                    </m:f>
                  </m:oMath>
                </m:oMathPara>
              </a14:m>
              <a:endParaRPr lang="en-US" sz="1100"/>
            </a:p>
          </xdr:txBody>
        </xdr:sp>
      </mc:Choice>
      <mc:Fallback xmlns="">
        <xdr:sp macro="" textlink="">
          <xdr:nvSpPr>
            <xdr:cNvPr id="6" name="TextBox 5">
              <a:extLst>
                <a:ext uri="{FF2B5EF4-FFF2-40B4-BE49-F238E27FC236}">
                  <a16:creationId xmlns:a16="http://schemas.microsoft.com/office/drawing/2014/main" id="{ED2BCADA-E0EF-425E-B33D-A8614C7C4CA0}"/>
                </a:ext>
              </a:extLst>
            </xdr:cNvPr>
            <xdr:cNvSpPr txBox="1"/>
          </xdr:nvSpPr>
          <xdr:spPr>
            <a:xfrm>
              <a:off x="19830935" y="1951044"/>
              <a:ext cx="1671471" cy="350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(〖𝑈𝐶𝑅〗_𝑖−〖𝑈𝐶𝑅〗_(𝑖−1𝐵𝐷))∗365</a:t>
              </a:r>
              <a:r>
                <a:rPr lang="en-US" sz="1100" b="0" i="0">
                  <a:latin typeface="Cambria Math" panose="02040503050406030204" pitchFamily="18" charset="0"/>
                </a:rPr>
                <a:t>/〖</a:t>
              </a:r>
              <a:r>
                <a:rPr lang="pl-PL" sz="1100" b="0" i="0">
                  <a:latin typeface="Cambria Math" panose="02040503050406030204" pitchFamily="18" charset="0"/>
                </a:rPr>
                <a:t>𝑐𝑛</a:t>
              </a:r>
              <a:r>
                <a:rPr lang="en-US" sz="1100" b="0" i="0">
                  <a:latin typeface="Cambria Math" panose="02040503050406030204" pitchFamily="18" charset="0"/>
                </a:rPr>
                <a:t>〗_</a:t>
              </a:r>
              <a:r>
                <a:rPr lang="pl-PL" sz="1100" b="0" i="0">
                  <a:latin typeface="Cambria Math" panose="02040503050406030204" pitchFamily="18" charset="0"/>
                </a:rPr>
                <a:t>𝑖 </a:t>
              </a:r>
              <a:endParaRPr lang="en-US" sz="1100"/>
            </a:p>
          </xdr:txBody>
        </xdr:sp>
      </mc:Fallback>
    </mc:AlternateContent>
    <xdr:clientData/>
  </xdr:oneCellAnchor>
  <xdr:oneCellAnchor>
    <xdr:from>
      <xdr:col>18</xdr:col>
      <xdr:colOff>1363191</xdr:colOff>
      <xdr:row>10</xdr:row>
      <xdr:rowOff>251889</xdr:rowOff>
    </xdr:from>
    <xdr:ext cx="2144250" cy="226665"/>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AB2DE35-5ABB-40E8-8597-12215BE409B9}"/>
                </a:ext>
              </a:extLst>
            </xdr:cNvPr>
            <xdr:cNvSpPr txBox="1"/>
          </xdr:nvSpPr>
          <xdr:spPr>
            <a:xfrm>
              <a:off x="26318691" y="2257742"/>
              <a:ext cx="2144250"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𝐾</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d>
                    <m:dPr>
                      <m:begChr m:val="["/>
                      <m:endChr m:val="]"/>
                      <m:ctrlPr>
                        <a:rPr lang="pl-PL" sz="1100" b="0" i="1">
                          <a:solidFill>
                            <a:schemeClr val="tx1"/>
                          </a:solidFill>
                          <a:effectLst/>
                          <a:latin typeface="Cambria Math" panose="02040503050406030204" pitchFamily="18" charset="0"/>
                          <a:ea typeface="+mn-ea"/>
                          <a:cs typeface="+mn-cs"/>
                        </a:rPr>
                      </m:ctrlPr>
                    </m:dPr>
                    <m:e>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𝑁𝐶𝑅</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𝐶𝐴𝑆</m:t>
                      </m:r>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𝑚𝑎𝑟𝑔𝑖𝑛</m:t>
                      </m:r>
                    </m:e>
                  </m:d>
                  <m:r>
                    <a:rPr lang="pl-PL" sz="1100" b="0" i="1">
                      <a:solidFill>
                        <a:schemeClr val="tx1"/>
                      </a:solidFill>
                      <a:effectLst/>
                      <a:latin typeface="Cambria Math" panose="02040503050406030204" pitchFamily="18" charset="0"/>
                      <a:ea typeface="+mn-ea"/>
                      <a:cs typeface="+mn-cs"/>
                    </a:rPr>
                    <m:t>∗</m:t>
                  </m:r>
                  <m:f>
                    <m:fPr>
                      <m:ctrlPr>
                        <a:rPr lang="pl-PL" sz="1100" b="0" i="1">
                          <a:solidFill>
                            <a:schemeClr val="tx1"/>
                          </a:solidFill>
                          <a:effectLst/>
                          <a:latin typeface="Cambria Math" panose="02040503050406030204" pitchFamily="18" charset="0"/>
                          <a:ea typeface="+mn-ea"/>
                          <a:cs typeface="+mn-cs"/>
                        </a:rPr>
                      </m:ctrlPr>
                    </m:fPr>
                    <m:num>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𝑐𝑛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a14:m>
              <a:r>
                <a:rPr lang="pl-PL" sz="1100"/>
                <a:t> </a:t>
              </a:r>
              <a:endParaRPr lang="en-US" sz="1100"/>
            </a:p>
          </xdr:txBody>
        </xdr:sp>
      </mc:Choice>
      <mc:Fallback xmlns="">
        <xdr:sp macro="" textlink="">
          <xdr:nvSpPr>
            <xdr:cNvPr id="7" name="TextBox 6">
              <a:extLst>
                <a:ext uri="{FF2B5EF4-FFF2-40B4-BE49-F238E27FC236}">
                  <a16:creationId xmlns:a16="http://schemas.microsoft.com/office/drawing/2014/main" id="{0AB2DE35-5ABB-40E8-8597-12215BE409B9}"/>
                </a:ext>
              </a:extLst>
            </xdr:cNvPr>
            <xdr:cNvSpPr txBox="1"/>
          </xdr:nvSpPr>
          <xdr:spPr>
            <a:xfrm>
              <a:off x="26318691" y="2257742"/>
              <a:ext cx="2144250"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pl-PL" sz="1100" b="0" i="0">
                  <a:solidFill>
                    <a:schemeClr val="tx1"/>
                  </a:solidFill>
                  <a:effectLst/>
                  <a:latin typeface="Cambria Math" panose="02040503050406030204" pitchFamily="18" charset="0"/>
                  <a:ea typeface="+mn-ea"/>
                  <a:cs typeface="+mn-cs"/>
                </a:rPr>
                <a:t>𝐾_𝑖∗[〖𝑁𝐶𝑅〗_𝑖+𝐶𝐴𝑆+𝑚𝑎𝑟𝑔𝑖𝑛]∗〖𝑐𝑛〗_𝑖/365</a:t>
              </a:r>
              <a:r>
                <a:rPr lang="pl-PL" sz="1100"/>
                <a:t> </a:t>
              </a:r>
              <a:endParaRPr lang="en-US" sz="1100"/>
            </a:p>
          </xdr:txBody>
        </xdr:sp>
      </mc:Fallback>
    </mc:AlternateContent>
    <xdr:clientData/>
  </xdr:oneCellAnchor>
  <xdr:oneCellAnchor>
    <xdr:from>
      <xdr:col>4</xdr:col>
      <xdr:colOff>417285</xdr:colOff>
      <xdr:row>10</xdr:row>
      <xdr:rowOff>244928</xdr:rowOff>
    </xdr:from>
    <xdr:ext cx="753768" cy="172227"/>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C37E2FB0-9DF9-4321-8FC0-0F63E3FF814D}"/>
                </a:ext>
              </a:extLst>
            </xdr:cNvPr>
            <xdr:cNvSpPr txBox="1"/>
          </xdr:nvSpPr>
          <xdr:spPr>
            <a:xfrm>
              <a:off x="5998935"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8" name="TextBox 7">
              <a:extLst>
                <a:ext uri="{FF2B5EF4-FFF2-40B4-BE49-F238E27FC236}">
                  <a16:creationId xmlns:a16="http://schemas.microsoft.com/office/drawing/2014/main" id="{C37E2FB0-9DF9-4321-8FC0-0F63E3FF814D}"/>
                </a:ext>
              </a:extLst>
            </xdr:cNvPr>
            <xdr:cNvSpPr txBox="1"/>
          </xdr:nvSpPr>
          <xdr:spPr>
            <a:xfrm>
              <a:off x="5998935"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5</xdr:col>
      <xdr:colOff>310812</xdr:colOff>
      <xdr:row>10</xdr:row>
      <xdr:rowOff>244928</xdr:rowOff>
    </xdr:from>
    <xdr:ext cx="753768" cy="172227"/>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7C7A6702-788C-4C29-87A2-69592086AAA7}"/>
                </a:ext>
              </a:extLst>
            </xdr:cNvPr>
            <xdr:cNvSpPr txBox="1"/>
          </xdr:nvSpPr>
          <xdr:spPr>
            <a:xfrm>
              <a:off x="7025937"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𝑡𝑛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9" name="TextBox 8">
              <a:extLst>
                <a:ext uri="{FF2B5EF4-FFF2-40B4-BE49-F238E27FC236}">
                  <a16:creationId xmlns:a16="http://schemas.microsoft.com/office/drawing/2014/main" id="{7C7A6702-788C-4C29-87A2-69592086AAA7}"/>
                </a:ext>
              </a:extLst>
            </xdr:cNvPr>
            <xdr:cNvSpPr txBox="1"/>
          </xdr:nvSpPr>
          <xdr:spPr>
            <a:xfrm>
              <a:off x="7025937"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〖𝑡𝑛〗_𝑖</a:t>
              </a:r>
              <a:endParaRPr lang="en-US" sz="1100"/>
            </a:p>
          </xdr:txBody>
        </xdr:sp>
      </mc:Fallback>
    </mc:AlternateContent>
    <xdr:clientData/>
  </xdr:oneCellAnchor>
  <xdr:oneCellAnchor>
    <xdr:from>
      <xdr:col>6</xdr:col>
      <xdr:colOff>353786</xdr:colOff>
      <xdr:row>10</xdr:row>
      <xdr:rowOff>244929</xdr:rowOff>
    </xdr:from>
    <xdr:ext cx="753768" cy="172227"/>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6DCF1494-6DC9-4716-A62A-23FA5CC3FD8A}"/>
                </a:ext>
              </a:extLst>
            </xdr:cNvPr>
            <xdr:cNvSpPr txBox="1"/>
          </xdr:nvSpPr>
          <xdr:spPr>
            <a:xfrm>
              <a:off x="8202386" y="2064204"/>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a:solidFill>
                    <a:schemeClr val="tx1"/>
                  </a:solidFill>
                  <a:effectLst/>
                  <a:ea typeface="+mn-ea"/>
                  <a:cs typeface="+mn-cs"/>
                </a:rPr>
                <a:t>c</a:t>
              </a:r>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a14:m>
              <a:endParaRPr lang="en-US" sz="1100"/>
            </a:p>
          </xdr:txBody>
        </xdr:sp>
      </mc:Choice>
      <mc:Fallback xmlns="">
        <xdr:sp macro="" textlink="">
          <xdr:nvSpPr>
            <xdr:cNvPr id="10" name="TextBox 9">
              <a:extLst>
                <a:ext uri="{FF2B5EF4-FFF2-40B4-BE49-F238E27FC236}">
                  <a16:creationId xmlns:a16="http://schemas.microsoft.com/office/drawing/2014/main" id="{6DCF1494-6DC9-4716-A62A-23FA5CC3FD8A}"/>
                </a:ext>
              </a:extLst>
            </xdr:cNvPr>
            <xdr:cNvSpPr txBox="1"/>
          </xdr:nvSpPr>
          <xdr:spPr>
            <a:xfrm>
              <a:off x="8202386" y="2064204"/>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a:solidFill>
                    <a:schemeClr val="tx1"/>
                  </a:solidFill>
                  <a:effectLst/>
                  <a:ea typeface="+mn-ea"/>
                  <a:cs typeface="+mn-cs"/>
                </a:rPr>
                <a:t>c</a:t>
              </a: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7</xdr:col>
      <xdr:colOff>326572</xdr:colOff>
      <xdr:row>10</xdr:row>
      <xdr:rowOff>217715</xdr:rowOff>
    </xdr:from>
    <xdr:ext cx="753768" cy="172227"/>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5AF8F766-22BB-4153-A1AB-37E9FF0DD016}"/>
                </a:ext>
              </a:extLst>
            </xdr:cNvPr>
            <xdr:cNvSpPr txBox="1"/>
          </xdr:nvSpPr>
          <xdr:spPr>
            <a:xfrm>
              <a:off x="9308647" y="2036990"/>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𝑡𝑐𝑛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11" name="TextBox 10">
              <a:extLst>
                <a:ext uri="{FF2B5EF4-FFF2-40B4-BE49-F238E27FC236}">
                  <a16:creationId xmlns:a16="http://schemas.microsoft.com/office/drawing/2014/main" id="{5AF8F766-22BB-4153-A1AB-37E9FF0DD016}"/>
                </a:ext>
              </a:extLst>
            </xdr:cNvPr>
            <xdr:cNvSpPr txBox="1"/>
          </xdr:nvSpPr>
          <xdr:spPr>
            <a:xfrm>
              <a:off x="9308647" y="2036990"/>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i="0">
                  <a:solidFill>
                    <a:schemeClr val="tx1"/>
                  </a:solidFill>
                  <a:effectLst/>
                  <a:latin typeface="Cambria Math" panose="02040503050406030204" pitchFamily="18" charset="0"/>
                  <a:ea typeface="+mn-ea"/>
                  <a:cs typeface="+mn-cs"/>
                </a:rPr>
                <a:t>〖𝑡𝑐𝑛〗_𝑖</a:t>
              </a:r>
              <a:endParaRPr lang="en-US" sz="1100"/>
            </a:p>
          </xdr:txBody>
        </xdr:sp>
      </mc:Fallback>
    </mc:AlternateContent>
    <xdr:clientData/>
  </xdr:oneCellAnchor>
  <xdr:oneCellAnchor>
    <xdr:from>
      <xdr:col>16</xdr:col>
      <xdr:colOff>381000</xdr:colOff>
      <xdr:row>10</xdr:row>
      <xdr:rowOff>242455</xdr:rowOff>
    </xdr:from>
    <xdr:ext cx="900546" cy="172227"/>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A7D24839-A8E8-4924-87C9-E8BD986611B0}"/>
                </a:ext>
              </a:extLst>
            </xdr:cNvPr>
            <xdr:cNvSpPr txBox="1"/>
          </xdr:nvSpPr>
          <xdr:spPr>
            <a:xfrm>
              <a:off x="22459950" y="2061730"/>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latin typeface="Cambria Math" panose="02040503050406030204" pitchFamily="18" charset="0"/>
                          </a:rPr>
                        </m:ctrlPr>
                      </m:sSubPr>
                      <m:e>
                        <m:r>
                          <a:rPr lang="pl-PL" sz="1100" b="0" i="1">
                            <a:latin typeface="Cambria Math" panose="02040503050406030204" pitchFamily="18" charset="0"/>
                          </a:rPr>
                          <m:t>𝐾</m:t>
                        </m:r>
                      </m:e>
                      <m:sub>
                        <m:r>
                          <a:rPr lang="pl-PL" sz="1100" b="0" i="1">
                            <a:latin typeface="Cambria Math" panose="02040503050406030204" pitchFamily="18" charset="0"/>
                          </a:rPr>
                          <m:t>𝑖</m:t>
                        </m:r>
                      </m:sub>
                    </m:sSub>
                  </m:oMath>
                </m:oMathPara>
              </a14:m>
              <a:endParaRPr lang="en-US" sz="1100"/>
            </a:p>
          </xdr:txBody>
        </xdr:sp>
      </mc:Choice>
      <mc:Fallback xmlns="">
        <xdr:sp macro="" textlink="">
          <xdr:nvSpPr>
            <xdr:cNvPr id="12" name="TextBox 11">
              <a:extLst>
                <a:ext uri="{FF2B5EF4-FFF2-40B4-BE49-F238E27FC236}">
                  <a16:creationId xmlns:a16="http://schemas.microsoft.com/office/drawing/2014/main" id="{A7D24839-A8E8-4924-87C9-E8BD986611B0}"/>
                </a:ext>
              </a:extLst>
            </xdr:cNvPr>
            <xdr:cNvSpPr txBox="1"/>
          </xdr:nvSpPr>
          <xdr:spPr>
            <a:xfrm>
              <a:off x="22459950" y="2061730"/>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𝐾_𝑖</a:t>
              </a:r>
              <a:endParaRPr lang="en-US" sz="1100"/>
            </a:p>
          </xdr:txBody>
        </xdr:sp>
      </mc:Fallback>
    </mc:AlternateContent>
    <xdr:clientData/>
  </xdr:oneCellAnchor>
  <xdr:oneCellAnchor>
    <xdr:from>
      <xdr:col>11</xdr:col>
      <xdr:colOff>1546086</xdr:colOff>
      <xdr:row>10</xdr:row>
      <xdr:rowOff>82826</xdr:rowOff>
    </xdr:from>
    <xdr:ext cx="2283744" cy="520912"/>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54FED58F-6DB6-4623-8411-7B93ED2655E9}"/>
                </a:ext>
              </a:extLst>
            </xdr:cNvPr>
            <xdr:cNvSpPr txBox="1"/>
          </xdr:nvSpPr>
          <xdr:spPr>
            <a:xfrm>
              <a:off x="15852636" y="1902101"/>
              <a:ext cx="2283744" cy="520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pl-PL" sz="1400" i="1">
                            <a:latin typeface="Cambria Math" panose="02040503050406030204" pitchFamily="18" charset="0"/>
                          </a:rPr>
                        </m:ctrlPr>
                      </m:dPr>
                      <m:e>
                        <m:nary>
                          <m:naryPr>
                            <m:chr m:val="∏"/>
                            <m:ctrlPr>
                              <a:rPr lang="en-US" sz="1100" i="1">
                                <a:solidFill>
                                  <a:schemeClr val="tx1"/>
                                </a:solidFill>
                                <a:effectLst/>
                                <a:latin typeface="Cambria Math" panose="02040503050406030204" pitchFamily="18" charset="0"/>
                                <a:ea typeface="+mn-ea"/>
                                <a:cs typeface="+mn-cs"/>
                              </a:rPr>
                            </m:ctrlPr>
                          </m:naryPr>
                          <m:sub>
                            <m:r>
                              <m:rPr>
                                <m:brk m:alnAt="23"/>
                              </m:rPr>
                              <a:rPr lang="pl-PL" sz="1100" b="0" i="1">
                                <a:solidFill>
                                  <a:schemeClr val="tx1"/>
                                </a:solidFill>
                                <a:effectLst/>
                                <a:latin typeface="Cambria Math" panose="02040503050406030204" pitchFamily="18" charset="0"/>
                                <a:ea typeface="+mn-ea"/>
                                <a:cs typeface="+mn-cs"/>
                              </a:rPr>
                              <m:t>𝑖</m:t>
                            </m:r>
                            <m:r>
                              <a:rPr lang="pl-PL" sz="1100" b="0" i="1">
                                <a:solidFill>
                                  <a:schemeClr val="tx1"/>
                                </a:solidFill>
                                <a:effectLst/>
                                <a:latin typeface="Cambria Math" panose="02040503050406030204" pitchFamily="18" charset="0"/>
                                <a:ea typeface="+mn-ea"/>
                                <a:cs typeface="+mn-cs"/>
                              </a:rPr>
                              <m:t>=1</m:t>
                            </m:r>
                          </m:sub>
                          <m:sup>
                            <m:r>
                              <a:rPr lang="pl-PL" sz="1100" i="1">
                                <a:solidFill>
                                  <a:schemeClr val="tx1"/>
                                </a:solidFill>
                                <a:effectLst/>
                                <a:latin typeface="Cambria Math" panose="02040503050406030204" pitchFamily="18" charset="0"/>
                                <a:ea typeface="+mn-ea"/>
                                <a:cs typeface="+mn-cs"/>
                              </a:rPr>
                              <m:t>𝑀</m:t>
                            </m:r>
                          </m:sup>
                          <m:e>
                            <m:r>
                              <a:rPr lang="pl-PL" sz="1100" b="0" i="1">
                                <a:solidFill>
                                  <a:schemeClr val="tx1"/>
                                </a:solidFill>
                                <a:effectLst/>
                                <a:latin typeface="Cambria Math" panose="02040503050406030204" pitchFamily="18" charset="0"/>
                                <a:ea typeface="+mn-ea"/>
                                <a:cs typeface="+mn-cs"/>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𝑁</m:t>
                                </m:r>
                              </m:den>
                            </m:f>
                            <m:r>
                              <a:rPr lang="pl-PL" sz="1100" b="0" i="1">
                                <a:solidFill>
                                  <a:schemeClr val="tx1"/>
                                </a:solidFill>
                                <a:effectLst/>
                                <a:latin typeface="Cambria Math" panose="02040503050406030204" pitchFamily="18" charset="0"/>
                                <a:ea typeface="+mn-ea"/>
                                <a:cs typeface="+mn-cs"/>
                              </a:rPr>
                              <m:t>)</m:t>
                            </m:r>
                          </m:e>
                        </m:nary>
                        <m:r>
                          <a:rPr lang="pl-PL" sz="1100" b="0" i="1">
                            <a:solidFill>
                              <a:schemeClr val="tx1"/>
                            </a:solidFill>
                            <a:effectLst/>
                            <a:latin typeface="Cambria Math" panose="02040503050406030204" pitchFamily="18" charset="0"/>
                            <a:ea typeface="+mn-ea"/>
                            <a:cs typeface="+mn-cs"/>
                          </a:rPr>
                          <m:t>−1</m:t>
                        </m:r>
                      </m:e>
                    </m:d>
                    <m:r>
                      <a:rPr lang="pl-PL" sz="1100" b="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pl-PL" sz="1100" b="0" i="1">
                            <a:solidFill>
                              <a:schemeClr val="tx1"/>
                            </a:solidFill>
                            <a:effectLst/>
                            <a:latin typeface="Cambria Math" panose="02040503050406030204" pitchFamily="18" charset="0"/>
                            <a:ea typeface="+mn-ea"/>
                            <a:cs typeface="+mn-cs"/>
                          </a:rPr>
                          <m:t>365</m:t>
                        </m:r>
                      </m:num>
                      <m:den>
                        <m:r>
                          <a:rPr lang="pl-PL" sz="1100" b="0" i="1">
                            <a:solidFill>
                              <a:schemeClr val="tx1"/>
                            </a:solidFill>
                            <a:effectLst/>
                            <a:latin typeface="Cambria Math" panose="02040503050406030204" pitchFamily="18" charset="0"/>
                            <a:ea typeface="+mn-ea"/>
                            <a:cs typeface="+mn-cs"/>
                          </a:rPr>
                          <m:t>𝑡</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den>
                    </m:f>
                  </m:oMath>
                </m:oMathPara>
              </a14:m>
              <a:endParaRPr lang="en-US" sz="1400"/>
            </a:p>
          </xdr:txBody>
        </xdr:sp>
      </mc:Choice>
      <mc:Fallback xmlns="">
        <xdr:sp macro="" textlink="">
          <xdr:nvSpPr>
            <xdr:cNvPr id="13" name="TextBox 12">
              <a:extLst>
                <a:ext uri="{FF2B5EF4-FFF2-40B4-BE49-F238E27FC236}">
                  <a16:creationId xmlns:a16="http://schemas.microsoft.com/office/drawing/2014/main" id="{54FED58F-6DB6-4623-8411-7B93ED2655E9}"/>
                </a:ext>
              </a:extLst>
            </xdr:cNvPr>
            <xdr:cNvSpPr txBox="1"/>
          </xdr:nvSpPr>
          <xdr:spPr>
            <a:xfrm>
              <a:off x="15852636" y="1902101"/>
              <a:ext cx="2283744" cy="520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400" i="0">
                  <a:latin typeface="Cambria Math" panose="02040503050406030204" pitchFamily="18" charset="0"/>
                </a:rPr>
                <a:t>(</a:t>
              </a:r>
              <a:r>
                <a:rPr lang="en-US" sz="110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_</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𝑖=1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a:t>
              </a:r>
              <a:r>
                <a:rPr lang="pl-PL" sz="1100" i="0">
                  <a:solidFill>
                    <a:schemeClr val="tx1"/>
                  </a:solidFill>
                  <a:effectLst/>
                  <a:latin typeface="Cambria Math" panose="02040503050406030204" pitchFamily="18" charset="0"/>
                  <a:ea typeface="+mn-ea"/>
                  <a:cs typeface="+mn-cs"/>
                </a:rPr>
                <a:t>𝑀</a:t>
              </a:r>
              <a:r>
                <a:rPr lang="pl-PL" sz="1100" b="0" i="0">
                  <a:solidFill>
                    <a:schemeClr val="tx1"/>
                  </a:solidFill>
                  <a:effectLst/>
                  <a:latin typeface="Cambria Math" panose="02040503050406030204" pitchFamily="18" charset="0"/>
                  <a:ea typeface="+mn-ea"/>
                  <a:cs typeface="+mn-cs"/>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𝑁)〗−1)∗365</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𝑡𝑛_𝑖 </a:t>
              </a:r>
              <a:r>
                <a:rPr lang="en-US" sz="1100" b="0" i="0">
                  <a:solidFill>
                    <a:schemeClr val="tx1"/>
                  </a:solidFill>
                  <a:effectLst/>
                  <a:latin typeface="Cambria Math" panose="02040503050406030204" pitchFamily="18" charset="0"/>
                  <a:ea typeface="+mn-ea"/>
                  <a:cs typeface="+mn-cs"/>
                </a:rPr>
                <a:t>)</a:t>
              </a:r>
              <a:endParaRPr lang="en-US" sz="1400"/>
            </a:p>
          </xdr:txBody>
        </xdr:sp>
      </mc:Fallback>
    </mc:AlternateContent>
    <xdr:clientData/>
  </xdr:oneCellAnchor>
  <xdr:oneCellAnchor>
    <xdr:from>
      <xdr:col>28</xdr:col>
      <xdr:colOff>77561</xdr:colOff>
      <xdr:row>10</xdr:row>
      <xdr:rowOff>136072</xdr:rowOff>
    </xdr:from>
    <xdr:ext cx="1317171" cy="385811"/>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8459C87C-8970-4B69-B306-EAB67FA2DA5B}"/>
                </a:ext>
              </a:extLst>
            </xdr:cNvPr>
            <xdr:cNvSpPr txBox="1"/>
          </xdr:nvSpPr>
          <xdr:spPr>
            <a:xfrm>
              <a:off x="33948461" y="1955347"/>
              <a:ext cx="1317171" cy="385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pl-PL" sz="1100" b="0" i="1">
                            <a:latin typeface="Cambria Math" panose="02040503050406030204" pitchFamily="18" charset="0"/>
                          </a:rPr>
                        </m:ctrlPr>
                      </m:dPr>
                      <m:e>
                        <m:f>
                          <m:fPr>
                            <m:ctrlPr>
                              <a:rPr lang="pl-PL" sz="1100" b="0" i="1">
                                <a:latin typeface="Cambria Math" panose="02040503050406030204" pitchFamily="18" charset="0"/>
                              </a:rPr>
                            </m:ctrlPr>
                          </m:fPr>
                          <m:num>
                            <m:r>
                              <a:rPr lang="pl-PL" sz="1100" b="0" i="1">
                                <a:latin typeface="Cambria Math" panose="02040503050406030204" pitchFamily="18" charset="0"/>
                              </a:rPr>
                              <m:t>𝐶</m:t>
                            </m:r>
                            <m:sSub>
                              <m:sSubPr>
                                <m:ctrlPr>
                                  <a:rPr lang="pl-PL" sz="1100" b="0" i="1">
                                    <a:latin typeface="Cambria Math" panose="02040503050406030204" pitchFamily="18" charset="0"/>
                                  </a:rPr>
                                </m:ctrlPr>
                              </m:sSubPr>
                              <m:e>
                                <m:r>
                                  <a:rPr lang="pl-PL" sz="1100" b="0" i="1">
                                    <a:latin typeface="Cambria Math" panose="02040503050406030204" pitchFamily="18" charset="0"/>
                                  </a:rPr>
                                  <m:t>𝐼</m:t>
                                </m:r>
                              </m:e>
                              <m:sub>
                                <m:r>
                                  <a:rPr lang="pl-PL" sz="1100" b="0" i="1">
                                    <a:latin typeface="Cambria Math" panose="02040503050406030204" pitchFamily="18" charset="0"/>
                                  </a:rPr>
                                  <m:t>𝑖</m:t>
                                </m:r>
                              </m:sub>
                            </m:sSub>
                          </m:num>
                          <m:den>
                            <m:r>
                              <a:rPr lang="pl-PL" sz="1100" b="0" i="1">
                                <a:latin typeface="Cambria Math" panose="02040503050406030204" pitchFamily="18" charset="0"/>
                              </a:rPr>
                              <m:t>𝐶</m:t>
                            </m:r>
                            <m:sSub>
                              <m:sSubPr>
                                <m:ctrlPr>
                                  <a:rPr lang="pl-PL" sz="1100" b="0" i="1">
                                    <a:latin typeface="Cambria Math" panose="02040503050406030204" pitchFamily="18" charset="0"/>
                                  </a:rPr>
                                </m:ctrlPr>
                              </m:sSubPr>
                              <m:e>
                                <m:r>
                                  <a:rPr lang="pl-PL" sz="1100" b="0" i="1">
                                    <a:latin typeface="Cambria Math" panose="02040503050406030204" pitchFamily="18" charset="0"/>
                                  </a:rPr>
                                  <m:t>𝐼</m:t>
                                </m:r>
                              </m:e>
                              <m:sub>
                                <m:sSub>
                                  <m:sSubPr>
                                    <m:ctrlPr>
                                      <a:rPr lang="pl-PL" sz="1100" b="0" i="1">
                                        <a:latin typeface="Cambria Math" panose="02040503050406030204" pitchFamily="18" charset="0"/>
                                      </a:rPr>
                                    </m:ctrlPr>
                                  </m:sSubPr>
                                  <m:e>
                                    <m:r>
                                      <a:rPr lang="pl-PL" sz="1100" b="0" i="1">
                                        <a:latin typeface="Cambria Math" panose="02040503050406030204" pitchFamily="18" charset="0"/>
                                      </a:rPr>
                                      <m:t>𝑖</m:t>
                                    </m:r>
                                  </m:e>
                                  <m:sub>
                                    <m:r>
                                      <a:rPr lang="pl-PL" sz="1100" b="0" i="1">
                                        <a:latin typeface="Cambria Math" panose="02040503050406030204" pitchFamily="18" charset="0"/>
                                      </a:rPr>
                                      <m:t>𝑜</m:t>
                                    </m:r>
                                  </m:sub>
                                </m:sSub>
                              </m:sub>
                            </m:sSub>
                          </m:den>
                        </m:f>
                        <m:r>
                          <a:rPr lang="pl-PL" sz="1100" b="0" i="1">
                            <a:latin typeface="Cambria Math" panose="02040503050406030204" pitchFamily="18" charset="0"/>
                          </a:rPr>
                          <m:t>−1</m:t>
                        </m:r>
                      </m:e>
                    </m:d>
                    <m:r>
                      <a:rPr lang="pl-PL" sz="1100" b="0" i="1">
                        <a:latin typeface="Cambria Math" panose="02040503050406030204" pitchFamily="18" charset="0"/>
                      </a:rPr>
                      <m:t>∗</m:t>
                    </m:r>
                    <m:f>
                      <m:fPr>
                        <m:ctrlPr>
                          <a:rPr lang="pl-PL" sz="1100" b="0" i="1">
                            <a:latin typeface="Cambria Math" panose="02040503050406030204" pitchFamily="18" charset="0"/>
                          </a:rPr>
                        </m:ctrlPr>
                      </m:fPr>
                      <m:num>
                        <m:r>
                          <a:rPr lang="pl-PL" sz="1100" b="0" i="1">
                            <a:latin typeface="Cambria Math" panose="02040503050406030204" pitchFamily="18" charset="0"/>
                          </a:rPr>
                          <m:t>365</m:t>
                        </m:r>
                      </m:num>
                      <m:den>
                        <m:r>
                          <a:rPr lang="pl-PL" sz="1100" b="0" i="1">
                            <a:latin typeface="Cambria Math" panose="02040503050406030204" pitchFamily="18" charset="0"/>
                          </a:rPr>
                          <m:t>𝑡</m:t>
                        </m:r>
                        <m:sSub>
                          <m:sSubPr>
                            <m:ctrlPr>
                              <a:rPr lang="pl-PL" sz="1100" b="0" i="1">
                                <a:latin typeface="Cambria Math" panose="02040503050406030204" pitchFamily="18" charset="0"/>
                              </a:rPr>
                            </m:ctrlPr>
                          </m:sSubPr>
                          <m:e>
                            <m:r>
                              <a:rPr lang="pl-PL" sz="1100" b="0" i="1">
                                <a:latin typeface="Cambria Math" panose="02040503050406030204" pitchFamily="18" charset="0"/>
                              </a:rPr>
                              <m:t>𝑛</m:t>
                            </m:r>
                          </m:e>
                          <m:sub>
                            <m:r>
                              <a:rPr lang="pl-PL" sz="1100" b="0" i="1">
                                <a:latin typeface="Cambria Math" panose="02040503050406030204" pitchFamily="18" charset="0"/>
                              </a:rPr>
                              <m:t>𝑖</m:t>
                            </m:r>
                          </m:sub>
                        </m:sSub>
                      </m:den>
                    </m:f>
                  </m:oMath>
                </m:oMathPara>
              </a14:m>
              <a:endParaRPr lang="en-US" sz="1100"/>
            </a:p>
          </xdr:txBody>
        </xdr:sp>
      </mc:Choice>
      <mc:Fallback xmlns="">
        <xdr:sp macro="" textlink="">
          <xdr:nvSpPr>
            <xdr:cNvPr id="14" name="TextBox 13">
              <a:extLst>
                <a:ext uri="{FF2B5EF4-FFF2-40B4-BE49-F238E27FC236}">
                  <a16:creationId xmlns:a16="http://schemas.microsoft.com/office/drawing/2014/main" id="{8459C87C-8970-4B69-B306-EAB67FA2DA5B}"/>
                </a:ext>
              </a:extLst>
            </xdr:cNvPr>
            <xdr:cNvSpPr txBox="1"/>
          </xdr:nvSpPr>
          <xdr:spPr>
            <a:xfrm>
              <a:off x="33948461" y="1955347"/>
              <a:ext cx="1317171" cy="385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((𝐶𝐼_𝑖)/(𝐶𝐼_(𝑖_𝑜 ) )−1)∗365/(𝑡𝑛_𝑖 )</a:t>
              </a:r>
              <a:endParaRPr lang="en-US" sz="1100"/>
            </a:p>
          </xdr:txBody>
        </xdr:sp>
      </mc:Fallback>
    </mc:AlternateContent>
    <xdr:clientData/>
  </xdr:oneCellAnchor>
  <xdr:oneCellAnchor>
    <xdr:from>
      <xdr:col>27</xdr:col>
      <xdr:colOff>411513</xdr:colOff>
      <xdr:row>10</xdr:row>
      <xdr:rowOff>288880</xdr:rowOff>
    </xdr:from>
    <xdr:ext cx="753768" cy="172227"/>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F9A95E4C-B04D-4548-9127-F7BC9F4212D5}"/>
                </a:ext>
              </a:extLst>
            </xdr:cNvPr>
            <xdr:cNvSpPr txBox="1"/>
          </xdr:nvSpPr>
          <xdr:spPr>
            <a:xfrm>
              <a:off x="32863188" y="210815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solidFill>
                          <a:schemeClr val="tx1"/>
                        </a:solidFill>
                        <a:effectLst/>
                        <a:latin typeface="Cambria Math" panose="02040503050406030204" pitchFamily="18" charset="0"/>
                        <a:ea typeface="+mn-ea"/>
                        <a:cs typeface="+mn-cs"/>
                      </a:rPr>
                      <m:t>𝐶</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𝐼</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15" name="TextBox 14">
              <a:extLst>
                <a:ext uri="{FF2B5EF4-FFF2-40B4-BE49-F238E27FC236}">
                  <a16:creationId xmlns:a16="http://schemas.microsoft.com/office/drawing/2014/main" id="{F9A95E4C-B04D-4548-9127-F7BC9F4212D5}"/>
                </a:ext>
              </a:extLst>
            </xdr:cNvPr>
            <xdr:cNvSpPr txBox="1"/>
          </xdr:nvSpPr>
          <xdr:spPr>
            <a:xfrm>
              <a:off x="32863188" y="210815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𝐶𝐼_𝑖</a:t>
              </a:r>
              <a:endParaRPr lang="en-US" sz="1100"/>
            </a:p>
          </xdr:txBody>
        </xdr:sp>
      </mc:Fallback>
    </mc:AlternateContent>
    <xdr:clientData/>
  </xdr:oneCellAnchor>
  <xdr:oneCellAnchor>
    <xdr:from>
      <xdr:col>28</xdr:col>
      <xdr:colOff>1327818</xdr:colOff>
      <xdr:row>10</xdr:row>
      <xdr:rowOff>182496</xdr:rowOff>
    </xdr:from>
    <xdr:ext cx="2314094" cy="305789"/>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37E02FD0-9E2C-44E1-AD80-85E5ADD56781}"/>
                </a:ext>
              </a:extLst>
            </xdr:cNvPr>
            <xdr:cNvSpPr txBox="1"/>
          </xdr:nvSpPr>
          <xdr:spPr>
            <a:xfrm>
              <a:off x="36749612" y="2188349"/>
              <a:ext cx="2314094" cy="305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𝐾</m:t>
                    </m:r>
                    <m:r>
                      <a:rPr lang="pl-PL" sz="1100" b="0" i="1">
                        <a:latin typeface="Cambria Math" panose="02040503050406030204" pitchFamily="18" charset="0"/>
                      </a:rPr>
                      <m:t>∗[</m:t>
                    </m:r>
                    <m:r>
                      <a:rPr lang="pl-PL" sz="1100" b="0" i="1">
                        <a:latin typeface="Cambria Math" panose="02040503050406030204" pitchFamily="18" charset="0"/>
                      </a:rPr>
                      <m:t>𝐴𝐶𝑅</m:t>
                    </m:r>
                    <m:r>
                      <a:rPr lang="pl-PL" sz="1100" b="0" i="1">
                        <a:latin typeface="Cambria Math" panose="02040503050406030204" pitchFamily="18" charset="0"/>
                      </a:rPr>
                      <m:t>+</m:t>
                    </m:r>
                    <m:r>
                      <a:rPr lang="pl-PL" sz="1100" b="0" i="1">
                        <a:latin typeface="Cambria Math" panose="02040503050406030204" pitchFamily="18" charset="0"/>
                      </a:rPr>
                      <m:t>𝐶𝐴𝑆</m:t>
                    </m:r>
                    <m:r>
                      <a:rPr lang="pl-PL" sz="1100" b="0" i="1">
                        <a:latin typeface="Cambria Math" panose="02040503050406030204" pitchFamily="18" charset="0"/>
                      </a:rPr>
                      <m:t>+</m:t>
                    </m:r>
                    <m:r>
                      <a:rPr lang="pl-PL" sz="1100" b="0" i="1">
                        <a:latin typeface="Cambria Math" panose="02040503050406030204" pitchFamily="18" charset="0"/>
                      </a:rPr>
                      <m:t>𝑚𝑎𝑟𝑔𝑖𝑛</m:t>
                    </m:r>
                    <m:r>
                      <a:rPr lang="pl-PL" sz="1100" b="0" i="1">
                        <a:latin typeface="Cambria Math" panose="02040503050406030204" pitchFamily="18" charset="0"/>
                      </a:rPr>
                      <m:t>]∗</m:t>
                    </m:r>
                    <m:f>
                      <m:fPr>
                        <m:ctrlPr>
                          <a:rPr lang="pl-PL" sz="1100" b="0" i="1">
                            <a:latin typeface="Cambria Math" panose="02040503050406030204" pitchFamily="18" charset="0"/>
                          </a:rPr>
                        </m:ctrlPr>
                      </m:fPr>
                      <m:num>
                        <m:r>
                          <a:rPr lang="pl-PL" sz="1100" b="0" i="1">
                            <a:latin typeface="Cambria Math" panose="02040503050406030204" pitchFamily="18" charset="0"/>
                          </a:rPr>
                          <m:t>𝑡𝑐</m:t>
                        </m:r>
                        <m:sSub>
                          <m:sSubPr>
                            <m:ctrlPr>
                              <a:rPr lang="pl-PL" sz="1100" b="0" i="1">
                                <a:latin typeface="Cambria Math" panose="02040503050406030204" pitchFamily="18" charset="0"/>
                              </a:rPr>
                            </m:ctrlPr>
                          </m:sSubPr>
                          <m:e>
                            <m:r>
                              <a:rPr lang="pl-PL" sz="1100" b="0" i="1">
                                <a:latin typeface="Cambria Math" panose="02040503050406030204" pitchFamily="18" charset="0"/>
                              </a:rPr>
                              <m:t>𝑛</m:t>
                            </m:r>
                          </m:e>
                          <m:sub>
                            <m:r>
                              <a:rPr lang="pl-PL" sz="1100" b="0" i="1">
                                <a:latin typeface="Cambria Math" panose="02040503050406030204" pitchFamily="18" charset="0"/>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16" name="TextBox 15">
              <a:extLst>
                <a:ext uri="{FF2B5EF4-FFF2-40B4-BE49-F238E27FC236}">
                  <a16:creationId xmlns:a16="http://schemas.microsoft.com/office/drawing/2014/main" id="{37E02FD0-9E2C-44E1-AD80-85E5ADD56781}"/>
                </a:ext>
              </a:extLst>
            </xdr:cNvPr>
            <xdr:cNvSpPr txBox="1"/>
          </xdr:nvSpPr>
          <xdr:spPr>
            <a:xfrm>
              <a:off x="36749612" y="2188349"/>
              <a:ext cx="2314094" cy="305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𝐾∗[𝐴𝐶𝑅+𝐶𝐴𝑆+𝑚𝑎𝑟𝑔𝑖𝑛]∗(𝑡𝑐𝑛_𝑖)/365</a:t>
              </a:r>
              <a:endParaRPr lang="en-US" sz="1100"/>
            </a:p>
          </xdr:txBody>
        </xdr:sp>
      </mc:Fallback>
    </mc:AlternateContent>
    <xdr:clientData/>
  </xdr:oneCellAnchor>
  <xdr:oneCellAnchor>
    <xdr:from>
      <xdr:col>17</xdr:col>
      <xdr:colOff>165760</xdr:colOff>
      <xdr:row>10</xdr:row>
      <xdr:rowOff>236680</xdr:rowOff>
    </xdr:from>
    <xdr:ext cx="900546" cy="172227"/>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B37E10D0-942F-4EBF-9A88-1BDBEB8B3D1C}"/>
                </a:ext>
              </a:extLst>
            </xdr:cNvPr>
            <xdr:cNvSpPr txBox="1"/>
          </xdr:nvSpPr>
          <xdr:spPr>
            <a:xfrm>
              <a:off x="23663935" y="2055955"/>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𝐶𝐴𝑆</m:t>
                    </m:r>
                  </m:oMath>
                </m:oMathPara>
              </a14:m>
              <a:endParaRPr lang="en-US" sz="1100"/>
            </a:p>
          </xdr:txBody>
        </xdr:sp>
      </mc:Choice>
      <mc:Fallback xmlns="">
        <xdr:sp macro="" textlink="">
          <xdr:nvSpPr>
            <xdr:cNvPr id="17" name="TextBox 16">
              <a:extLst>
                <a:ext uri="{FF2B5EF4-FFF2-40B4-BE49-F238E27FC236}">
                  <a16:creationId xmlns:a16="http://schemas.microsoft.com/office/drawing/2014/main" id="{B37E10D0-942F-4EBF-9A88-1BDBEB8B3D1C}"/>
                </a:ext>
              </a:extLst>
            </xdr:cNvPr>
            <xdr:cNvSpPr txBox="1"/>
          </xdr:nvSpPr>
          <xdr:spPr>
            <a:xfrm>
              <a:off x="23663935" y="2055955"/>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latin typeface="Cambria Math" panose="02040503050406030204" pitchFamily="18" charset="0"/>
                </a:rPr>
                <a:t>𝐶𝐴𝑆</a:t>
              </a:r>
              <a:endParaRPr lang="en-US" sz="1100"/>
            </a:p>
          </xdr:txBody>
        </xdr:sp>
      </mc:Fallback>
    </mc:AlternateContent>
    <xdr:clientData/>
  </xdr:oneCellAnchor>
  <xdr:oneCellAnchor>
    <xdr:from>
      <xdr:col>20</xdr:col>
      <xdr:colOff>1302283</xdr:colOff>
      <xdr:row>10</xdr:row>
      <xdr:rowOff>271343</xdr:rowOff>
    </xdr:from>
    <xdr:ext cx="2294805" cy="226665"/>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3F2B2DE0-6BAB-40B3-B2E1-3DBBD691508F}"/>
                </a:ext>
              </a:extLst>
            </xdr:cNvPr>
            <xdr:cNvSpPr txBox="1"/>
          </xdr:nvSpPr>
          <xdr:spPr>
            <a:xfrm>
              <a:off x="29126489" y="2277196"/>
              <a:ext cx="2294805"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𝐾</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d>
                    <m:dPr>
                      <m:begChr m:val="["/>
                      <m:endChr m:val="]"/>
                      <m:ctrlPr>
                        <a:rPr lang="pl-PL" sz="1100" b="0" i="1">
                          <a:solidFill>
                            <a:schemeClr val="tx1"/>
                          </a:solidFill>
                          <a:effectLst/>
                          <a:latin typeface="Cambria Math" panose="02040503050406030204" pitchFamily="18" charset="0"/>
                          <a:ea typeface="+mn-ea"/>
                          <a:cs typeface="+mn-cs"/>
                        </a:rPr>
                      </m:ctrlPr>
                    </m:dPr>
                    <m:e>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𝐴𝐶𝑅</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𝐶𝐴𝑆</m:t>
                      </m:r>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𝑚𝑎𝑟𝑔𝑖𝑛</m:t>
                      </m:r>
                    </m:e>
                  </m:d>
                  <m:r>
                    <a:rPr lang="pl-PL" sz="1100" b="0" i="1">
                      <a:solidFill>
                        <a:schemeClr val="tx1"/>
                      </a:solidFill>
                      <a:effectLst/>
                      <a:latin typeface="Cambria Math" panose="02040503050406030204" pitchFamily="18" charset="0"/>
                      <a:ea typeface="+mn-ea"/>
                      <a:cs typeface="+mn-cs"/>
                    </a:rPr>
                    <m:t>∗</m:t>
                  </m:r>
                  <m:f>
                    <m:fPr>
                      <m:ctrlPr>
                        <a:rPr lang="pl-PL" sz="1100" b="0" i="1">
                          <a:solidFill>
                            <a:schemeClr val="tx1"/>
                          </a:solidFill>
                          <a:effectLst/>
                          <a:latin typeface="Cambria Math" panose="02040503050406030204" pitchFamily="18" charset="0"/>
                          <a:ea typeface="+mn-ea"/>
                          <a:cs typeface="+mn-cs"/>
                        </a:rPr>
                      </m:ctrlPr>
                    </m:fPr>
                    <m:num>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𝑐𝑛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a14:m>
              <a:r>
                <a:rPr lang="pl-PL" sz="1100"/>
                <a:t> </a:t>
              </a:r>
              <a:endParaRPr lang="en-US" sz="1100"/>
            </a:p>
          </xdr:txBody>
        </xdr:sp>
      </mc:Choice>
      <mc:Fallback xmlns="">
        <xdr:sp macro="" textlink="">
          <xdr:nvSpPr>
            <xdr:cNvPr id="18" name="TextBox 17">
              <a:extLst>
                <a:ext uri="{FF2B5EF4-FFF2-40B4-BE49-F238E27FC236}">
                  <a16:creationId xmlns:a16="http://schemas.microsoft.com/office/drawing/2014/main" id="{3F2B2DE0-6BAB-40B3-B2E1-3DBBD691508F}"/>
                </a:ext>
              </a:extLst>
            </xdr:cNvPr>
            <xdr:cNvSpPr txBox="1"/>
          </xdr:nvSpPr>
          <xdr:spPr>
            <a:xfrm>
              <a:off x="29126489" y="2277196"/>
              <a:ext cx="2294805"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pl-PL" sz="1100" b="0" i="0">
                  <a:solidFill>
                    <a:schemeClr val="tx1"/>
                  </a:solidFill>
                  <a:effectLst/>
                  <a:latin typeface="Cambria Math" panose="02040503050406030204" pitchFamily="18" charset="0"/>
                  <a:ea typeface="+mn-ea"/>
                  <a:cs typeface="+mn-cs"/>
                </a:rPr>
                <a:t>𝐾_𝑖∗[〖𝐴𝐶𝑅〗_𝑖+𝐶𝐴𝑆+𝑚𝑎𝑟𝑔𝑖𝑛]∗〖𝑐𝑛〗_𝑖/365</a:t>
              </a:r>
              <a:r>
                <a:rPr lang="pl-PL" sz="1100"/>
                <a:t> </a:t>
              </a:r>
              <a:endParaRPr lang="en-US" sz="1100"/>
            </a:p>
          </xdr:txBody>
        </xdr:sp>
      </mc:Fallback>
    </mc:AlternateContent>
    <xdr:clientData/>
  </xdr:oneCellAnchor>
  <xdr:oneCellAnchor>
    <xdr:from>
      <xdr:col>18</xdr:col>
      <xdr:colOff>131582</xdr:colOff>
      <xdr:row>10</xdr:row>
      <xdr:rowOff>251808</xdr:rowOff>
    </xdr:from>
    <xdr:ext cx="900546" cy="172227"/>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F8FB9C7A-B3B6-443F-BFD1-5926402B689C}"/>
                </a:ext>
              </a:extLst>
            </xdr:cNvPr>
            <xdr:cNvSpPr txBox="1"/>
          </xdr:nvSpPr>
          <xdr:spPr>
            <a:xfrm>
              <a:off x="25068032" y="2261583"/>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𝑚𝑎𝑟𝑔𝑖𝑛</m:t>
                    </m:r>
                  </m:oMath>
                </m:oMathPara>
              </a14:m>
              <a:endParaRPr lang="en-US" sz="1100"/>
            </a:p>
          </xdr:txBody>
        </xdr:sp>
      </mc:Choice>
      <mc:Fallback xmlns="">
        <xdr:sp macro="" textlink="">
          <xdr:nvSpPr>
            <xdr:cNvPr id="19" name="TextBox 18">
              <a:extLst>
                <a:ext uri="{FF2B5EF4-FFF2-40B4-BE49-F238E27FC236}">
                  <a16:creationId xmlns:a16="http://schemas.microsoft.com/office/drawing/2014/main" id="{F8FB9C7A-B3B6-443F-BFD1-5926402B689C}"/>
                </a:ext>
              </a:extLst>
            </xdr:cNvPr>
            <xdr:cNvSpPr txBox="1"/>
          </xdr:nvSpPr>
          <xdr:spPr>
            <a:xfrm>
              <a:off x="25068032" y="2261583"/>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𝑚𝑎𝑟𝑔𝑖𝑛</a:t>
              </a:r>
              <a:endParaRPr lang="en-US" sz="1100"/>
            </a:p>
          </xdr:txBody>
        </xdr:sp>
      </mc:Fallback>
    </mc:AlternateContent>
    <xdr:clientData/>
  </xdr:oneCellAnchor>
</xdr:wsDr>
</file>

<file path=xl/drawings/drawing12.xml><?xml version="1.0" encoding="utf-8"?>
<xdr:wsDr xmlns:xdr="http://schemas.openxmlformats.org/drawingml/2006/spreadsheetDrawing" xmlns:a="http://schemas.openxmlformats.org/drawingml/2006/main">
  <xdr:oneCellAnchor>
    <xdr:from>
      <xdr:col>10</xdr:col>
      <xdr:colOff>376964</xdr:colOff>
      <xdr:row>10</xdr:row>
      <xdr:rowOff>226277</xdr:rowOff>
    </xdr:from>
    <xdr:ext cx="753768" cy="288797"/>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13A14956-FC30-41C5-B039-F1E40399F615}"/>
                </a:ext>
              </a:extLst>
            </xdr:cNvPr>
            <xdr:cNvSpPr txBox="1"/>
          </xdr:nvSpPr>
          <xdr:spPr>
            <a:xfrm>
              <a:off x="12555357" y="2267348"/>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m:oMathPara>
              </a14:m>
              <a:endParaRPr lang="en-US" sz="1100"/>
            </a:p>
          </xdr:txBody>
        </xdr:sp>
      </mc:Choice>
      <mc:Fallback xmlns="">
        <xdr:sp macro="" textlink="">
          <xdr:nvSpPr>
            <xdr:cNvPr id="2" name="TextBox 1">
              <a:extLst>
                <a:ext uri="{FF2B5EF4-FFF2-40B4-BE49-F238E27FC236}">
                  <a16:creationId xmlns:a16="http://schemas.microsoft.com/office/drawing/2014/main" id="{13A14956-FC30-41C5-B039-F1E40399F615}"/>
                </a:ext>
              </a:extLst>
            </xdr:cNvPr>
            <xdr:cNvSpPr txBox="1"/>
          </xdr:nvSpPr>
          <xdr:spPr>
            <a:xfrm>
              <a:off x="12555357" y="2267348"/>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a:t>
              </a:r>
              <a:endParaRPr lang="en-US" sz="1100"/>
            </a:p>
          </xdr:txBody>
        </xdr:sp>
      </mc:Fallback>
    </mc:AlternateContent>
    <xdr:clientData/>
  </xdr:oneCellAnchor>
  <xdr:oneCellAnchor>
    <xdr:from>
      <xdr:col>9</xdr:col>
      <xdr:colOff>290287</xdr:colOff>
      <xdr:row>10</xdr:row>
      <xdr:rowOff>203526</xdr:rowOff>
    </xdr:from>
    <xdr:ext cx="753768" cy="172227"/>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6F83D2DC-06E1-4CE9-99B6-06861205F0D9}"/>
                </a:ext>
              </a:extLst>
            </xdr:cNvPr>
            <xdr:cNvSpPr txBox="1"/>
          </xdr:nvSpPr>
          <xdr:spPr>
            <a:xfrm>
              <a:off x="10815412" y="2222826"/>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3" name="TextBox 2">
              <a:extLst>
                <a:ext uri="{FF2B5EF4-FFF2-40B4-BE49-F238E27FC236}">
                  <a16:creationId xmlns:a16="http://schemas.microsoft.com/office/drawing/2014/main" id="{6F83D2DC-06E1-4CE9-99B6-06861205F0D9}"/>
                </a:ext>
              </a:extLst>
            </xdr:cNvPr>
            <xdr:cNvSpPr txBox="1"/>
          </xdr:nvSpPr>
          <xdr:spPr>
            <a:xfrm>
              <a:off x="10815412" y="2222826"/>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𝑟_𝑖</a:t>
              </a:r>
              <a:endParaRPr lang="en-US" sz="1100"/>
            </a:p>
          </xdr:txBody>
        </xdr:sp>
      </mc:Fallback>
    </mc:AlternateContent>
    <xdr:clientData/>
  </xdr:oneCellAnchor>
  <xdr:oneCellAnchor>
    <xdr:from>
      <xdr:col>11</xdr:col>
      <xdr:colOff>298486</xdr:colOff>
      <xdr:row>10</xdr:row>
      <xdr:rowOff>54429</xdr:rowOff>
    </xdr:from>
    <xdr:ext cx="1287006" cy="475964"/>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8E0979E9-63F2-4576-A11A-65F9B07B544F}"/>
                </a:ext>
              </a:extLst>
            </xdr:cNvPr>
            <xdr:cNvSpPr txBox="1"/>
          </xdr:nvSpPr>
          <xdr:spPr>
            <a:xfrm>
              <a:off x="14150557" y="2095500"/>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ctrlPr>
                          <a:rPr lang="en-US" sz="1100" i="1">
                            <a:latin typeface="Cambria Math" panose="02040503050406030204" pitchFamily="18" charset="0"/>
                          </a:rPr>
                        </m:ctrlPr>
                      </m:naryPr>
                      <m:sub>
                        <m:r>
                          <m:rPr>
                            <m:brk m:alnAt="23"/>
                          </m:rPr>
                          <a:rPr lang="pl-PL" sz="1100" b="0" i="1">
                            <a:latin typeface="Cambria Math" panose="02040503050406030204" pitchFamily="18" charset="0"/>
                          </a:rPr>
                          <m:t>𝑖</m:t>
                        </m:r>
                        <m:r>
                          <a:rPr lang="pl-PL" sz="1100" b="0" i="1">
                            <a:latin typeface="Cambria Math" panose="02040503050406030204" pitchFamily="18" charset="0"/>
                          </a:rPr>
                          <m:t>=1</m:t>
                        </m:r>
                      </m:sub>
                      <m:sup>
                        <m:r>
                          <a:rPr lang="pl-PL" sz="1100" i="1">
                            <a:latin typeface="Cambria Math" panose="02040503050406030204" pitchFamily="18" charset="0"/>
                          </a:rPr>
                          <m:t>𝑀</m:t>
                        </m:r>
                      </m:sup>
                      <m:e>
                        <m:r>
                          <a:rPr lang="pl-PL" sz="1100" b="0" i="1">
                            <a:latin typeface="Cambria Math" panose="02040503050406030204" pitchFamily="18" charset="0"/>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r>
                          <a:rPr lang="pl-PL" sz="1100" b="0" i="1">
                            <a:solidFill>
                              <a:schemeClr val="tx1"/>
                            </a:solidFill>
                            <a:effectLst/>
                            <a:latin typeface="Cambria Math" panose="02040503050406030204" pitchFamily="18" charset="0"/>
                            <a:ea typeface="+mn-ea"/>
                            <a:cs typeface="+mn-cs"/>
                          </a:rPr>
                          <m:t>)</m:t>
                        </m:r>
                      </m:e>
                    </m:nary>
                  </m:oMath>
                </m:oMathPara>
              </a14:m>
              <a:endParaRPr lang="en-US" sz="1100"/>
            </a:p>
          </xdr:txBody>
        </xdr:sp>
      </mc:Choice>
      <mc:Fallback xmlns="">
        <xdr:sp macro="" textlink="">
          <xdr:nvSpPr>
            <xdr:cNvPr id="4" name="TextBox 3">
              <a:extLst>
                <a:ext uri="{FF2B5EF4-FFF2-40B4-BE49-F238E27FC236}">
                  <a16:creationId xmlns:a16="http://schemas.microsoft.com/office/drawing/2014/main" id="{8E0979E9-63F2-4576-A11A-65F9B07B544F}"/>
                </a:ext>
              </a:extLst>
            </xdr:cNvPr>
            <xdr:cNvSpPr txBox="1"/>
          </xdr:nvSpPr>
          <xdr:spPr>
            <a:xfrm>
              <a:off x="14150557" y="2095500"/>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latin typeface="Cambria Math" panose="02040503050406030204" pitchFamily="18" charset="0"/>
                </a:rPr>
                <a:t>_</a:t>
              </a:r>
              <a:r>
                <a:rPr lang="en-US" sz="1100" b="0" i="0">
                  <a:latin typeface="Cambria Math" panose="02040503050406030204" pitchFamily="18" charset="0"/>
                </a:rPr>
                <a:t>(</a:t>
              </a:r>
              <a:r>
                <a:rPr lang="pl-PL" sz="1100" b="0" i="0">
                  <a:latin typeface="Cambria Math" panose="02040503050406030204" pitchFamily="18" charset="0"/>
                </a:rPr>
                <a:t>𝑖=1</a:t>
              </a:r>
              <a:r>
                <a:rPr lang="en-US" sz="1100" b="0" i="0">
                  <a:latin typeface="Cambria Math" panose="02040503050406030204" pitchFamily="18" charset="0"/>
                </a:rPr>
                <a:t>)</a:t>
              </a:r>
              <a:r>
                <a:rPr lang="pl-PL" sz="1100" b="0" i="0">
                  <a:latin typeface="Cambria Math" panose="02040503050406030204" pitchFamily="18" charset="0"/>
                </a:rPr>
                <a:t>^</a:t>
              </a:r>
              <a:r>
                <a:rPr lang="pl-PL" sz="1100" i="0">
                  <a:latin typeface="Cambria Math" panose="02040503050406030204" pitchFamily="18" charset="0"/>
                </a:rPr>
                <a:t>𝑀</a:t>
              </a:r>
              <a:r>
                <a:rPr lang="pl-PL"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a:t>
              </a:r>
              <a:endParaRPr lang="en-US" sz="1100"/>
            </a:p>
          </xdr:txBody>
        </xdr:sp>
      </mc:Fallback>
    </mc:AlternateContent>
    <xdr:clientData/>
  </xdr:oneCellAnchor>
  <xdr:oneCellAnchor>
    <xdr:from>
      <xdr:col>13</xdr:col>
      <xdr:colOff>550974</xdr:colOff>
      <xdr:row>10</xdr:row>
      <xdr:rowOff>173346</xdr:rowOff>
    </xdr:from>
    <xdr:ext cx="753768" cy="3046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7DC5E31E-8E69-4E8B-87CF-7B46E63E1947}"/>
                </a:ext>
              </a:extLst>
            </xdr:cNvPr>
            <xdr:cNvSpPr txBox="1"/>
          </xdr:nvSpPr>
          <xdr:spPr>
            <a:xfrm>
              <a:off x="18115074" y="2192646"/>
              <a:ext cx="753768" cy="30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𝐴𝐶𝑅</m:t>
                    </m:r>
                    <m:r>
                      <a:rPr lang="pl-PL" sz="1100" b="0" i="1">
                        <a:latin typeface="Cambria Math" panose="02040503050406030204" pitchFamily="18" charset="0"/>
                      </a:rPr>
                      <m:t>∗</m:t>
                    </m:r>
                    <m:f>
                      <m:fPr>
                        <m:ctrlPr>
                          <a:rPr lang="en-US" sz="1100" i="1">
                            <a:latin typeface="Cambria Math" panose="02040503050406030204" pitchFamily="18" charset="0"/>
                          </a:rPr>
                        </m:ctrlPr>
                      </m:fPr>
                      <m:num>
                        <m:r>
                          <a:rPr lang="pl-PL" sz="1100" b="0" i="1">
                            <a:latin typeface="Cambria Math" panose="02040503050406030204" pitchFamily="18" charset="0"/>
                          </a:rPr>
                          <m:t>𝑡𝑐</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5" name="TextBox 4">
              <a:extLst>
                <a:ext uri="{FF2B5EF4-FFF2-40B4-BE49-F238E27FC236}">
                  <a16:creationId xmlns:a16="http://schemas.microsoft.com/office/drawing/2014/main" id="{7DC5E31E-8E69-4E8B-87CF-7B46E63E1947}"/>
                </a:ext>
              </a:extLst>
            </xdr:cNvPr>
            <xdr:cNvSpPr txBox="1"/>
          </xdr:nvSpPr>
          <xdr:spPr>
            <a:xfrm>
              <a:off x="18115074" y="2192646"/>
              <a:ext cx="753768" cy="30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𝐴𝐶𝑅∗</a:t>
              </a:r>
              <a:r>
                <a:rPr lang="en-US" sz="1100" i="0">
                  <a:latin typeface="Cambria Math" panose="02040503050406030204" pitchFamily="18" charset="0"/>
                </a:rPr>
                <a:t>(</a:t>
              </a:r>
              <a:r>
                <a:rPr lang="pl-PL" sz="1100" b="0" i="0">
                  <a:latin typeface="Cambria Math" panose="02040503050406030204" pitchFamily="18" charset="0"/>
                </a:rPr>
                <a:t>𝑡𝑐</a:t>
              </a:r>
              <a:r>
                <a:rPr lang="pl-PL" sz="1100" b="0" i="0">
                  <a:solidFill>
                    <a:schemeClr val="tx1"/>
                  </a:solidFill>
                  <a:effectLst/>
                  <a:latin typeface="Cambria Math" panose="02040503050406030204" pitchFamily="18" charset="0"/>
                  <a:ea typeface="+mn-ea"/>
                  <a:cs typeface="+mn-cs"/>
                </a:rPr>
                <a:t>𝑛_𝑖</a:t>
              </a:r>
              <a:r>
                <a:rPr lang="en-US"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365</a:t>
              </a:r>
              <a:endParaRPr lang="en-US" sz="1100"/>
            </a:p>
          </xdr:txBody>
        </xdr:sp>
      </mc:Fallback>
    </mc:AlternateContent>
    <xdr:clientData/>
  </xdr:oneCellAnchor>
  <xdr:oneCellAnchor>
    <xdr:from>
      <xdr:col>14</xdr:col>
      <xdr:colOff>199911</xdr:colOff>
      <xdr:row>10</xdr:row>
      <xdr:rowOff>131769</xdr:rowOff>
    </xdr:from>
    <xdr:ext cx="1732304" cy="350032"/>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42D2E902-6E91-466B-9AF7-E4663F73BF3A}"/>
                </a:ext>
              </a:extLst>
            </xdr:cNvPr>
            <xdr:cNvSpPr txBox="1"/>
          </xdr:nvSpPr>
          <xdr:spPr>
            <a:xfrm>
              <a:off x="19943875" y="2172840"/>
              <a:ext cx="1732304" cy="350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m:t>
                    </m:r>
                    <m:sSub>
                      <m:sSubPr>
                        <m:ctrlPr>
                          <a:rPr lang="pl-PL" sz="1100" b="0" i="1">
                            <a:latin typeface="Cambria Math" panose="02040503050406030204" pitchFamily="18" charset="0"/>
                          </a:rPr>
                        </m:ctrlPr>
                      </m:sSubPr>
                      <m:e>
                        <m:r>
                          <a:rPr lang="pl-PL" sz="1100" b="0" i="1">
                            <a:latin typeface="Cambria Math" panose="02040503050406030204" pitchFamily="18" charset="0"/>
                          </a:rPr>
                          <m:t>𝑈𝐶𝑅</m:t>
                        </m:r>
                      </m:e>
                      <m:sub>
                        <m:r>
                          <a:rPr lang="pl-PL" sz="1100" b="0" i="1">
                            <a:latin typeface="Cambria Math" panose="02040503050406030204" pitchFamily="18" charset="0"/>
                          </a:rPr>
                          <m:t>𝑖</m:t>
                        </m:r>
                      </m:sub>
                    </m:sSub>
                    <m:r>
                      <a:rPr lang="pl-PL" sz="1100" b="0" i="1">
                        <a:latin typeface="Cambria Math" panose="02040503050406030204" pitchFamily="18" charset="0"/>
                      </a:rPr>
                      <m:t>−</m:t>
                    </m:r>
                    <m:sSub>
                      <m:sSubPr>
                        <m:ctrlPr>
                          <a:rPr lang="pl-PL" sz="1100" b="0" i="1">
                            <a:latin typeface="Cambria Math" panose="02040503050406030204" pitchFamily="18" charset="0"/>
                          </a:rPr>
                        </m:ctrlPr>
                      </m:sSubPr>
                      <m:e>
                        <m:r>
                          <a:rPr lang="pl-PL" sz="1100" b="0" i="1">
                            <a:latin typeface="Cambria Math" panose="02040503050406030204" pitchFamily="18" charset="0"/>
                          </a:rPr>
                          <m:t>𝑈𝐶𝑅</m:t>
                        </m:r>
                      </m:e>
                      <m:sub>
                        <m:r>
                          <a:rPr lang="pl-PL" sz="1100" b="0" i="1">
                            <a:latin typeface="Cambria Math" panose="02040503050406030204" pitchFamily="18" charset="0"/>
                          </a:rPr>
                          <m:t>𝑖</m:t>
                        </m:r>
                        <m:r>
                          <a:rPr lang="pl-PL" sz="1100" b="0" i="1">
                            <a:latin typeface="Cambria Math" panose="02040503050406030204" pitchFamily="18" charset="0"/>
                          </a:rPr>
                          <m:t>−1</m:t>
                        </m:r>
                        <m:r>
                          <a:rPr lang="pl-PL" sz="1100" b="0" i="1">
                            <a:latin typeface="Cambria Math" panose="02040503050406030204" pitchFamily="18" charset="0"/>
                          </a:rPr>
                          <m:t>𝐵𝐷</m:t>
                        </m:r>
                      </m:sub>
                    </m:sSub>
                    <m:r>
                      <a:rPr lang="pl-PL" sz="1100" b="0" i="1">
                        <a:latin typeface="Cambria Math" panose="02040503050406030204" pitchFamily="18" charset="0"/>
                      </a:rPr>
                      <m:t>)∗</m:t>
                    </m:r>
                    <m:f>
                      <m:fPr>
                        <m:ctrlPr>
                          <a:rPr lang="en-US" sz="1100" i="1">
                            <a:latin typeface="Cambria Math" panose="02040503050406030204" pitchFamily="18" charset="0"/>
                          </a:rPr>
                        </m:ctrlPr>
                      </m:fPr>
                      <m:num>
                        <m:r>
                          <a:rPr lang="pl-PL" sz="1100" b="0" i="1">
                            <a:latin typeface="Cambria Math" panose="02040503050406030204" pitchFamily="18" charset="0"/>
                          </a:rPr>
                          <m:t>365</m:t>
                        </m:r>
                      </m:num>
                      <m:den>
                        <m:sSub>
                          <m:sSubPr>
                            <m:ctrlPr>
                              <a:rPr lang="en-US" sz="1100" i="1">
                                <a:latin typeface="Cambria Math" panose="02040503050406030204" pitchFamily="18" charset="0"/>
                              </a:rPr>
                            </m:ctrlPr>
                          </m:sSubPr>
                          <m:e>
                            <m:r>
                              <a:rPr lang="pl-PL" sz="1100" b="0" i="1">
                                <a:latin typeface="Cambria Math" panose="02040503050406030204" pitchFamily="18" charset="0"/>
                              </a:rPr>
                              <m:t>𝑐𝑛</m:t>
                            </m:r>
                          </m:e>
                          <m:sub>
                            <m:r>
                              <a:rPr lang="pl-PL" sz="1100" b="0" i="1">
                                <a:latin typeface="Cambria Math" panose="02040503050406030204" pitchFamily="18" charset="0"/>
                              </a:rPr>
                              <m:t>𝑖</m:t>
                            </m:r>
                          </m:sub>
                        </m:sSub>
                      </m:den>
                    </m:f>
                  </m:oMath>
                </m:oMathPara>
              </a14:m>
              <a:endParaRPr lang="en-US" sz="1100"/>
            </a:p>
          </xdr:txBody>
        </xdr:sp>
      </mc:Choice>
      <mc:Fallback xmlns="">
        <xdr:sp macro="" textlink="">
          <xdr:nvSpPr>
            <xdr:cNvPr id="6" name="TextBox 5">
              <a:extLst>
                <a:ext uri="{FF2B5EF4-FFF2-40B4-BE49-F238E27FC236}">
                  <a16:creationId xmlns:a16="http://schemas.microsoft.com/office/drawing/2014/main" id="{42D2E902-6E91-466B-9AF7-E4663F73BF3A}"/>
                </a:ext>
              </a:extLst>
            </xdr:cNvPr>
            <xdr:cNvSpPr txBox="1"/>
          </xdr:nvSpPr>
          <xdr:spPr>
            <a:xfrm>
              <a:off x="19943875" y="2172840"/>
              <a:ext cx="1732304" cy="350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(〖𝑈𝐶𝑅〗_𝑖−〖𝑈𝐶𝑅〗_(𝑖−1𝐵𝐷))∗365</a:t>
              </a:r>
              <a:r>
                <a:rPr lang="en-US" sz="1100" b="0" i="0">
                  <a:latin typeface="Cambria Math" panose="02040503050406030204" pitchFamily="18" charset="0"/>
                </a:rPr>
                <a:t>/〖</a:t>
              </a:r>
              <a:r>
                <a:rPr lang="pl-PL" sz="1100" b="0" i="0">
                  <a:latin typeface="Cambria Math" panose="02040503050406030204" pitchFamily="18" charset="0"/>
                </a:rPr>
                <a:t>𝑐𝑛</a:t>
              </a:r>
              <a:r>
                <a:rPr lang="en-US" sz="1100" b="0" i="0">
                  <a:latin typeface="Cambria Math" panose="02040503050406030204" pitchFamily="18" charset="0"/>
                </a:rPr>
                <a:t>〗_</a:t>
              </a:r>
              <a:r>
                <a:rPr lang="pl-PL" sz="1100" b="0" i="0">
                  <a:latin typeface="Cambria Math" panose="02040503050406030204" pitchFamily="18" charset="0"/>
                </a:rPr>
                <a:t>𝑖 </a:t>
              </a:r>
              <a:endParaRPr lang="en-US" sz="1100"/>
            </a:p>
          </xdr:txBody>
        </xdr:sp>
      </mc:Fallback>
    </mc:AlternateContent>
    <xdr:clientData/>
  </xdr:oneCellAnchor>
  <xdr:oneCellAnchor>
    <xdr:from>
      <xdr:col>18</xdr:col>
      <xdr:colOff>1340779</xdr:colOff>
      <xdr:row>10</xdr:row>
      <xdr:rowOff>240683</xdr:rowOff>
    </xdr:from>
    <xdr:ext cx="2211485" cy="226665"/>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56C8C375-DA86-443B-AF56-434F6ED863FE}"/>
                </a:ext>
              </a:extLst>
            </xdr:cNvPr>
            <xdr:cNvSpPr txBox="1"/>
          </xdr:nvSpPr>
          <xdr:spPr>
            <a:xfrm>
              <a:off x="26677279" y="2246536"/>
              <a:ext cx="2211485"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𝐾</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d>
                    <m:dPr>
                      <m:begChr m:val="["/>
                      <m:endChr m:val="]"/>
                      <m:ctrlPr>
                        <a:rPr lang="pl-PL" sz="1100" b="0" i="1">
                          <a:solidFill>
                            <a:schemeClr val="tx1"/>
                          </a:solidFill>
                          <a:effectLst/>
                          <a:latin typeface="Cambria Math" panose="02040503050406030204" pitchFamily="18" charset="0"/>
                          <a:ea typeface="+mn-ea"/>
                          <a:cs typeface="+mn-cs"/>
                        </a:rPr>
                      </m:ctrlPr>
                    </m:dPr>
                    <m:e>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𝑁𝐶𝑅</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𝐶𝐴𝑆</m:t>
                      </m:r>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𝑚𝑎𝑟𝑔𝑖𝑛</m:t>
                      </m:r>
                    </m:e>
                  </m:d>
                  <m:r>
                    <a:rPr lang="pl-PL" sz="1100" b="0" i="1">
                      <a:solidFill>
                        <a:schemeClr val="tx1"/>
                      </a:solidFill>
                      <a:effectLst/>
                      <a:latin typeface="Cambria Math" panose="02040503050406030204" pitchFamily="18" charset="0"/>
                      <a:ea typeface="+mn-ea"/>
                      <a:cs typeface="+mn-cs"/>
                    </a:rPr>
                    <m:t>∗</m:t>
                  </m:r>
                  <m:f>
                    <m:fPr>
                      <m:ctrlPr>
                        <a:rPr lang="pl-PL" sz="1100" b="0" i="1">
                          <a:solidFill>
                            <a:schemeClr val="tx1"/>
                          </a:solidFill>
                          <a:effectLst/>
                          <a:latin typeface="Cambria Math" panose="02040503050406030204" pitchFamily="18" charset="0"/>
                          <a:ea typeface="+mn-ea"/>
                          <a:cs typeface="+mn-cs"/>
                        </a:rPr>
                      </m:ctrlPr>
                    </m:fPr>
                    <m:num>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𝑐𝑛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a14:m>
              <a:r>
                <a:rPr lang="pl-PL" sz="1100"/>
                <a:t> </a:t>
              </a:r>
              <a:endParaRPr lang="en-US" sz="1100"/>
            </a:p>
          </xdr:txBody>
        </xdr:sp>
      </mc:Choice>
      <mc:Fallback xmlns="">
        <xdr:sp macro="" textlink="">
          <xdr:nvSpPr>
            <xdr:cNvPr id="7" name="TextBox 6">
              <a:extLst>
                <a:ext uri="{FF2B5EF4-FFF2-40B4-BE49-F238E27FC236}">
                  <a16:creationId xmlns:a16="http://schemas.microsoft.com/office/drawing/2014/main" id="{56C8C375-DA86-443B-AF56-434F6ED863FE}"/>
                </a:ext>
              </a:extLst>
            </xdr:cNvPr>
            <xdr:cNvSpPr txBox="1"/>
          </xdr:nvSpPr>
          <xdr:spPr>
            <a:xfrm>
              <a:off x="26677279" y="2246536"/>
              <a:ext cx="2211485"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pl-PL" sz="1100" b="0" i="0">
                  <a:solidFill>
                    <a:schemeClr val="tx1"/>
                  </a:solidFill>
                  <a:effectLst/>
                  <a:latin typeface="Cambria Math" panose="02040503050406030204" pitchFamily="18" charset="0"/>
                  <a:ea typeface="+mn-ea"/>
                  <a:cs typeface="+mn-cs"/>
                </a:rPr>
                <a:t>𝐾_𝑖∗[〖𝑁𝐶𝑅〗_𝑖+𝐶𝐴𝑆+𝑚𝑎𝑟𝑔𝑖𝑛]∗〖𝑐𝑛〗_𝑖/365</a:t>
              </a:r>
              <a:r>
                <a:rPr lang="pl-PL" sz="1100"/>
                <a:t> </a:t>
              </a:r>
              <a:endParaRPr lang="en-US" sz="1100"/>
            </a:p>
          </xdr:txBody>
        </xdr:sp>
      </mc:Fallback>
    </mc:AlternateContent>
    <xdr:clientData/>
  </xdr:oneCellAnchor>
  <xdr:oneCellAnchor>
    <xdr:from>
      <xdr:col>4</xdr:col>
      <xdr:colOff>417285</xdr:colOff>
      <xdr:row>10</xdr:row>
      <xdr:rowOff>244928</xdr:rowOff>
    </xdr:from>
    <xdr:ext cx="753768" cy="172227"/>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196F7906-A494-478C-B073-B65246B8B2B1}"/>
                </a:ext>
              </a:extLst>
            </xdr:cNvPr>
            <xdr:cNvSpPr txBox="1"/>
          </xdr:nvSpPr>
          <xdr:spPr>
            <a:xfrm>
              <a:off x="5998935" y="22642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8" name="TextBox 7">
              <a:extLst>
                <a:ext uri="{FF2B5EF4-FFF2-40B4-BE49-F238E27FC236}">
                  <a16:creationId xmlns:a16="http://schemas.microsoft.com/office/drawing/2014/main" id="{196F7906-A494-478C-B073-B65246B8B2B1}"/>
                </a:ext>
              </a:extLst>
            </xdr:cNvPr>
            <xdr:cNvSpPr txBox="1"/>
          </xdr:nvSpPr>
          <xdr:spPr>
            <a:xfrm>
              <a:off x="5998935" y="22642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5</xdr:col>
      <xdr:colOff>310812</xdr:colOff>
      <xdr:row>10</xdr:row>
      <xdr:rowOff>244928</xdr:rowOff>
    </xdr:from>
    <xdr:ext cx="753768" cy="172227"/>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D9FA7A12-2421-4093-B16F-81F85B4F1953}"/>
                </a:ext>
              </a:extLst>
            </xdr:cNvPr>
            <xdr:cNvSpPr txBox="1"/>
          </xdr:nvSpPr>
          <xdr:spPr>
            <a:xfrm>
              <a:off x="7025937" y="22642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𝑡𝑛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9" name="TextBox 8">
              <a:extLst>
                <a:ext uri="{FF2B5EF4-FFF2-40B4-BE49-F238E27FC236}">
                  <a16:creationId xmlns:a16="http://schemas.microsoft.com/office/drawing/2014/main" id="{D9FA7A12-2421-4093-B16F-81F85B4F1953}"/>
                </a:ext>
              </a:extLst>
            </xdr:cNvPr>
            <xdr:cNvSpPr txBox="1"/>
          </xdr:nvSpPr>
          <xdr:spPr>
            <a:xfrm>
              <a:off x="7025937" y="22642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〖𝑡𝑛〗_𝑖</a:t>
              </a:r>
              <a:endParaRPr lang="en-US" sz="1100"/>
            </a:p>
          </xdr:txBody>
        </xdr:sp>
      </mc:Fallback>
    </mc:AlternateContent>
    <xdr:clientData/>
  </xdr:oneCellAnchor>
  <xdr:oneCellAnchor>
    <xdr:from>
      <xdr:col>6</xdr:col>
      <xdr:colOff>353786</xdr:colOff>
      <xdr:row>10</xdr:row>
      <xdr:rowOff>244929</xdr:rowOff>
    </xdr:from>
    <xdr:ext cx="753768" cy="172227"/>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A01C654F-8C3F-44D7-BCB6-07760603B0E2}"/>
                </a:ext>
              </a:extLst>
            </xdr:cNvPr>
            <xdr:cNvSpPr txBox="1"/>
          </xdr:nvSpPr>
          <xdr:spPr>
            <a:xfrm>
              <a:off x="8202386" y="2264229"/>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a:solidFill>
                    <a:schemeClr val="tx1"/>
                  </a:solidFill>
                  <a:effectLst/>
                  <a:ea typeface="+mn-ea"/>
                  <a:cs typeface="+mn-cs"/>
                </a:rPr>
                <a:t>c</a:t>
              </a:r>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a14:m>
              <a:endParaRPr lang="en-US" sz="1100"/>
            </a:p>
          </xdr:txBody>
        </xdr:sp>
      </mc:Choice>
      <mc:Fallback xmlns="">
        <xdr:sp macro="" textlink="">
          <xdr:nvSpPr>
            <xdr:cNvPr id="10" name="TextBox 9">
              <a:extLst>
                <a:ext uri="{FF2B5EF4-FFF2-40B4-BE49-F238E27FC236}">
                  <a16:creationId xmlns:a16="http://schemas.microsoft.com/office/drawing/2014/main" id="{A01C654F-8C3F-44D7-BCB6-07760603B0E2}"/>
                </a:ext>
              </a:extLst>
            </xdr:cNvPr>
            <xdr:cNvSpPr txBox="1"/>
          </xdr:nvSpPr>
          <xdr:spPr>
            <a:xfrm>
              <a:off x="8202386" y="2264229"/>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a:solidFill>
                    <a:schemeClr val="tx1"/>
                  </a:solidFill>
                  <a:effectLst/>
                  <a:ea typeface="+mn-ea"/>
                  <a:cs typeface="+mn-cs"/>
                </a:rPr>
                <a:t>c</a:t>
              </a: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7</xdr:col>
      <xdr:colOff>326572</xdr:colOff>
      <xdr:row>10</xdr:row>
      <xdr:rowOff>217715</xdr:rowOff>
    </xdr:from>
    <xdr:ext cx="753768" cy="172227"/>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4B912A9C-24AD-47A7-9EF1-95F91EF8AF9C}"/>
                </a:ext>
              </a:extLst>
            </xdr:cNvPr>
            <xdr:cNvSpPr txBox="1"/>
          </xdr:nvSpPr>
          <xdr:spPr>
            <a:xfrm>
              <a:off x="9308647" y="223701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𝑡𝑐𝑛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11" name="TextBox 10">
              <a:extLst>
                <a:ext uri="{FF2B5EF4-FFF2-40B4-BE49-F238E27FC236}">
                  <a16:creationId xmlns:a16="http://schemas.microsoft.com/office/drawing/2014/main" id="{4B912A9C-24AD-47A7-9EF1-95F91EF8AF9C}"/>
                </a:ext>
              </a:extLst>
            </xdr:cNvPr>
            <xdr:cNvSpPr txBox="1"/>
          </xdr:nvSpPr>
          <xdr:spPr>
            <a:xfrm>
              <a:off x="9308647" y="223701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i="0">
                  <a:solidFill>
                    <a:schemeClr val="tx1"/>
                  </a:solidFill>
                  <a:effectLst/>
                  <a:latin typeface="Cambria Math" panose="02040503050406030204" pitchFamily="18" charset="0"/>
                  <a:ea typeface="+mn-ea"/>
                  <a:cs typeface="+mn-cs"/>
                </a:rPr>
                <a:t>〖𝑡𝑐𝑛〗_𝑖</a:t>
              </a:r>
              <a:endParaRPr lang="en-US" sz="1100"/>
            </a:p>
          </xdr:txBody>
        </xdr:sp>
      </mc:Fallback>
    </mc:AlternateContent>
    <xdr:clientData/>
  </xdr:oneCellAnchor>
  <xdr:oneCellAnchor>
    <xdr:from>
      <xdr:col>16</xdr:col>
      <xdr:colOff>381000</xdr:colOff>
      <xdr:row>10</xdr:row>
      <xdr:rowOff>242455</xdr:rowOff>
    </xdr:from>
    <xdr:ext cx="900546" cy="172227"/>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A0B5847E-ECAC-4D34-8DDB-EEE3ACD812CD}"/>
                </a:ext>
              </a:extLst>
            </xdr:cNvPr>
            <xdr:cNvSpPr txBox="1"/>
          </xdr:nvSpPr>
          <xdr:spPr>
            <a:xfrm>
              <a:off x="22840950" y="2261755"/>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latin typeface="Cambria Math" panose="02040503050406030204" pitchFamily="18" charset="0"/>
                          </a:rPr>
                        </m:ctrlPr>
                      </m:sSubPr>
                      <m:e>
                        <m:r>
                          <a:rPr lang="pl-PL" sz="1100" b="0" i="1">
                            <a:latin typeface="Cambria Math" panose="02040503050406030204" pitchFamily="18" charset="0"/>
                          </a:rPr>
                          <m:t>𝐾</m:t>
                        </m:r>
                      </m:e>
                      <m:sub>
                        <m:r>
                          <a:rPr lang="pl-PL" sz="1100" b="0" i="1">
                            <a:latin typeface="Cambria Math" panose="02040503050406030204" pitchFamily="18" charset="0"/>
                          </a:rPr>
                          <m:t>𝑖</m:t>
                        </m:r>
                      </m:sub>
                    </m:sSub>
                  </m:oMath>
                </m:oMathPara>
              </a14:m>
              <a:endParaRPr lang="en-US" sz="1100"/>
            </a:p>
          </xdr:txBody>
        </xdr:sp>
      </mc:Choice>
      <mc:Fallback xmlns="">
        <xdr:sp macro="" textlink="">
          <xdr:nvSpPr>
            <xdr:cNvPr id="12" name="TextBox 11">
              <a:extLst>
                <a:ext uri="{FF2B5EF4-FFF2-40B4-BE49-F238E27FC236}">
                  <a16:creationId xmlns:a16="http://schemas.microsoft.com/office/drawing/2014/main" id="{A0B5847E-ECAC-4D34-8DDB-EEE3ACD812CD}"/>
                </a:ext>
              </a:extLst>
            </xdr:cNvPr>
            <xdr:cNvSpPr txBox="1"/>
          </xdr:nvSpPr>
          <xdr:spPr>
            <a:xfrm>
              <a:off x="22840950" y="2261755"/>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𝐾_𝑖</a:t>
              </a:r>
              <a:endParaRPr lang="en-US" sz="1100"/>
            </a:p>
          </xdr:txBody>
        </xdr:sp>
      </mc:Fallback>
    </mc:AlternateContent>
    <xdr:clientData/>
  </xdr:oneCellAnchor>
  <xdr:oneCellAnchor>
    <xdr:from>
      <xdr:col>11</xdr:col>
      <xdr:colOff>1546086</xdr:colOff>
      <xdr:row>10</xdr:row>
      <xdr:rowOff>82826</xdr:rowOff>
    </xdr:from>
    <xdr:ext cx="2283744" cy="520912"/>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D4EA85CA-2EEB-41C5-9F8F-2A81D067E651}"/>
                </a:ext>
              </a:extLst>
            </xdr:cNvPr>
            <xdr:cNvSpPr txBox="1"/>
          </xdr:nvSpPr>
          <xdr:spPr>
            <a:xfrm>
              <a:off x="15404961" y="2102126"/>
              <a:ext cx="2283744" cy="520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pl-PL" sz="1400" i="1">
                            <a:latin typeface="Cambria Math" panose="02040503050406030204" pitchFamily="18" charset="0"/>
                          </a:rPr>
                        </m:ctrlPr>
                      </m:dPr>
                      <m:e>
                        <m:nary>
                          <m:naryPr>
                            <m:chr m:val="∏"/>
                            <m:ctrlPr>
                              <a:rPr lang="en-US" sz="1100" i="1">
                                <a:solidFill>
                                  <a:schemeClr val="tx1"/>
                                </a:solidFill>
                                <a:effectLst/>
                                <a:latin typeface="Cambria Math" panose="02040503050406030204" pitchFamily="18" charset="0"/>
                                <a:ea typeface="+mn-ea"/>
                                <a:cs typeface="+mn-cs"/>
                              </a:rPr>
                            </m:ctrlPr>
                          </m:naryPr>
                          <m:sub>
                            <m:r>
                              <m:rPr>
                                <m:brk m:alnAt="23"/>
                              </m:rPr>
                              <a:rPr lang="pl-PL" sz="1100" b="0" i="1">
                                <a:solidFill>
                                  <a:schemeClr val="tx1"/>
                                </a:solidFill>
                                <a:effectLst/>
                                <a:latin typeface="Cambria Math" panose="02040503050406030204" pitchFamily="18" charset="0"/>
                                <a:ea typeface="+mn-ea"/>
                                <a:cs typeface="+mn-cs"/>
                              </a:rPr>
                              <m:t>𝑖</m:t>
                            </m:r>
                            <m:r>
                              <a:rPr lang="pl-PL" sz="1100" b="0" i="1">
                                <a:solidFill>
                                  <a:schemeClr val="tx1"/>
                                </a:solidFill>
                                <a:effectLst/>
                                <a:latin typeface="Cambria Math" panose="02040503050406030204" pitchFamily="18" charset="0"/>
                                <a:ea typeface="+mn-ea"/>
                                <a:cs typeface="+mn-cs"/>
                              </a:rPr>
                              <m:t>=1</m:t>
                            </m:r>
                          </m:sub>
                          <m:sup>
                            <m:r>
                              <a:rPr lang="pl-PL" sz="1100" i="1">
                                <a:solidFill>
                                  <a:schemeClr val="tx1"/>
                                </a:solidFill>
                                <a:effectLst/>
                                <a:latin typeface="Cambria Math" panose="02040503050406030204" pitchFamily="18" charset="0"/>
                                <a:ea typeface="+mn-ea"/>
                                <a:cs typeface="+mn-cs"/>
                              </a:rPr>
                              <m:t>𝑀</m:t>
                            </m:r>
                          </m:sup>
                          <m:e>
                            <m:r>
                              <a:rPr lang="pl-PL" sz="1100" b="0" i="1">
                                <a:solidFill>
                                  <a:schemeClr val="tx1"/>
                                </a:solidFill>
                                <a:effectLst/>
                                <a:latin typeface="Cambria Math" panose="02040503050406030204" pitchFamily="18" charset="0"/>
                                <a:ea typeface="+mn-ea"/>
                                <a:cs typeface="+mn-cs"/>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r>
                              <a:rPr lang="pl-PL" sz="1100" b="0" i="1">
                                <a:solidFill>
                                  <a:schemeClr val="tx1"/>
                                </a:solidFill>
                                <a:effectLst/>
                                <a:latin typeface="Cambria Math" panose="02040503050406030204" pitchFamily="18" charset="0"/>
                                <a:ea typeface="+mn-ea"/>
                                <a:cs typeface="+mn-cs"/>
                              </a:rPr>
                              <m:t>)</m:t>
                            </m:r>
                          </m:e>
                        </m:nary>
                        <m:r>
                          <a:rPr lang="pl-PL" sz="1100" b="0" i="1">
                            <a:solidFill>
                              <a:schemeClr val="tx1"/>
                            </a:solidFill>
                            <a:effectLst/>
                            <a:latin typeface="Cambria Math" panose="02040503050406030204" pitchFamily="18" charset="0"/>
                            <a:ea typeface="+mn-ea"/>
                            <a:cs typeface="+mn-cs"/>
                          </a:rPr>
                          <m:t>−1</m:t>
                        </m:r>
                      </m:e>
                    </m:d>
                    <m:r>
                      <a:rPr lang="pl-PL" sz="1100" b="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pl-PL" sz="1100" b="0" i="1">
                            <a:solidFill>
                              <a:schemeClr val="tx1"/>
                            </a:solidFill>
                            <a:effectLst/>
                            <a:latin typeface="Cambria Math" panose="02040503050406030204" pitchFamily="18" charset="0"/>
                            <a:ea typeface="+mn-ea"/>
                            <a:cs typeface="+mn-cs"/>
                          </a:rPr>
                          <m:t>365</m:t>
                        </m:r>
                      </m:num>
                      <m:den>
                        <m:r>
                          <a:rPr lang="pl-PL" sz="1100" b="0" i="1">
                            <a:solidFill>
                              <a:schemeClr val="tx1"/>
                            </a:solidFill>
                            <a:effectLst/>
                            <a:latin typeface="Cambria Math" panose="02040503050406030204" pitchFamily="18" charset="0"/>
                            <a:ea typeface="+mn-ea"/>
                            <a:cs typeface="+mn-cs"/>
                          </a:rPr>
                          <m:t>𝑡</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den>
                    </m:f>
                  </m:oMath>
                </m:oMathPara>
              </a14:m>
              <a:endParaRPr lang="en-US" sz="1400"/>
            </a:p>
          </xdr:txBody>
        </xdr:sp>
      </mc:Choice>
      <mc:Fallback xmlns="">
        <xdr:sp macro="" textlink="">
          <xdr:nvSpPr>
            <xdr:cNvPr id="13" name="TextBox 12">
              <a:extLst>
                <a:ext uri="{FF2B5EF4-FFF2-40B4-BE49-F238E27FC236}">
                  <a16:creationId xmlns:a16="http://schemas.microsoft.com/office/drawing/2014/main" id="{D4EA85CA-2EEB-41C5-9F8F-2A81D067E651}"/>
                </a:ext>
              </a:extLst>
            </xdr:cNvPr>
            <xdr:cNvSpPr txBox="1"/>
          </xdr:nvSpPr>
          <xdr:spPr>
            <a:xfrm>
              <a:off x="15404961" y="2102126"/>
              <a:ext cx="2283744" cy="520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400" i="0">
                  <a:latin typeface="Cambria Math" panose="02040503050406030204" pitchFamily="18" charset="0"/>
                </a:rPr>
                <a:t>(</a:t>
              </a:r>
              <a:r>
                <a:rPr lang="en-US" sz="110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_</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𝑖=1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a:t>
              </a:r>
              <a:r>
                <a:rPr lang="pl-PL" sz="1100" i="0">
                  <a:solidFill>
                    <a:schemeClr val="tx1"/>
                  </a:solidFill>
                  <a:effectLst/>
                  <a:latin typeface="Cambria Math" panose="02040503050406030204" pitchFamily="18" charset="0"/>
                  <a:ea typeface="+mn-ea"/>
                  <a:cs typeface="+mn-cs"/>
                </a:rPr>
                <a:t>𝑀</a:t>
              </a:r>
              <a:r>
                <a:rPr lang="pl-PL" sz="1100" b="0" i="0">
                  <a:solidFill>
                    <a:schemeClr val="tx1"/>
                  </a:solidFill>
                  <a:effectLst/>
                  <a:latin typeface="Cambria Math" panose="02040503050406030204" pitchFamily="18" charset="0"/>
                  <a:ea typeface="+mn-ea"/>
                  <a:cs typeface="+mn-cs"/>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365)〗−1)∗365</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𝑡𝑛_𝑖 </a:t>
              </a:r>
              <a:r>
                <a:rPr lang="en-US" sz="1100" b="0" i="0">
                  <a:solidFill>
                    <a:schemeClr val="tx1"/>
                  </a:solidFill>
                  <a:effectLst/>
                  <a:latin typeface="Cambria Math" panose="02040503050406030204" pitchFamily="18" charset="0"/>
                  <a:ea typeface="+mn-ea"/>
                  <a:cs typeface="+mn-cs"/>
                </a:rPr>
                <a:t>)</a:t>
              </a:r>
              <a:endParaRPr lang="en-US" sz="1400"/>
            </a:p>
          </xdr:txBody>
        </xdr:sp>
      </mc:Fallback>
    </mc:AlternateContent>
    <xdr:clientData/>
  </xdr:oneCellAnchor>
  <xdr:oneCellAnchor>
    <xdr:from>
      <xdr:col>28</xdr:col>
      <xdr:colOff>77561</xdr:colOff>
      <xdr:row>10</xdr:row>
      <xdr:rowOff>136072</xdr:rowOff>
    </xdr:from>
    <xdr:ext cx="1317171" cy="385875"/>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BF403886-748E-44D6-8589-228159F38B20}"/>
                </a:ext>
              </a:extLst>
            </xdr:cNvPr>
            <xdr:cNvSpPr txBox="1"/>
          </xdr:nvSpPr>
          <xdr:spPr>
            <a:xfrm>
              <a:off x="34285918" y="2177143"/>
              <a:ext cx="1317171" cy="385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pl-PL" sz="1100" b="0" i="1">
                            <a:latin typeface="Cambria Math" panose="02040503050406030204" pitchFamily="18" charset="0"/>
                          </a:rPr>
                        </m:ctrlPr>
                      </m:dPr>
                      <m:e>
                        <m:f>
                          <m:fPr>
                            <m:ctrlPr>
                              <a:rPr lang="pl-PL" sz="1100" b="0" i="1">
                                <a:latin typeface="Cambria Math" panose="02040503050406030204" pitchFamily="18" charset="0"/>
                              </a:rPr>
                            </m:ctrlPr>
                          </m:fPr>
                          <m:num>
                            <m:r>
                              <a:rPr lang="pl-PL" sz="1100" b="0" i="1">
                                <a:latin typeface="Cambria Math" panose="02040503050406030204" pitchFamily="18" charset="0"/>
                              </a:rPr>
                              <m:t>𝐶</m:t>
                            </m:r>
                            <m:sSub>
                              <m:sSubPr>
                                <m:ctrlPr>
                                  <a:rPr lang="pl-PL" sz="1100" b="0" i="1">
                                    <a:latin typeface="Cambria Math" panose="02040503050406030204" pitchFamily="18" charset="0"/>
                                  </a:rPr>
                                </m:ctrlPr>
                              </m:sSubPr>
                              <m:e>
                                <m:r>
                                  <a:rPr lang="pl-PL" sz="1100" b="0" i="1">
                                    <a:latin typeface="Cambria Math" panose="02040503050406030204" pitchFamily="18" charset="0"/>
                                  </a:rPr>
                                  <m:t>𝐼</m:t>
                                </m:r>
                              </m:e>
                              <m:sub>
                                <m:r>
                                  <a:rPr lang="pl-PL" sz="1100" b="0" i="1">
                                    <a:latin typeface="Cambria Math" panose="02040503050406030204" pitchFamily="18" charset="0"/>
                                  </a:rPr>
                                  <m:t>𝑖</m:t>
                                </m:r>
                              </m:sub>
                            </m:sSub>
                          </m:num>
                          <m:den>
                            <m:r>
                              <a:rPr lang="pl-PL" sz="1100" b="0" i="1">
                                <a:latin typeface="Cambria Math" panose="02040503050406030204" pitchFamily="18" charset="0"/>
                              </a:rPr>
                              <m:t>𝐶</m:t>
                            </m:r>
                            <m:sSub>
                              <m:sSubPr>
                                <m:ctrlPr>
                                  <a:rPr lang="pl-PL" sz="1100" b="0" i="1">
                                    <a:latin typeface="Cambria Math" panose="02040503050406030204" pitchFamily="18" charset="0"/>
                                  </a:rPr>
                                </m:ctrlPr>
                              </m:sSubPr>
                              <m:e>
                                <m:r>
                                  <a:rPr lang="pl-PL" sz="1100" b="0" i="1">
                                    <a:latin typeface="Cambria Math" panose="02040503050406030204" pitchFamily="18" charset="0"/>
                                  </a:rPr>
                                  <m:t>𝐼</m:t>
                                </m:r>
                              </m:e>
                              <m:sub>
                                <m:sSub>
                                  <m:sSubPr>
                                    <m:ctrlPr>
                                      <a:rPr lang="pl-PL" sz="1100" b="0" i="1">
                                        <a:latin typeface="Cambria Math" panose="02040503050406030204" pitchFamily="18" charset="0"/>
                                      </a:rPr>
                                    </m:ctrlPr>
                                  </m:sSubPr>
                                  <m:e>
                                    <m:r>
                                      <a:rPr lang="pl-PL" sz="1100" b="0" i="1">
                                        <a:latin typeface="Cambria Math" panose="02040503050406030204" pitchFamily="18" charset="0"/>
                                      </a:rPr>
                                      <m:t>𝑖</m:t>
                                    </m:r>
                                  </m:e>
                                  <m:sub>
                                    <m:r>
                                      <a:rPr lang="pl-PL" sz="1100" b="0" i="1">
                                        <a:latin typeface="Cambria Math" panose="02040503050406030204" pitchFamily="18" charset="0"/>
                                      </a:rPr>
                                      <m:t>0</m:t>
                                    </m:r>
                                  </m:sub>
                                </m:sSub>
                              </m:sub>
                            </m:sSub>
                          </m:den>
                        </m:f>
                        <m:r>
                          <a:rPr lang="pl-PL" sz="1100" b="0" i="1">
                            <a:latin typeface="Cambria Math" panose="02040503050406030204" pitchFamily="18" charset="0"/>
                          </a:rPr>
                          <m:t>−1</m:t>
                        </m:r>
                      </m:e>
                    </m:d>
                    <m:r>
                      <a:rPr lang="pl-PL" sz="1100" b="0" i="1">
                        <a:latin typeface="Cambria Math" panose="02040503050406030204" pitchFamily="18" charset="0"/>
                      </a:rPr>
                      <m:t>∗</m:t>
                    </m:r>
                    <m:f>
                      <m:fPr>
                        <m:ctrlPr>
                          <a:rPr lang="pl-PL" sz="1100" b="0" i="1">
                            <a:latin typeface="Cambria Math" panose="02040503050406030204" pitchFamily="18" charset="0"/>
                          </a:rPr>
                        </m:ctrlPr>
                      </m:fPr>
                      <m:num>
                        <m:r>
                          <a:rPr lang="pl-PL" sz="1100" b="0" i="1">
                            <a:latin typeface="Cambria Math" panose="02040503050406030204" pitchFamily="18" charset="0"/>
                          </a:rPr>
                          <m:t>365</m:t>
                        </m:r>
                      </m:num>
                      <m:den>
                        <m:r>
                          <a:rPr lang="pl-PL" sz="1100" b="0" i="1">
                            <a:latin typeface="Cambria Math" panose="02040503050406030204" pitchFamily="18" charset="0"/>
                          </a:rPr>
                          <m:t>𝑡</m:t>
                        </m:r>
                        <m:sSub>
                          <m:sSubPr>
                            <m:ctrlPr>
                              <a:rPr lang="pl-PL" sz="1100" b="0" i="1">
                                <a:latin typeface="Cambria Math" panose="02040503050406030204" pitchFamily="18" charset="0"/>
                              </a:rPr>
                            </m:ctrlPr>
                          </m:sSubPr>
                          <m:e>
                            <m:r>
                              <a:rPr lang="pl-PL" sz="1100" b="0" i="1">
                                <a:latin typeface="Cambria Math" panose="02040503050406030204" pitchFamily="18" charset="0"/>
                              </a:rPr>
                              <m:t>𝑛</m:t>
                            </m:r>
                          </m:e>
                          <m:sub>
                            <m:r>
                              <a:rPr lang="pl-PL" sz="1100" b="0" i="1">
                                <a:latin typeface="Cambria Math" panose="02040503050406030204" pitchFamily="18" charset="0"/>
                              </a:rPr>
                              <m:t>𝑖</m:t>
                            </m:r>
                          </m:sub>
                        </m:sSub>
                      </m:den>
                    </m:f>
                  </m:oMath>
                </m:oMathPara>
              </a14:m>
              <a:endParaRPr lang="en-US" sz="1100"/>
            </a:p>
          </xdr:txBody>
        </xdr:sp>
      </mc:Choice>
      <mc:Fallback xmlns="">
        <xdr:sp macro="" textlink="">
          <xdr:nvSpPr>
            <xdr:cNvPr id="14" name="TextBox 13">
              <a:extLst>
                <a:ext uri="{FF2B5EF4-FFF2-40B4-BE49-F238E27FC236}">
                  <a16:creationId xmlns:a16="http://schemas.microsoft.com/office/drawing/2014/main" id="{BF403886-748E-44D6-8589-228159F38B20}"/>
                </a:ext>
              </a:extLst>
            </xdr:cNvPr>
            <xdr:cNvSpPr txBox="1"/>
          </xdr:nvSpPr>
          <xdr:spPr>
            <a:xfrm>
              <a:off x="34285918" y="2177143"/>
              <a:ext cx="1317171" cy="385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((𝐶𝐼_𝑖)/(𝐶𝐼_(𝑖_0 ) )−1)∗365/(𝑡𝑛_𝑖 )</a:t>
              </a:r>
              <a:endParaRPr lang="en-US" sz="1100"/>
            </a:p>
          </xdr:txBody>
        </xdr:sp>
      </mc:Fallback>
    </mc:AlternateContent>
    <xdr:clientData/>
  </xdr:oneCellAnchor>
  <xdr:oneCellAnchor>
    <xdr:from>
      <xdr:col>27</xdr:col>
      <xdr:colOff>411513</xdr:colOff>
      <xdr:row>10</xdr:row>
      <xdr:rowOff>288880</xdr:rowOff>
    </xdr:from>
    <xdr:ext cx="753768" cy="172227"/>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8B37DCBF-DEAD-4B00-9C9F-0B83AC05AE84}"/>
                </a:ext>
              </a:extLst>
            </xdr:cNvPr>
            <xdr:cNvSpPr txBox="1"/>
          </xdr:nvSpPr>
          <xdr:spPr>
            <a:xfrm>
              <a:off x="33244188" y="2308180"/>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solidFill>
                          <a:schemeClr val="tx1"/>
                        </a:solidFill>
                        <a:effectLst/>
                        <a:latin typeface="Cambria Math" panose="02040503050406030204" pitchFamily="18" charset="0"/>
                        <a:ea typeface="+mn-ea"/>
                        <a:cs typeface="+mn-cs"/>
                      </a:rPr>
                      <m:t>𝐶</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𝐼</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15" name="TextBox 14">
              <a:extLst>
                <a:ext uri="{FF2B5EF4-FFF2-40B4-BE49-F238E27FC236}">
                  <a16:creationId xmlns:a16="http://schemas.microsoft.com/office/drawing/2014/main" id="{8B37DCBF-DEAD-4B00-9C9F-0B83AC05AE84}"/>
                </a:ext>
              </a:extLst>
            </xdr:cNvPr>
            <xdr:cNvSpPr txBox="1"/>
          </xdr:nvSpPr>
          <xdr:spPr>
            <a:xfrm>
              <a:off x="33244188" y="2308180"/>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𝐶𝐼_𝑖</a:t>
              </a:r>
              <a:endParaRPr lang="en-US" sz="1100"/>
            </a:p>
          </xdr:txBody>
        </xdr:sp>
      </mc:Fallback>
    </mc:AlternateContent>
    <xdr:clientData/>
  </xdr:oneCellAnchor>
  <xdr:oneCellAnchor>
    <xdr:from>
      <xdr:col>17</xdr:col>
      <xdr:colOff>165760</xdr:colOff>
      <xdr:row>10</xdr:row>
      <xdr:rowOff>236680</xdr:rowOff>
    </xdr:from>
    <xdr:ext cx="900546" cy="172227"/>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FC7B5595-C9DB-4C5F-89E2-1CA0F5ABB593}"/>
                </a:ext>
              </a:extLst>
            </xdr:cNvPr>
            <xdr:cNvSpPr txBox="1"/>
          </xdr:nvSpPr>
          <xdr:spPr>
            <a:xfrm>
              <a:off x="24044935" y="2255980"/>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𝐶𝐴𝑆</m:t>
                    </m:r>
                  </m:oMath>
                </m:oMathPara>
              </a14:m>
              <a:endParaRPr lang="en-US" sz="1100"/>
            </a:p>
          </xdr:txBody>
        </xdr:sp>
      </mc:Choice>
      <mc:Fallback xmlns="">
        <xdr:sp macro="" textlink="">
          <xdr:nvSpPr>
            <xdr:cNvPr id="17" name="TextBox 16">
              <a:extLst>
                <a:ext uri="{FF2B5EF4-FFF2-40B4-BE49-F238E27FC236}">
                  <a16:creationId xmlns:a16="http://schemas.microsoft.com/office/drawing/2014/main" id="{FC7B5595-C9DB-4C5F-89E2-1CA0F5ABB593}"/>
                </a:ext>
              </a:extLst>
            </xdr:cNvPr>
            <xdr:cNvSpPr txBox="1"/>
          </xdr:nvSpPr>
          <xdr:spPr>
            <a:xfrm>
              <a:off x="24044935" y="2255980"/>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latin typeface="Cambria Math" panose="02040503050406030204" pitchFamily="18" charset="0"/>
                </a:rPr>
                <a:t>𝐶𝐴𝑆</a:t>
              </a:r>
              <a:endParaRPr lang="en-US" sz="1100"/>
            </a:p>
          </xdr:txBody>
        </xdr:sp>
      </mc:Fallback>
    </mc:AlternateContent>
    <xdr:clientData/>
  </xdr:oneCellAnchor>
  <xdr:oneCellAnchor>
    <xdr:from>
      <xdr:col>20</xdr:col>
      <xdr:colOff>1257460</xdr:colOff>
      <xdr:row>10</xdr:row>
      <xdr:rowOff>226518</xdr:rowOff>
    </xdr:from>
    <xdr:ext cx="2193952" cy="226665"/>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8C573226-59ED-4A35-99FA-E4E620A20D64}"/>
                </a:ext>
              </a:extLst>
            </xdr:cNvPr>
            <xdr:cNvSpPr txBox="1"/>
          </xdr:nvSpPr>
          <xdr:spPr>
            <a:xfrm>
              <a:off x="29462666" y="2232371"/>
              <a:ext cx="2193952"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𝐾</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d>
                    <m:dPr>
                      <m:begChr m:val="["/>
                      <m:endChr m:val="]"/>
                      <m:ctrlPr>
                        <a:rPr lang="pl-PL" sz="1100" b="0" i="1">
                          <a:solidFill>
                            <a:schemeClr val="tx1"/>
                          </a:solidFill>
                          <a:effectLst/>
                          <a:latin typeface="Cambria Math" panose="02040503050406030204" pitchFamily="18" charset="0"/>
                          <a:ea typeface="+mn-ea"/>
                          <a:cs typeface="+mn-cs"/>
                        </a:rPr>
                      </m:ctrlPr>
                    </m:dPr>
                    <m:e>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𝐴𝐶𝑅</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𝐶𝐴𝑆</m:t>
                      </m:r>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𝑚𝑎𝑟𝑔𝑖𝑛</m:t>
                      </m:r>
                    </m:e>
                  </m:d>
                  <m:r>
                    <a:rPr lang="pl-PL" sz="1100" b="0" i="1">
                      <a:solidFill>
                        <a:schemeClr val="tx1"/>
                      </a:solidFill>
                      <a:effectLst/>
                      <a:latin typeface="Cambria Math" panose="02040503050406030204" pitchFamily="18" charset="0"/>
                      <a:ea typeface="+mn-ea"/>
                      <a:cs typeface="+mn-cs"/>
                    </a:rPr>
                    <m:t>∗</m:t>
                  </m:r>
                  <m:f>
                    <m:fPr>
                      <m:ctrlPr>
                        <a:rPr lang="pl-PL" sz="1100" b="0" i="1">
                          <a:solidFill>
                            <a:schemeClr val="tx1"/>
                          </a:solidFill>
                          <a:effectLst/>
                          <a:latin typeface="Cambria Math" panose="02040503050406030204" pitchFamily="18" charset="0"/>
                          <a:ea typeface="+mn-ea"/>
                          <a:cs typeface="+mn-cs"/>
                        </a:rPr>
                      </m:ctrlPr>
                    </m:fPr>
                    <m:num>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𝑐𝑛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a14:m>
              <a:r>
                <a:rPr lang="pl-PL" sz="1100"/>
                <a:t> </a:t>
              </a:r>
              <a:endParaRPr lang="en-US" sz="1100"/>
            </a:p>
          </xdr:txBody>
        </xdr:sp>
      </mc:Choice>
      <mc:Fallback xmlns="">
        <xdr:sp macro="" textlink="">
          <xdr:nvSpPr>
            <xdr:cNvPr id="18" name="TextBox 17">
              <a:extLst>
                <a:ext uri="{FF2B5EF4-FFF2-40B4-BE49-F238E27FC236}">
                  <a16:creationId xmlns:a16="http://schemas.microsoft.com/office/drawing/2014/main" id="{8C573226-59ED-4A35-99FA-E4E620A20D64}"/>
                </a:ext>
              </a:extLst>
            </xdr:cNvPr>
            <xdr:cNvSpPr txBox="1"/>
          </xdr:nvSpPr>
          <xdr:spPr>
            <a:xfrm>
              <a:off x="29462666" y="2232371"/>
              <a:ext cx="2193952"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pl-PL" sz="1100" b="0" i="0">
                  <a:solidFill>
                    <a:schemeClr val="tx1"/>
                  </a:solidFill>
                  <a:effectLst/>
                  <a:latin typeface="Cambria Math" panose="02040503050406030204" pitchFamily="18" charset="0"/>
                  <a:ea typeface="+mn-ea"/>
                  <a:cs typeface="+mn-cs"/>
                </a:rPr>
                <a:t>𝐾_𝑖∗[〖𝐴𝐶𝑅〗_𝑖+𝐶𝐴𝑆+𝑚𝑎𝑟𝑔𝑖𝑛]∗〖𝑐𝑛〗_𝑖/365</a:t>
              </a:r>
              <a:r>
                <a:rPr lang="pl-PL" sz="1100"/>
                <a:t> </a:t>
              </a:r>
              <a:endParaRPr lang="en-US" sz="1100"/>
            </a:p>
          </xdr:txBody>
        </xdr:sp>
      </mc:Fallback>
    </mc:AlternateContent>
    <xdr:clientData/>
  </xdr:oneCellAnchor>
  <xdr:oneCellAnchor>
    <xdr:from>
      <xdr:col>18</xdr:col>
      <xdr:colOff>131582</xdr:colOff>
      <xdr:row>10</xdr:row>
      <xdr:rowOff>251808</xdr:rowOff>
    </xdr:from>
    <xdr:ext cx="900546" cy="172227"/>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5099459E-72EF-4A9A-8586-1964467DDF79}"/>
                </a:ext>
              </a:extLst>
            </xdr:cNvPr>
            <xdr:cNvSpPr txBox="1"/>
          </xdr:nvSpPr>
          <xdr:spPr>
            <a:xfrm>
              <a:off x="25068032" y="2261583"/>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𝑚𝑎𝑟𝑔𝑖𝑛</m:t>
                    </m:r>
                  </m:oMath>
                </m:oMathPara>
              </a14:m>
              <a:endParaRPr lang="en-US" sz="1100"/>
            </a:p>
          </xdr:txBody>
        </xdr:sp>
      </mc:Choice>
      <mc:Fallback xmlns="">
        <xdr:sp macro="" textlink="">
          <xdr:nvSpPr>
            <xdr:cNvPr id="19" name="TextBox 18">
              <a:extLst>
                <a:ext uri="{FF2B5EF4-FFF2-40B4-BE49-F238E27FC236}">
                  <a16:creationId xmlns:a16="http://schemas.microsoft.com/office/drawing/2014/main" id="{5099459E-72EF-4A9A-8586-1964467DDF79}"/>
                </a:ext>
              </a:extLst>
            </xdr:cNvPr>
            <xdr:cNvSpPr txBox="1"/>
          </xdr:nvSpPr>
          <xdr:spPr>
            <a:xfrm>
              <a:off x="25068032" y="2261583"/>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𝑚𝑎𝑟𝑔𝑖𝑛</a:t>
              </a:r>
              <a:endParaRPr lang="en-US" sz="1100"/>
            </a:p>
          </xdr:txBody>
        </xdr:sp>
      </mc:Fallback>
    </mc:AlternateContent>
    <xdr:clientData/>
  </xdr:oneCellAnchor>
  <xdr:oneCellAnchor>
    <xdr:from>
      <xdr:col>28</xdr:col>
      <xdr:colOff>1411942</xdr:colOff>
      <xdr:row>10</xdr:row>
      <xdr:rowOff>168089</xdr:rowOff>
    </xdr:from>
    <xdr:ext cx="2314094" cy="305789"/>
    <mc:AlternateContent xmlns:mc="http://schemas.openxmlformats.org/markup-compatibility/2006" xmlns:a14="http://schemas.microsoft.com/office/drawing/2010/main">
      <mc:Choice Requires="a14">
        <xdr:sp macro="" textlink="">
          <xdr:nvSpPr>
            <xdr:cNvPr id="20" name="TextBox 19">
              <a:extLst>
                <a:ext uri="{FF2B5EF4-FFF2-40B4-BE49-F238E27FC236}">
                  <a16:creationId xmlns:a16="http://schemas.microsoft.com/office/drawing/2014/main" id="{F90E3855-AB9E-49C2-9DF2-B20B10CF55CB}"/>
                </a:ext>
              </a:extLst>
            </xdr:cNvPr>
            <xdr:cNvSpPr txBox="1"/>
          </xdr:nvSpPr>
          <xdr:spPr>
            <a:xfrm>
              <a:off x="37394030" y="2173942"/>
              <a:ext cx="2314094" cy="305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𝐾</m:t>
                    </m:r>
                    <m:r>
                      <a:rPr lang="pl-PL" sz="1100" b="0" i="1">
                        <a:latin typeface="Cambria Math" panose="02040503050406030204" pitchFamily="18" charset="0"/>
                      </a:rPr>
                      <m:t>∗[</m:t>
                    </m:r>
                    <m:r>
                      <a:rPr lang="pl-PL" sz="1100" b="0" i="1">
                        <a:latin typeface="Cambria Math" panose="02040503050406030204" pitchFamily="18" charset="0"/>
                      </a:rPr>
                      <m:t>𝐴𝐶𝑅</m:t>
                    </m:r>
                    <m:r>
                      <a:rPr lang="pl-PL" sz="1100" b="0" i="1">
                        <a:latin typeface="Cambria Math" panose="02040503050406030204" pitchFamily="18" charset="0"/>
                      </a:rPr>
                      <m:t>+</m:t>
                    </m:r>
                    <m:r>
                      <a:rPr lang="pl-PL" sz="1100" b="0" i="1">
                        <a:latin typeface="Cambria Math" panose="02040503050406030204" pitchFamily="18" charset="0"/>
                      </a:rPr>
                      <m:t>𝐶𝐴𝑆</m:t>
                    </m:r>
                    <m:r>
                      <a:rPr lang="pl-PL" sz="1100" b="0" i="1">
                        <a:latin typeface="Cambria Math" panose="02040503050406030204" pitchFamily="18" charset="0"/>
                      </a:rPr>
                      <m:t>+</m:t>
                    </m:r>
                    <m:r>
                      <a:rPr lang="pl-PL" sz="1100" b="0" i="1">
                        <a:latin typeface="Cambria Math" panose="02040503050406030204" pitchFamily="18" charset="0"/>
                      </a:rPr>
                      <m:t>𝑚𝑎𝑟𝑔𝑖𝑛</m:t>
                    </m:r>
                    <m:r>
                      <a:rPr lang="pl-PL" sz="1100" b="0" i="1">
                        <a:latin typeface="Cambria Math" panose="02040503050406030204" pitchFamily="18" charset="0"/>
                      </a:rPr>
                      <m:t>]∗</m:t>
                    </m:r>
                    <m:f>
                      <m:fPr>
                        <m:ctrlPr>
                          <a:rPr lang="pl-PL" sz="1100" b="0" i="1">
                            <a:latin typeface="Cambria Math" panose="02040503050406030204" pitchFamily="18" charset="0"/>
                          </a:rPr>
                        </m:ctrlPr>
                      </m:fPr>
                      <m:num>
                        <m:r>
                          <a:rPr lang="pl-PL" sz="1100" b="0" i="1">
                            <a:latin typeface="Cambria Math" panose="02040503050406030204" pitchFamily="18" charset="0"/>
                          </a:rPr>
                          <m:t>𝑡𝑐</m:t>
                        </m:r>
                        <m:sSub>
                          <m:sSubPr>
                            <m:ctrlPr>
                              <a:rPr lang="pl-PL" sz="1100" b="0" i="1">
                                <a:latin typeface="Cambria Math" panose="02040503050406030204" pitchFamily="18" charset="0"/>
                              </a:rPr>
                            </m:ctrlPr>
                          </m:sSubPr>
                          <m:e>
                            <m:r>
                              <a:rPr lang="pl-PL" sz="1100" b="0" i="1">
                                <a:latin typeface="Cambria Math" panose="02040503050406030204" pitchFamily="18" charset="0"/>
                              </a:rPr>
                              <m:t>𝑛</m:t>
                            </m:r>
                          </m:e>
                          <m:sub>
                            <m:r>
                              <a:rPr lang="pl-PL" sz="1100" b="0" i="1">
                                <a:latin typeface="Cambria Math" panose="02040503050406030204" pitchFamily="18" charset="0"/>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20" name="TextBox 19">
              <a:extLst>
                <a:ext uri="{FF2B5EF4-FFF2-40B4-BE49-F238E27FC236}">
                  <a16:creationId xmlns:a16="http://schemas.microsoft.com/office/drawing/2014/main" id="{F90E3855-AB9E-49C2-9DF2-B20B10CF55CB}"/>
                </a:ext>
              </a:extLst>
            </xdr:cNvPr>
            <xdr:cNvSpPr txBox="1"/>
          </xdr:nvSpPr>
          <xdr:spPr>
            <a:xfrm>
              <a:off x="37394030" y="2173942"/>
              <a:ext cx="2314094" cy="305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𝐾∗[𝐴𝐶𝑅+𝐶𝐴𝑆+𝑚𝑎𝑟𝑔𝑖𝑛]∗(𝑡𝑐𝑛_𝑖)/365</a:t>
              </a:r>
              <a:endParaRPr lang="en-US" sz="1100"/>
            </a:p>
          </xdr:txBody>
        </xdr:sp>
      </mc:Fallback>
    </mc:AlternateContent>
    <xdr:clientData/>
  </xdr:oneCellAnchor>
</xdr:wsDr>
</file>

<file path=xl/drawings/drawing13.xml><?xml version="1.0" encoding="utf-8"?>
<xdr:wsDr xmlns:xdr="http://schemas.openxmlformats.org/drawingml/2006/spreadsheetDrawing" xmlns:a="http://schemas.openxmlformats.org/drawingml/2006/main">
  <xdr:oneCellAnchor>
    <xdr:from>
      <xdr:col>5</xdr:col>
      <xdr:colOff>248271</xdr:colOff>
      <xdr:row>5</xdr:row>
      <xdr:rowOff>210914</xdr:rowOff>
    </xdr:from>
    <xdr:ext cx="753768" cy="288797"/>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5216B486-03F3-424E-A3CB-95138220D0B2}"/>
                </a:ext>
              </a:extLst>
            </xdr:cNvPr>
            <xdr:cNvSpPr txBox="1"/>
          </xdr:nvSpPr>
          <xdr:spPr>
            <a:xfrm>
              <a:off x="7109032" y="1260044"/>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m:oMathPara>
              </a14:m>
              <a:endParaRPr lang="en-US" sz="1100"/>
            </a:p>
          </xdr:txBody>
        </xdr:sp>
      </mc:Choice>
      <mc:Fallback xmlns="">
        <xdr:sp macro="" textlink="">
          <xdr:nvSpPr>
            <xdr:cNvPr id="2" name="TextBox 1">
              <a:extLst>
                <a:ext uri="{FF2B5EF4-FFF2-40B4-BE49-F238E27FC236}">
                  <a16:creationId xmlns:a16="http://schemas.microsoft.com/office/drawing/2014/main" id="{5216B486-03F3-424E-A3CB-95138220D0B2}"/>
                </a:ext>
              </a:extLst>
            </xdr:cNvPr>
            <xdr:cNvSpPr txBox="1"/>
          </xdr:nvSpPr>
          <xdr:spPr>
            <a:xfrm>
              <a:off x="7109032" y="1260044"/>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a:t>
              </a:r>
              <a:endParaRPr lang="en-US" sz="1100"/>
            </a:p>
          </xdr:txBody>
        </xdr:sp>
      </mc:Fallback>
    </mc:AlternateContent>
    <xdr:clientData/>
  </xdr:oneCellAnchor>
  <xdr:oneCellAnchor>
    <xdr:from>
      <xdr:col>6</xdr:col>
      <xdr:colOff>2138</xdr:colOff>
      <xdr:row>5</xdr:row>
      <xdr:rowOff>115881</xdr:rowOff>
    </xdr:from>
    <xdr:ext cx="1287006" cy="475964"/>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4743A9AE-A7B9-49AC-9EC8-D4040DBE46B7}"/>
                </a:ext>
              </a:extLst>
            </xdr:cNvPr>
            <xdr:cNvSpPr txBox="1"/>
          </xdr:nvSpPr>
          <xdr:spPr>
            <a:xfrm>
              <a:off x="7962317" y="1177238"/>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ctrlPr>
                          <a:rPr lang="en-US" sz="1100" i="1">
                            <a:latin typeface="Cambria Math" panose="02040503050406030204" pitchFamily="18" charset="0"/>
                          </a:rPr>
                        </m:ctrlPr>
                      </m:naryPr>
                      <m:sub>
                        <m:r>
                          <m:rPr>
                            <m:brk m:alnAt="23"/>
                          </m:rPr>
                          <a:rPr lang="pl-PL" sz="1100" b="0" i="1">
                            <a:latin typeface="Cambria Math" panose="02040503050406030204" pitchFamily="18" charset="0"/>
                          </a:rPr>
                          <m:t>𝑖</m:t>
                        </m:r>
                        <m:r>
                          <a:rPr lang="pl-PL" sz="1100" b="0" i="1">
                            <a:latin typeface="Cambria Math" panose="02040503050406030204" pitchFamily="18" charset="0"/>
                          </a:rPr>
                          <m:t>=1</m:t>
                        </m:r>
                      </m:sub>
                      <m:sup>
                        <m:r>
                          <a:rPr lang="pl-PL" sz="1100" i="1">
                            <a:latin typeface="Cambria Math" panose="02040503050406030204" pitchFamily="18" charset="0"/>
                          </a:rPr>
                          <m:t>𝑀</m:t>
                        </m:r>
                      </m:sup>
                      <m:e>
                        <m:r>
                          <a:rPr lang="pl-PL" sz="1100" b="0" i="1">
                            <a:latin typeface="Cambria Math" panose="02040503050406030204" pitchFamily="18" charset="0"/>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r>
                          <a:rPr lang="pl-PL" sz="1100" b="0" i="1">
                            <a:solidFill>
                              <a:schemeClr val="tx1"/>
                            </a:solidFill>
                            <a:effectLst/>
                            <a:latin typeface="Cambria Math" panose="02040503050406030204" pitchFamily="18" charset="0"/>
                            <a:ea typeface="+mn-ea"/>
                            <a:cs typeface="+mn-cs"/>
                          </a:rPr>
                          <m:t>)</m:t>
                        </m:r>
                      </m:e>
                    </m:nary>
                  </m:oMath>
                </m:oMathPara>
              </a14:m>
              <a:endParaRPr lang="en-US" sz="1100"/>
            </a:p>
          </xdr:txBody>
        </xdr:sp>
      </mc:Choice>
      <mc:Fallback xmlns="">
        <xdr:sp macro="" textlink="">
          <xdr:nvSpPr>
            <xdr:cNvPr id="4" name="TextBox 3">
              <a:extLst>
                <a:ext uri="{FF2B5EF4-FFF2-40B4-BE49-F238E27FC236}">
                  <a16:creationId xmlns:a16="http://schemas.microsoft.com/office/drawing/2014/main" id="{4743A9AE-A7B9-49AC-9EC8-D4040DBE46B7}"/>
                </a:ext>
              </a:extLst>
            </xdr:cNvPr>
            <xdr:cNvSpPr txBox="1"/>
          </xdr:nvSpPr>
          <xdr:spPr>
            <a:xfrm>
              <a:off x="7962317" y="1177238"/>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latin typeface="Cambria Math" panose="02040503050406030204" pitchFamily="18" charset="0"/>
                </a:rPr>
                <a:t>_</a:t>
              </a:r>
              <a:r>
                <a:rPr lang="en-US" sz="1100" b="0" i="0">
                  <a:latin typeface="Cambria Math" panose="02040503050406030204" pitchFamily="18" charset="0"/>
                </a:rPr>
                <a:t>(</a:t>
              </a:r>
              <a:r>
                <a:rPr lang="pl-PL" sz="1100" b="0" i="0">
                  <a:latin typeface="Cambria Math" panose="02040503050406030204" pitchFamily="18" charset="0"/>
                </a:rPr>
                <a:t>𝑖=1</a:t>
              </a:r>
              <a:r>
                <a:rPr lang="en-US" sz="1100" b="0" i="0">
                  <a:latin typeface="Cambria Math" panose="02040503050406030204" pitchFamily="18" charset="0"/>
                </a:rPr>
                <a:t>)</a:t>
              </a:r>
              <a:r>
                <a:rPr lang="pl-PL" sz="1100" b="0" i="0">
                  <a:latin typeface="Cambria Math" panose="02040503050406030204" pitchFamily="18" charset="0"/>
                </a:rPr>
                <a:t>^</a:t>
              </a:r>
              <a:r>
                <a:rPr lang="pl-PL" sz="1100" i="0">
                  <a:latin typeface="Cambria Math" panose="02040503050406030204" pitchFamily="18" charset="0"/>
                </a:rPr>
                <a:t>𝑀</a:t>
              </a:r>
              <a:r>
                <a:rPr lang="pl-PL"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a:t>
              </a:r>
              <a:endParaRPr lang="en-US" sz="1100"/>
            </a:p>
          </xdr:txBody>
        </xdr:sp>
      </mc:Fallback>
    </mc:AlternateContent>
    <xdr:clientData/>
  </xdr:oneCellAnchor>
  <xdr:oneCellAnchor>
    <xdr:from>
      <xdr:col>4</xdr:col>
      <xdr:colOff>251632</xdr:colOff>
      <xdr:row>5</xdr:row>
      <xdr:rowOff>258732</xdr:rowOff>
    </xdr:from>
    <xdr:ext cx="753768" cy="172227"/>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8BFF244C-5162-4BA0-8898-C60AE7EA9012}"/>
                </a:ext>
              </a:extLst>
            </xdr:cNvPr>
            <xdr:cNvSpPr txBox="1"/>
          </xdr:nvSpPr>
          <xdr:spPr>
            <a:xfrm>
              <a:off x="5980436" y="1307862"/>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8" name="TextBox 7">
              <a:extLst>
                <a:ext uri="{FF2B5EF4-FFF2-40B4-BE49-F238E27FC236}">
                  <a16:creationId xmlns:a16="http://schemas.microsoft.com/office/drawing/2014/main" id="{8BFF244C-5162-4BA0-8898-C60AE7EA9012}"/>
                </a:ext>
              </a:extLst>
            </xdr:cNvPr>
            <xdr:cNvSpPr txBox="1"/>
          </xdr:nvSpPr>
          <xdr:spPr>
            <a:xfrm>
              <a:off x="5980436" y="1307862"/>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3</xdr:col>
      <xdr:colOff>134257</xdr:colOff>
      <xdr:row>5</xdr:row>
      <xdr:rowOff>263979</xdr:rowOff>
    </xdr:from>
    <xdr:ext cx="753768" cy="172227"/>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00BAB844-3221-4B78-93B5-3194D77166E6}"/>
                </a:ext>
              </a:extLst>
            </xdr:cNvPr>
            <xdr:cNvSpPr txBox="1"/>
          </xdr:nvSpPr>
          <xdr:spPr>
            <a:xfrm>
              <a:off x="4978400" y="1134836"/>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19" name="TextBox 18">
              <a:extLst>
                <a:ext uri="{FF2B5EF4-FFF2-40B4-BE49-F238E27FC236}">
                  <a16:creationId xmlns:a16="http://schemas.microsoft.com/office/drawing/2014/main" id="{00BAB844-3221-4B78-93B5-3194D77166E6}"/>
                </a:ext>
              </a:extLst>
            </xdr:cNvPr>
            <xdr:cNvSpPr txBox="1"/>
          </xdr:nvSpPr>
          <xdr:spPr>
            <a:xfrm>
              <a:off x="4978400" y="1134836"/>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solidFill>
                    <a:schemeClr val="tx1"/>
                  </a:solidFill>
                  <a:effectLst/>
                  <a:latin typeface="Cambria Math" panose="02040503050406030204" pitchFamily="18" charset="0"/>
                  <a:ea typeface="+mn-ea"/>
                  <a:cs typeface="+mn-cs"/>
                </a:rPr>
                <a:t>𝑟</a:t>
              </a:r>
              <a:r>
                <a:rPr lang="pl-PL" sz="1100" b="0" i="0">
                  <a:solidFill>
                    <a:schemeClr val="tx1"/>
                  </a:solidFill>
                  <a:effectLst/>
                  <a:latin typeface="Cambria Math" panose="02040503050406030204" pitchFamily="18" charset="0"/>
                  <a:ea typeface="+mn-ea"/>
                  <a:cs typeface="+mn-cs"/>
                </a:rPr>
                <a:t>_𝑖</a:t>
              </a:r>
              <a:endParaRPr lang="en-US" sz="1100"/>
            </a:p>
          </xdr:txBody>
        </xdr:sp>
      </mc:Fallback>
    </mc:AlternateContent>
    <xdr:clientData/>
  </xdr:oneCellAnchor>
  <xdr:oneCellAnchor>
    <xdr:from>
      <xdr:col>12</xdr:col>
      <xdr:colOff>349124</xdr:colOff>
      <xdr:row>5</xdr:row>
      <xdr:rowOff>199708</xdr:rowOff>
    </xdr:from>
    <xdr:ext cx="753768" cy="288797"/>
    <mc:AlternateContent xmlns:mc="http://schemas.openxmlformats.org/markup-compatibility/2006" xmlns:a14="http://schemas.microsoft.com/office/drawing/2010/main">
      <mc:Choice Requires="a14">
        <xdr:sp macro="" textlink="">
          <xdr:nvSpPr>
            <xdr:cNvPr id="25" name="TextBox 24">
              <a:extLst>
                <a:ext uri="{FF2B5EF4-FFF2-40B4-BE49-F238E27FC236}">
                  <a16:creationId xmlns:a16="http://schemas.microsoft.com/office/drawing/2014/main" id="{B5279A20-AA12-43AB-A7BC-6D4CD48D8EA5}"/>
                </a:ext>
              </a:extLst>
            </xdr:cNvPr>
            <xdr:cNvSpPr txBox="1"/>
          </xdr:nvSpPr>
          <xdr:spPr>
            <a:xfrm>
              <a:off x="16844183" y="1241855"/>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m:oMathPara>
              </a14:m>
              <a:endParaRPr lang="en-US" sz="1100"/>
            </a:p>
          </xdr:txBody>
        </xdr:sp>
      </mc:Choice>
      <mc:Fallback xmlns="">
        <xdr:sp macro="" textlink="">
          <xdr:nvSpPr>
            <xdr:cNvPr id="25" name="TextBox 24">
              <a:extLst>
                <a:ext uri="{FF2B5EF4-FFF2-40B4-BE49-F238E27FC236}">
                  <a16:creationId xmlns:a16="http://schemas.microsoft.com/office/drawing/2014/main" id="{B5279A20-AA12-43AB-A7BC-6D4CD48D8EA5}"/>
                </a:ext>
              </a:extLst>
            </xdr:cNvPr>
            <xdr:cNvSpPr txBox="1"/>
          </xdr:nvSpPr>
          <xdr:spPr>
            <a:xfrm>
              <a:off x="16844183" y="1241855"/>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a:t>
              </a:r>
              <a:endParaRPr lang="en-US" sz="1100"/>
            </a:p>
          </xdr:txBody>
        </xdr:sp>
      </mc:Fallback>
    </mc:AlternateContent>
    <xdr:clientData/>
  </xdr:oneCellAnchor>
  <xdr:oneCellAnchor>
    <xdr:from>
      <xdr:col>13</xdr:col>
      <xdr:colOff>2138</xdr:colOff>
      <xdr:row>5</xdr:row>
      <xdr:rowOff>115881</xdr:rowOff>
    </xdr:from>
    <xdr:ext cx="1287006" cy="475964"/>
    <mc:AlternateContent xmlns:mc="http://schemas.openxmlformats.org/markup-compatibility/2006" xmlns:a14="http://schemas.microsoft.com/office/drawing/2010/main">
      <mc:Choice Requires="a14">
        <xdr:sp macro="" textlink="">
          <xdr:nvSpPr>
            <xdr:cNvPr id="26" name="TextBox 25">
              <a:extLst>
                <a:ext uri="{FF2B5EF4-FFF2-40B4-BE49-F238E27FC236}">
                  <a16:creationId xmlns:a16="http://schemas.microsoft.com/office/drawing/2014/main" id="{713C404C-8090-41F5-BE14-EAD3DED1A5E8}"/>
                </a:ext>
              </a:extLst>
            </xdr:cNvPr>
            <xdr:cNvSpPr txBox="1"/>
          </xdr:nvSpPr>
          <xdr:spPr>
            <a:xfrm>
              <a:off x="17759459" y="1177238"/>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ctrlPr>
                          <a:rPr lang="en-US" sz="1100" i="1">
                            <a:latin typeface="Cambria Math" panose="02040503050406030204" pitchFamily="18" charset="0"/>
                          </a:rPr>
                        </m:ctrlPr>
                      </m:naryPr>
                      <m:sub>
                        <m:r>
                          <m:rPr>
                            <m:brk m:alnAt="23"/>
                          </m:rPr>
                          <a:rPr lang="pl-PL" sz="1100" b="0" i="1">
                            <a:latin typeface="Cambria Math" panose="02040503050406030204" pitchFamily="18" charset="0"/>
                          </a:rPr>
                          <m:t>𝑖</m:t>
                        </m:r>
                        <m:r>
                          <a:rPr lang="pl-PL" sz="1100" b="0" i="1">
                            <a:latin typeface="Cambria Math" panose="02040503050406030204" pitchFamily="18" charset="0"/>
                          </a:rPr>
                          <m:t>=1</m:t>
                        </m:r>
                      </m:sub>
                      <m:sup>
                        <m:r>
                          <a:rPr lang="pl-PL" sz="1100" i="1">
                            <a:latin typeface="Cambria Math" panose="02040503050406030204" pitchFamily="18" charset="0"/>
                          </a:rPr>
                          <m:t>𝑀</m:t>
                        </m:r>
                      </m:sup>
                      <m:e>
                        <m:r>
                          <a:rPr lang="pl-PL" sz="1100" b="0" i="1">
                            <a:latin typeface="Cambria Math" panose="02040503050406030204" pitchFamily="18" charset="0"/>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r>
                          <a:rPr lang="pl-PL" sz="1100" b="0" i="1">
                            <a:solidFill>
                              <a:schemeClr val="tx1"/>
                            </a:solidFill>
                            <a:effectLst/>
                            <a:latin typeface="Cambria Math" panose="02040503050406030204" pitchFamily="18" charset="0"/>
                            <a:ea typeface="+mn-ea"/>
                            <a:cs typeface="+mn-cs"/>
                          </a:rPr>
                          <m:t>)</m:t>
                        </m:r>
                      </m:e>
                    </m:nary>
                  </m:oMath>
                </m:oMathPara>
              </a14:m>
              <a:endParaRPr lang="en-US" sz="1100"/>
            </a:p>
          </xdr:txBody>
        </xdr:sp>
      </mc:Choice>
      <mc:Fallback xmlns="">
        <xdr:sp macro="" textlink="">
          <xdr:nvSpPr>
            <xdr:cNvPr id="26" name="TextBox 25">
              <a:extLst>
                <a:ext uri="{FF2B5EF4-FFF2-40B4-BE49-F238E27FC236}">
                  <a16:creationId xmlns:a16="http://schemas.microsoft.com/office/drawing/2014/main" id="{713C404C-8090-41F5-BE14-EAD3DED1A5E8}"/>
                </a:ext>
              </a:extLst>
            </xdr:cNvPr>
            <xdr:cNvSpPr txBox="1"/>
          </xdr:nvSpPr>
          <xdr:spPr>
            <a:xfrm>
              <a:off x="17759459" y="1177238"/>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latin typeface="Cambria Math" panose="02040503050406030204" pitchFamily="18" charset="0"/>
                </a:rPr>
                <a:t>_</a:t>
              </a:r>
              <a:r>
                <a:rPr lang="en-US" sz="1100" b="0" i="0">
                  <a:latin typeface="Cambria Math" panose="02040503050406030204" pitchFamily="18" charset="0"/>
                </a:rPr>
                <a:t>(</a:t>
              </a:r>
              <a:r>
                <a:rPr lang="pl-PL" sz="1100" b="0" i="0">
                  <a:latin typeface="Cambria Math" panose="02040503050406030204" pitchFamily="18" charset="0"/>
                </a:rPr>
                <a:t>𝑖=1</a:t>
              </a:r>
              <a:r>
                <a:rPr lang="en-US" sz="1100" b="0" i="0">
                  <a:latin typeface="Cambria Math" panose="02040503050406030204" pitchFamily="18" charset="0"/>
                </a:rPr>
                <a:t>)</a:t>
              </a:r>
              <a:r>
                <a:rPr lang="pl-PL" sz="1100" b="0" i="0">
                  <a:latin typeface="Cambria Math" panose="02040503050406030204" pitchFamily="18" charset="0"/>
                </a:rPr>
                <a:t>^</a:t>
              </a:r>
              <a:r>
                <a:rPr lang="pl-PL" sz="1100" i="0">
                  <a:latin typeface="Cambria Math" panose="02040503050406030204" pitchFamily="18" charset="0"/>
                </a:rPr>
                <a:t>𝑀</a:t>
              </a:r>
              <a:r>
                <a:rPr lang="pl-PL"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a:t>
              </a:r>
              <a:endParaRPr lang="en-US" sz="1100"/>
            </a:p>
          </xdr:txBody>
        </xdr:sp>
      </mc:Fallback>
    </mc:AlternateContent>
    <xdr:clientData/>
  </xdr:oneCellAnchor>
  <xdr:oneCellAnchor>
    <xdr:from>
      <xdr:col>11</xdr:col>
      <xdr:colOff>520573</xdr:colOff>
      <xdr:row>5</xdr:row>
      <xdr:rowOff>236320</xdr:rowOff>
    </xdr:from>
    <xdr:ext cx="753768" cy="172227"/>
    <mc:AlternateContent xmlns:mc="http://schemas.openxmlformats.org/markup-compatibility/2006" xmlns:a14="http://schemas.microsoft.com/office/drawing/2010/main">
      <mc:Choice Requires="a14">
        <xdr:sp macro="" textlink="">
          <xdr:nvSpPr>
            <xdr:cNvPr id="27" name="TextBox 26">
              <a:extLst>
                <a:ext uri="{FF2B5EF4-FFF2-40B4-BE49-F238E27FC236}">
                  <a16:creationId xmlns:a16="http://schemas.microsoft.com/office/drawing/2014/main" id="{54849809-85D7-4BBB-B6F8-52DA74827E2C}"/>
                </a:ext>
              </a:extLst>
            </xdr:cNvPr>
            <xdr:cNvSpPr txBox="1"/>
          </xdr:nvSpPr>
          <xdr:spPr>
            <a:xfrm>
              <a:off x="15782985" y="1278467"/>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a14:m>
              <a:r>
                <a:rPr lang="pl-PL" sz="1100"/>
                <a:t>=1</a:t>
              </a:r>
              <a:endParaRPr lang="en-US" sz="1100"/>
            </a:p>
          </xdr:txBody>
        </xdr:sp>
      </mc:Choice>
      <mc:Fallback xmlns="">
        <xdr:sp macro="" textlink="">
          <xdr:nvSpPr>
            <xdr:cNvPr id="27" name="TextBox 26">
              <a:extLst>
                <a:ext uri="{FF2B5EF4-FFF2-40B4-BE49-F238E27FC236}">
                  <a16:creationId xmlns:a16="http://schemas.microsoft.com/office/drawing/2014/main" id="{54849809-85D7-4BBB-B6F8-52DA74827E2C}"/>
                </a:ext>
              </a:extLst>
            </xdr:cNvPr>
            <xdr:cNvSpPr txBox="1"/>
          </xdr:nvSpPr>
          <xdr:spPr>
            <a:xfrm>
              <a:off x="15782985" y="1278467"/>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𝑛_𝑖</a:t>
              </a:r>
              <a:r>
                <a:rPr lang="pl-PL" sz="1100"/>
                <a:t>=1</a:t>
              </a:r>
              <a:endParaRPr lang="en-US" sz="1100"/>
            </a:p>
          </xdr:txBody>
        </xdr:sp>
      </mc:Fallback>
    </mc:AlternateContent>
    <xdr:clientData/>
  </xdr:oneCellAnchor>
  <xdr:oneCellAnchor>
    <xdr:from>
      <xdr:col>10</xdr:col>
      <xdr:colOff>134257</xdr:colOff>
      <xdr:row>5</xdr:row>
      <xdr:rowOff>263979</xdr:rowOff>
    </xdr:from>
    <xdr:ext cx="753768" cy="172227"/>
    <mc:AlternateContent xmlns:mc="http://schemas.openxmlformats.org/markup-compatibility/2006" xmlns:a14="http://schemas.microsoft.com/office/drawing/2010/main">
      <mc:Choice Requires="a14">
        <xdr:sp macro="" textlink="">
          <xdr:nvSpPr>
            <xdr:cNvPr id="28" name="TextBox 27">
              <a:extLst>
                <a:ext uri="{FF2B5EF4-FFF2-40B4-BE49-F238E27FC236}">
                  <a16:creationId xmlns:a16="http://schemas.microsoft.com/office/drawing/2014/main" id="{1171DE62-07A4-4A50-89EB-2F164ADA440D}"/>
                </a:ext>
              </a:extLst>
            </xdr:cNvPr>
            <xdr:cNvSpPr txBox="1"/>
          </xdr:nvSpPr>
          <xdr:spPr>
            <a:xfrm>
              <a:off x="4965779" y="1313109"/>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28" name="TextBox 27">
              <a:extLst>
                <a:ext uri="{FF2B5EF4-FFF2-40B4-BE49-F238E27FC236}">
                  <a16:creationId xmlns:a16="http://schemas.microsoft.com/office/drawing/2014/main" id="{1171DE62-07A4-4A50-89EB-2F164ADA440D}"/>
                </a:ext>
              </a:extLst>
            </xdr:cNvPr>
            <xdr:cNvSpPr txBox="1"/>
          </xdr:nvSpPr>
          <xdr:spPr>
            <a:xfrm>
              <a:off x="4965779" y="1313109"/>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solidFill>
                    <a:schemeClr val="tx1"/>
                  </a:solidFill>
                  <a:effectLst/>
                  <a:latin typeface="Cambria Math" panose="02040503050406030204" pitchFamily="18" charset="0"/>
                  <a:ea typeface="+mn-ea"/>
                  <a:cs typeface="+mn-cs"/>
                </a:rPr>
                <a:t>𝑟</a:t>
              </a:r>
              <a:r>
                <a:rPr lang="pl-PL" sz="1100" b="0" i="0">
                  <a:solidFill>
                    <a:schemeClr val="tx1"/>
                  </a:solidFill>
                  <a:effectLst/>
                  <a:latin typeface="Cambria Math" panose="02040503050406030204" pitchFamily="18" charset="0"/>
                  <a:ea typeface="+mn-ea"/>
                  <a:cs typeface="+mn-cs"/>
                </a:rPr>
                <a:t>_𝑖</a:t>
              </a:r>
              <a:endParaRPr lang="en-US" sz="1100"/>
            </a:p>
          </xdr:txBody>
        </xdr:sp>
      </mc:Fallback>
    </mc:AlternateContent>
    <xdr:clientData/>
  </xdr:oneCellAnchor>
  <xdr:oneCellAnchor>
    <xdr:from>
      <xdr:col>19</xdr:col>
      <xdr:colOff>738128</xdr:colOff>
      <xdr:row>5</xdr:row>
      <xdr:rowOff>251736</xdr:rowOff>
    </xdr:from>
    <xdr:ext cx="753768" cy="288797"/>
    <mc:AlternateContent xmlns:mc="http://schemas.openxmlformats.org/markup-compatibility/2006" xmlns:a14="http://schemas.microsoft.com/office/drawing/2010/main">
      <mc:Choice Requires="a14">
        <xdr:sp macro="" textlink="">
          <xdr:nvSpPr>
            <xdr:cNvPr id="29" name="TextBox 28">
              <a:extLst>
                <a:ext uri="{FF2B5EF4-FFF2-40B4-BE49-F238E27FC236}">
                  <a16:creationId xmlns:a16="http://schemas.microsoft.com/office/drawing/2014/main" id="{96CC9B22-18B5-412F-877C-FC3F90815D6F}"/>
                </a:ext>
              </a:extLst>
            </xdr:cNvPr>
            <xdr:cNvSpPr txBox="1"/>
          </xdr:nvSpPr>
          <xdr:spPr>
            <a:xfrm>
              <a:off x="27054342" y="1313093"/>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m:oMathPara>
              </a14:m>
              <a:endParaRPr lang="en-US" sz="1100"/>
            </a:p>
          </xdr:txBody>
        </xdr:sp>
      </mc:Choice>
      <mc:Fallback xmlns="">
        <xdr:sp macro="" textlink="">
          <xdr:nvSpPr>
            <xdr:cNvPr id="29" name="TextBox 28">
              <a:extLst>
                <a:ext uri="{FF2B5EF4-FFF2-40B4-BE49-F238E27FC236}">
                  <a16:creationId xmlns:a16="http://schemas.microsoft.com/office/drawing/2014/main" id="{96CC9B22-18B5-412F-877C-FC3F90815D6F}"/>
                </a:ext>
              </a:extLst>
            </xdr:cNvPr>
            <xdr:cNvSpPr txBox="1"/>
          </xdr:nvSpPr>
          <xdr:spPr>
            <a:xfrm>
              <a:off x="27054342" y="1313093"/>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a:t>
              </a:r>
              <a:endParaRPr lang="en-US" sz="1100"/>
            </a:p>
          </xdr:txBody>
        </xdr:sp>
      </mc:Fallback>
    </mc:AlternateContent>
    <xdr:clientData/>
  </xdr:oneCellAnchor>
  <xdr:oneCellAnchor>
    <xdr:from>
      <xdr:col>20</xdr:col>
      <xdr:colOff>2138</xdr:colOff>
      <xdr:row>5</xdr:row>
      <xdr:rowOff>115881</xdr:rowOff>
    </xdr:from>
    <xdr:ext cx="1287006" cy="475964"/>
    <mc:AlternateContent xmlns:mc="http://schemas.openxmlformats.org/markup-compatibility/2006" xmlns:a14="http://schemas.microsoft.com/office/drawing/2010/main">
      <mc:Choice Requires="a14">
        <xdr:sp macro="" textlink="">
          <xdr:nvSpPr>
            <xdr:cNvPr id="30" name="TextBox 29">
              <a:extLst>
                <a:ext uri="{FF2B5EF4-FFF2-40B4-BE49-F238E27FC236}">
                  <a16:creationId xmlns:a16="http://schemas.microsoft.com/office/drawing/2014/main" id="{0CC93815-D0F7-42E0-8485-B436C3468728}"/>
                </a:ext>
              </a:extLst>
            </xdr:cNvPr>
            <xdr:cNvSpPr txBox="1"/>
          </xdr:nvSpPr>
          <xdr:spPr>
            <a:xfrm>
              <a:off x="28264174" y="1177238"/>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ctrlPr>
                          <a:rPr lang="en-US" sz="1100" i="1">
                            <a:latin typeface="Cambria Math" panose="02040503050406030204" pitchFamily="18" charset="0"/>
                          </a:rPr>
                        </m:ctrlPr>
                      </m:naryPr>
                      <m:sub>
                        <m:r>
                          <m:rPr>
                            <m:brk m:alnAt="23"/>
                          </m:rPr>
                          <a:rPr lang="pl-PL" sz="1100" b="0" i="1">
                            <a:latin typeface="Cambria Math" panose="02040503050406030204" pitchFamily="18" charset="0"/>
                          </a:rPr>
                          <m:t>𝑖</m:t>
                        </m:r>
                        <m:r>
                          <a:rPr lang="pl-PL" sz="1100" b="0" i="1">
                            <a:latin typeface="Cambria Math" panose="02040503050406030204" pitchFamily="18" charset="0"/>
                          </a:rPr>
                          <m:t>=1</m:t>
                        </m:r>
                      </m:sub>
                      <m:sup>
                        <m:r>
                          <a:rPr lang="pl-PL" sz="1100" i="1">
                            <a:latin typeface="Cambria Math" panose="02040503050406030204" pitchFamily="18" charset="0"/>
                          </a:rPr>
                          <m:t>𝑀</m:t>
                        </m:r>
                      </m:sup>
                      <m:e>
                        <m:r>
                          <a:rPr lang="pl-PL" sz="1100" b="0" i="1">
                            <a:latin typeface="Cambria Math" panose="02040503050406030204" pitchFamily="18" charset="0"/>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r>
                          <a:rPr lang="pl-PL" sz="1100" b="0" i="1">
                            <a:solidFill>
                              <a:schemeClr val="tx1"/>
                            </a:solidFill>
                            <a:effectLst/>
                            <a:latin typeface="Cambria Math" panose="02040503050406030204" pitchFamily="18" charset="0"/>
                            <a:ea typeface="+mn-ea"/>
                            <a:cs typeface="+mn-cs"/>
                          </a:rPr>
                          <m:t>)</m:t>
                        </m:r>
                      </m:e>
                    </m:nary>
                  </m:oMath>
                </m:oMathPara>
              </a14:m>
              <a:endParaRPr lang="en-US" sz="1100"/>
            </a:p>
          </xdr:txBody>
        </xdr:sp>
      </mc:Choice>
      <mc:Fallback xmlns="">
        <xdr:sp macro="" textlink="">
          <xdr:nvSpPr>
            <xdr:cNvPr id="30" name="TextBox 29">
              <a:extLst>
                <a:ext uri="{FF2B5EF4-FFF2-40B4-BE49-F238E27FC236}">
                  <a16:creationId xmlns:a16="http://schemas.microsoft.com/office/drawing/2014/main" id="{0CC93815-D0F7-42E0-8485-B436C3468728}"/>
                </a:ext>
              </a:extLst>
            </xdr:cNvPr>
            <xdr:cNvSpPr txBox="1"/>
          </xdr:nvSpPr>
          <xdr:spPr>
            <a:xfrm>
              <a:off x="28264174" y="1177238"/>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latin typeface="Cambria Math" panose="02040503050406030204" pitchFamily="18" charset="0"/>
                </a:rPr>
                <a:t>_</a:t>
              </a:r>
              <a:r>
                <a:rPr lang="en-US" sz="1100" b="0" i="0">
                  <a:latin typeface="Cambria Math" panose="02040503050406030204" pitchFamily="18" charset="0"/>
                </a:rPr>
                <a:t>(</a:t>
              </a:r>
              <a:r>
                <a:rPr lang="pl-PL" sz="1100" b="0" i="0">
                  <a:latin typeface="Cambria Math" panose="02040503050406030204" pitchFamily="18" charset="0"/>
                </a:rPr>
                <a:t>𝑖=1</a:t>
              </a:r>
              <a:r>
                <a:rPr lang="en-US" sz="1100" b="0" i="0">
                  <a:latin typeface="Cambria Math" panose="02040503050406030204" pitchFamily="18" charset="0"/>
                </a:rPr>
                <a:t>)</a:t>
              </a:r>
              <a:r>
                <a:rPr lang="pl-PL" sz="1100" b="0" i="0">
                  <a:latin typeface="Cambria Math" panose="02040503050406030204" pitchFamily="18" charset="0"/>
                </a:rPr>
                <a:t>^</a:t>
              </a:r>
              <a:r>
                <a:rPr lang="pl-PL" sz="1100" i="0">
                  <a:latin typeface="Cambria Math" panose="02040503050406030204" pitchFamily="18" charset="0"/>
                </a:rPr>
                <a:t>𝑀</a:t>
              </a:r>
              <a:r>
                <a:rPr lang="pl-PL"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a:t>
              </a:r>
              <a:endParaRPr lang="en-US" sz="1100"/>
            </a:p>
          </xdr:txBody>
        </xdr:sp>
      </mc:Fallback>
    </mc:AlternateContent>
    <xdr:clientData/>
  </xdr:oneCellAnchor>
  <xdr:oneCellAnchor>
    <xdr:from>
      <xdr:col>18</xdr:col>
      <xdr:colOff>251632</xdr:colOff>
      <xdr:row>5</xdr:row>
      <xdr:rowOff>258732</xdr:rowOff>
    </xdr:from>
    <xdr:ext cx="753768" cy="172227"/>
    <mc:AlternateContent xmlns:mc="http://schemas.openxmlformats.org/markup-compatibility/2006" xmlns:a14="http://schemas.microsoft.com/office/drawing/2010/main">
      <mc:Choice Requires="a14">
        <xdr:sp macro="" textlink="">
          <xdr:nvSpPr>
            <xdr:cNvPr id="31" name="TextBox 30">
              <a:extLst>
                <a:ext uri="{FF2B5EF4-FFF2-40B4-BE49-F238E27FC236}">
                  <a16:creationId xmlns:a16="http://schemas.microsoft.com/office/drawing/2014/main" id="{272B6D17-B8A8-49B0-B804-5908F6B3FE34}"/>
                </a:ext>
              </a:extLst>
            </xdr:cNvPr>
            <xdr:cNvSpPr txBox="1"/>
          </xdr:nvSpPr>
          <xdr:spPr>
            <a:xfrm>
              <a:off x="15408806" y="1307862"/>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31" name="TextBox 30">
              <a:extLst>
                <a:ext uri="{FF2B5EF4-FFF2-40B4-BE49-F238E27FC236}">
                  <a16:creationId xmlns:a16="http://schemas.microsoft.com/office/drawing/2014/main" id="{272B6D17-B8A8-49B0-B804-5908F6B3FE34}"/>
                </a:ext>
              </a:extLst>
            </xdr:cNvPr>
            <xdr:cNvSpPr txBox="1"/>
          </xdr:nvSpPr>
          <xdr:spPr>
            <a:xfrm>
              <a:off x="15408806" y="1307862"/>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17</xdr:col>
      <xdr:colOff>22199</xdr:colOff>
      <xdr:row>5</xdr:row>
      <xdr:rowOff>140715</xdr:rowOff>
    </xdr:from>
    <xdr:ext cx="753768" cy="172227"/>
    <mc:AlternateContent xmlns:mc="http://schemas.openxmlformats.org/markup-compatibility/2006" xmlns:a14="http://schemas.microsoft.com/office/drawing/2010/main">
      <mc:Choice Requires="a14">
        <xdr:sp macro="" textlink="">
          <xdr:nvSpPr>
            <xdr:cNvPr id="32" name="TextBox 31">
              <a:extLst>
                <a:ext uri="{FF2B5EF4-FFF2-40B4-BE49-F238E27FC236}">
                  <a16:creationId xmlns:a16="http://schemas.microsoft.com/office/drawing/2014/main" id="{D1FC9224-8E95-48A2-A08B-77792CDEACD0}"/>
                </a:ext>
              </a:extLst>
            </xdr:cNvPr>
            <xdr:cNvSpPr txBox="1"/>
          </xdr:nvSpPr>
          <xdr:spPr>
            <a:xfrm>
              <a:off x="24081228" y="1182862"/>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32" name="TextBox 31">
              <a:extLst>
                <a:ext uri="{FF2B5EF4-FFF2-40B4-BE49-F238E27FC236}">
                  <a16:creationId xmlns:a16="http://schemas.microsoft.com/office/drawing/2014/main" id="{D1FC9224-8E95-48A2-A08B-77792CDEACD0}"/>
                </a:ext>
              </a:extLst>
            </xdr:cNvPr>
            <xdr:cNvSpPr txBox="1"/>
          </xdr:nvSpPr>
          <xdr:spPr>
            <a:xfrm>
              <a:off x="24081228" y="1182862"/>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solidFill>
                    <a:schemeClr val="tx1"/>
                  </a:solidFill>
                  <a:effectLst/>
                  <a:latin typeface="Cambria Math" panose="02040503050406030204" pitchFamily="18" charset="0"/>
                  <a:ea typeface="+mn-ea"/>
                  <a:cs typeface="+mn-cs"/>
                </a:rPr>
                <a:t>𝑟</a:t>
              </a:r>
              <a:r>
                <a:rPr lang="pl-PL" sz="1100" b="0" i="0">
                  <a:solidFill>
                    <a:schemeClr val="tx1"/>
                  </a:solidFill>
                  <a:effectLst/>
                  <a:latin typeface="Cambria Math" panose="02040503050406030204" pitchFamily="18" charset="0"/>
                  <a:ea typeface="+mn-ea"/>
                  <a:cs typeface="+mn-cs"/>
                </a:rPr>
                <a:t>_𝑖</a:t>
              </a:r>
              <a:endParaRPr lang="en-US" sz="1100"/>
            </a:p>
          </xdr:txBody>
        </xdr:sp>
      </mc:Fallback>
    </mc:AlternateContent>
    <xdr:clientData/>
  </xdr:oneCellAnchor>
  <xdr:oneCellAnchor>
    <xdr:from>
      <xdr:col>16</xdr:col>
      <xdr:colOff>1933920</xdr:colOff>
      <xdr:row>5</xdr:row>
      <xdr:rowOff>315527</xdr:rowOff>
    </xdr:from>
    <xdr:ext cx="1439049" cy="238463"/>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B9001EE6-7283-4DC9-8F3C-605767D174CF}"/>
                </a:ext>
              </a:extLst>
            </xdr:cNvPr>
            <xdr:cNvSpPr txBox="1"/>
          </xdr:nvSpPr>
          <xdr:spPr>
            <a:xfrm>
              <a:off x="23919861" y="1357674"/>
              <a:ext cx="1439049" cy="238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acc>
                    <m:accPr>
                      <m:chr m:val="̅"/>
                      <m:ctrlPr>
                        <a:rPr lang="en-US" sz="1100" b="0" i="1">
                          <a:solidFill>
                            <a:schemeClr val="tx1"/>
                          </a:solidFill>
                          <a:effectLst/>
                          <a:latin typeface="Cambria Math" panose="02040503050406030204" pitchFamily="18" charset="0"/>
                          <a:ea typeface="+mn-ea"/>
                          <a:cs typeface="+mn-cs"/>
                        </a:rPr>
                      </m:ctrlPr>
                    </m:accPr>
                    <m:e>
                      <m:r>
                        <a:rPr lang="pl-PL" sz="1100" b="0" i="1">
                          <a:solidFill>
                            <a:schemeClr val="tx1"/>
                          </a:solidFill>
                          <a:effectLst/>
                          <a:latin typeface="Cambria Math" panose="02040503050406030204" pitchFamily="18" charset="0"/>
                          <a:ea typeface="+mn-ea"/>
                          <a:cs typeface="+mn-cs"/>
                        </a:rPr>
                        <m:t>𝑟</m:t>
                      </m:r>
                    </m:e>
                  </m:acc>
                  <m:r>
                    <a:rPr lang="pl-PL" sz="1100" b="0" i="1">
                      <a:solidFill>
                        <a:schemeClr val="tx1"/>
                      </a:solidFill>
                      <a:effectLst/>
                      <a:latin typeface="Cambria Math" panose="02040503050406030204" pitchFamily="18" charset="0"/>
                      <a:ea typeface="+mn-ea"/>
                      <a:cs typeface="+mn-cs"/>
                    </a:rPr>
                    <m:t>=</m:t>
                  </m:r>
                  <m:sSup>
                    <m:sSupPr>
                      <m:ctrlPr>
                        <a:rPr lang="pl-PL" sz="1100" b="0" i="1">
                          <a:solidFill>
                            <a:schemeClr val="tx1"/>
                          </a:solidFill>
                          <a:effectLst/>
                          <a:latin typeface="Cambria Math" panose="02040503050406030204" pitchFamily="18" charset="0"/>
                          <a:ea typeface="+mn-ea"/>
                          <a:cs typeface="+mn-cs"/>
                        </a:rPr>
                      </m:ctrlPr>
                    </m:sSupPr>
                    <m:e>
                      <m:d>
                        <m:dPr>
                          <m:ctrlPr>
                            <a:rPr lang="pl-PL" sz="1100" b="0" i="1">
                              <a:solidFill>
                                <a:schemeClr val="tx1"/>
                              </a:solidFill>
                              <a:effectLst/>
                              <a:latin typeface="Cambria Math" panose="02040503050406030204" pitchFamily="18" charset="0"/>
                              <a:ea typeface="+mn-ea"/>
                              <a:cs typeface="+mn-cs"/>
                            </a:rPr>
                          </m:ctrlPr>
                        </m:dPr>
                        <m:e>
                          <m:r>
                            <a:rPr lang="pl-PL" sz="1100" b="0" i="1">
                              <a:solidFill>
                                <a:schemeClr val="tx1"/>
                              </a:solidFill>
                              <a:effectLst/>
                              <a:latin typeface="Cambria Math" panose="02040503050406030204" pitchFamily="18" charset="0"/>
                              <a:ea typeface="+mn-ea"/>
                              <a:cs typeface="+mn-cs"/>
                            </a:rPr>
                            <m:t>1+</m:t>
                          </m:r>
                          <m:r>
                            <a:rPr lang="pl-PL" sz="1100" b="0" i="1">
                              <a:solidFill>
                                <a:schemeClr val="tx1"/>
                              </a:solidFill>
                              <a:effectLst/>
                              <a:latin typeface="Cambria Math" panose="02040503050406030204" pitchFamily="18" charset="0"/>
                              <a:ea typeface="+mn-ea"/>
                              <a:cs typeface="+mn-cs"/>
                            </a:rPr>
                            <m:t>𝑛</m:t>
                          </m:r>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e>
                      </m:d>
                    </m:e>
                    <m:sup>
                      <m:f>
                        <m:fPr>
                          <m:ctrlPr>
                            <a:rPr lang="pl-PL" sz="1100" b="0" i="1">
                              <a:solidFill>
                                <a:schemeClr val="tx1"/>
                              </a:solidFill>
                              <a:effectLst/>
                              <a:latin typeface="Cambria Math" panose="02040503050406030204" pitchFamily="18" charset="0"/>
                              <a:ea typeface="+mn-ea"/>
                              <a:cs typeface="+mn-cs"/>
                            </a:rPr>
                          </m:ctrlPr>
                        </m:fPr>
                        <m:num>
                          <m:r>
                            <a:rPr lang="pl-PL" sz="1100" b="0" i="1">
                              <a:solidFill>
                                <a:schemeClr val="tx1"/>
                              </a:solidFill>
                              <a:effectLst/>
                              <a:latin typeface="Cambria Math" panose="02040503050406030204" pitchFamily="18" charset="0"/>
                              <a:ea typeface="+mn-ea"/>
                              <a:cs typeface="+mn-cs"/>
                            </a:rPr>
                            <m:t>1</m:t>
                          </m:r>
                        </m:num>
                        <m:den>
                          <m:r>
                            <a:rPr lang="pl-PL" sz="1100" b="0" i="1">
                              <a:solidFill>
                                <a:schemeClr val="tx1"/>
                              </a:solidFill>
                              <a:effectLst/>
                              <a:latin typeface="Cambria Math" panose="02040503050406030204" pitchFamily="18" charset="0"/>
                              <a:ea typeface="+mn-ea"/>
                              <a:cs typeface="+mn-cs"/>
                            </a:rPr>
                            <m:t>𝑛</m:t>
                          </m:r>
                        </m:den>
                      </m:f>
                    </m:sup>
                  </m:sSup>
                </m:oMath>
              </a14:m>
              <a:r>
                <a:rPr lang="pl-PL" sz="1100"/>
                <a:t>-1</a:t>
              </a:r>
              <a:endParaRPr lang="en-US" sz="1100"/>
            </a:p>
          </xdr:txBody>
        </xdr:sp>
      </mc:Choice>
      <mc:Fallback xmlns="">
        <xdr:sp macro="" textlink="">
          <xdr:nvSpPr>
            <xdr:cNvPr id="3" name="TextBox 2">
              <a:extLst>
                <a:ext uri="{FF2B5EF4-FFF2-40B4-BE49-F238E27FC236}">
                  <a16:creationId xmlns:a16="http://schemas.microsoft.com/office/drawing/2014/main" id="{B9001EE6-7283-4DC9-8F3C-605767D174CF}"/>
                </a:ext>
              </a:extLst>
            </xdr:cNvPr>
            <xdr:cNvSpPr txBox="1"/>
          </xdr:nvSpPr>
          <xdr:spPr>
            <a:xfrm>
              <a:off x="23919861" y="1357674"/>
              <a:ext cx="1439049" cy="238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 ̅</a:t>
              </a:r>
              <a:r>
                <a:rPr lang="pl-PL" sz="1100" b="0" i="0">
                  <a:solidFill>
                    <a:schemeClr val="tx1"/>
                  </a:solidFill>
                  <a:effectLst/>
                  <a:latin typeface="Cambria Math" panose="02040503050406030204" pitchFamily="18" charset="0"/>
                  <a:ea typeface="+mn-ea"/>
                  <a:cs typeface="+mn-cs"/>
                </a:rPr>
                <a:t>=(1+𝑛∗𝑟_𝑖 )^(1/𝑛)</a:t>
              </a:r>
              <a:r>
                <a:rPr lang="pl-PL" sz="1100"/>
                <a:t>-1</a:t>
              </a:r>
              <a:endParaRPr lang="en-US" sz="1100"/>
            </a:p>
          </xdr:txBody>
        </xdr:sp>
      </mc:Fallback>
    </mc:AlternateContent>
    <xdr:clientData/>
  </xdr:oneCellAnchor>
</xdr:wsDr>
</file>

<file path=xl/drawings/drawing14.xml><?xml version="1.0" encoding="utf-8"?>
<xdr:wsDr xmlns:xdr="http://schemas.openxmlformats.org/drawingml/2006/spreadsheetDrawing" xmlns:a="http://schemas.openxmlformats.org/drawingml/2006/main">
  <xdr:oneCellAnchor>
    <xdr:from>
      <xdr:col>7</xdr:col>
      <xdr:colOff>453573</xdr:colOff>
      <xdr:row>9</xdr:row>
      <xdr:rowOff>257955</xdr:rowOff>
    </xdr:from>
    <xdr:ext cx="753768" cy="172227"/>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19DB2884-BF93-4E39-B083-1DBC525012EE}"/>
                </a:ext>
              </a:extLst>
            </xdr:cNvPr>
            <xdr:cNvSpPr txBox="1"/>
          </xdr:nvSpPr>
          <xdr:spPr>
            <a:xfrm>
              <a:off x="7578273" y="170575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solidFill>
                          <a:schemeClr val="tx1"/>
                        </a:solidFill>
                        <a:effectLst/>
                        <a:latin typeface="Cambria Math" panose="02040503050406030204" pitchFamily="18" charset="0"/>
                        <a:ea typeface="+mn-ea"/>
                        <a:cs typeface="+mn-cs"/>
                      </a:rPr>
                      <m:t>𝑅</m:t>
                    </m:r>
                  </m:oMath>
                </m:oMathPara>
              </a14:m>
              <a:endParaRPr lang="en-US" sz="1100"/>
            </a:p>
          </xdr:txBody>
        </xdr:sp>
      </mc:Choice>
      <mc:Fallback xmlns="">
        <xdr:sp macro="" textlink="">
          <xdr:nvSpPr>
            <xdr:cNvPr id="2" name="TextBox 1">
              <a:extLst>
                <a:ext uri="{FF2B5EF4-FFF2-40B4-BE49-F238E27FC236}">
                  <a16:creationId xmlns:a16="http://schemas.microsoft.com/office/drawing/2014/main" id="{19DB2884-BF93-4E39-B083-1DBC525012EE}"/>
                </a:ext>
              </a:extLst>
            </xdr:cNvPr>
            <xdr:cNvSpPr txBox="1"/>
          </xdr:nvSpPr>
          <xdr:spPr>
            <a:xfrm>
              <a:off x="7578273" y="170575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𝑅</a:t>
              </a:r>
              <a:endParaRPr lang="en-US" sz="1100"/>
            </a:p>
          </xdr:txBody>
        </xdr:sp>
      </mc:Fallback>
    </mc:AlternateContent>
    <xdr:clientData/>
  </xdr:oneCellAnchor>
  <xdr:oneCellAnchor>
    <xdr:from>
      <xdr:col>10</xdr:col>
      <xdr:colOff>743663</xdr:colOff>
      <xdr:row>9</xdr:row>
      <xdr:rowOff>229478</xdr:rowOff>
    </xdr:from>
    <xdr:ext cx="3257550" cy="289951"/>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A880D279-A6F4-4A70-9219-50AD7382F622}"/>
                </a:ext>
              </a:extLst>
            </xdr:cNvPr>
            <xdr:cNvSpPr txBox="1"/>
          </xdr:nvSpPr>
          <xdr:spPr>
            <a:xfrm>
              <a:off x="13843339" y="1854331"/>
              <a:ext cx="3257550" cy="2899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solidFill>
                          <a:schemeClr val="tx1"/>
                        </a:solidFill>
                        <a:effectLst/>
                        <a:latin typeface="Cambria Math" panose="02040503050406030204" pitchFamily="18" charset="0"/>
                        <a:ea typeface="+mn-ea"/>
                        <a:cs typeface="+mn-cs"/>
                      </a:rPr>
                      <m:t>𝐾</m:t>
                    </m:r>
                    <m:r>
                      <a:rPr lang="pl-PL" sz="1100" b="0" i="1">
                        <a:solidFill>
                          <a:schemeClr val="tx1"/>
                        </a:solidFill>
                        <a:effectLst/>
                        <a:latin typeface="Cambria Math" panose="02040503050406030204" pitchFamily="18" charset="0"/>
                        <a:ea typeface="+mn-ea"/>
                        <a:cs typeface="+mn-cs"/>
                      </a:rPr>
                      <m:t>∗</m:t>
                    </m:r>
                    <m:d>
                      <m:dPr>
                        <m:ctrlPr>
                          <a:rPr lang="pl-PL" sz="1100" b="0" i="1">
                            <a:solidFill>
                              <a:schemeClr val="tx1"/>
                            </a:solidFill>
                            <a:effectLst/>
                            <a:latin typeface="Cambria Math" panose="02040503050406030204" pitchFamily="18" charset="0"/>
                            <a:ea typeface="+mn-ea"/>
                            <a:cs typeface="+mn-cs"/>
                          </a:rPr>
                        </m:ctrlPr>
                      </m:dPr>
                      <m:e>
                        <m:r>
                          <a:rPr lang="pl-PL" sz="1100" b="0" i="1">
                            <a:solidFill>
                              <a:schemeClr val="tx1"/>
                            </a:solidFill>
                            <a:effectLst/>
                            <a:latin typeface="Cambria Math" panose="02040503050406030204" pitchFamily="18" charset="0"/>
                            <a:ea typeface="+mn-ea"/>
                            <a:cs typeface="+mn-cs"/>
                          </a:rPr>
                          <m:t>𝑅</m:t>
                        </m:r>
                        <m:r>
                          <a:rPr lang="pl-PL" sz="1100" i="1">
                            <a:solidFill>
                              <a:schemeClr val="tx1"/>
                            </a:solidFill>
                            <a:effectLst/>
                            <a:latin typeface="Cambria Math" panose="02040503050406030204" pitchFamily="18" charset="0"/>
                            <a:ea typeface="+mn-ea"/>
                            <a:cs typeface="+mn-cs"/>
                          </a:rPr>
                          <m:t>+</m:t>
                        </m:r>
                        <m:r>
                          <a:rPr lang="pl-PL" sz="1100" i="1">
                            <a:solidFill>
                              <a:schemeClr val="tx1"/>
                            </a:solidFill>
                            <a:effectLst/>
                            <a:latin typeface="Cambria Math" panose="02040503050406030204" pitchFamily="18" charset="0"/>
                            <a:ea typeface="+mn-ea"/>
                            <a:cs typeface="+mn-cs"/>
                          </a:rPr>
                          <m:t>𝐶𝐴𝑆</m:t>
                        </m:r>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𝑚𝑎𝑟𝑔𝑖𝑛</m:t>
                        </m:r>
                      </m:e>
                    </m:d>
                    <m:r>
                      <a:rPr lang="pl-PL" sz="1100" b="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i="1">
                                <a:solidFill>
                                  <a:schemeClr val="tx1"/>
                                </a:solidFill>
                                <a:effectLst/>
                                <a:latin typeface="Cambria Math" panose="02040503050406030204" pitchFamily="18" charset="0"/>
                                <a:ea typeface="+mn-ea"/>
                                <a:cs typeface="+mn-cs"/>
                              </a:rPr>
                              <m:t>𝑛</m:t>
                            </m:r>
                          </m:e>
                          <m:sub>
                            <m:r>
                              <a:rPr lang="pl-PL" sz="1100" i="1">
                                <a:solidFill>
                                  <a:schemeClr val="tx1"/>
                                </a:solidFill>
                                <a:effectLst/>
                                <a:latin typeface="Cambria Math" panose="02040503050406030204" pitchFamily="18" charset="0"/>
                                <a:ea typeface="+mn-ea"/>
                                <a:cs typeface="+mn-cs"/>
                              </a:rPr>
                              <m:t>𝑖</m:t>
                            </m:r>
                          </m:sub>
                        </m:sSub>
                      </m:num>
                      <m:den>
                        <m:r>
                          <a:rPr lang="pl-PL" sz="1100" i="1">
                            <a:solidFill>
                              <a:schemeClr val="tx1"/>
                            </a:solidFill>
                            <a:effectLst/>
                            <a:latin typeface="Cambria Math" panose="02040503050406030204" pitchFamily="18" charset="0"/>
                            <a:ea typeface="+mn-ea"/>
                            <a:cs typeface="+mn-cs"/>
                          </a:rPr>
                          <m:t>365</m:t>
                        </m:r>
                      </m:den>
                    </m:f>
                  </m:oMath>
                </m:oMathPara>
              </a14:m>
              <a:endParaRPr lang="en-US" sz="1100"/>
            </a:p>
          </xdr:txBody>
        </xdr:sp>
      </mc:Choice>
      <mc:Fallback xmlns="">
        <xdr:sp macro="" textlink="">
          <xdr:nvSpPr>
            <xdr:cNvPr id="3" name="TextBox 2">
              <a:extLst>
                <a:ext uri="{FF2B5EF4-FFF2-40B4-BE49-F238E27FC236}">
                  <a16:creationId xmlns:a16="http://schemas.microsoft.com/office/drawing/2014/main" id="{A880D279-A6F4-4A70-9219-50AD7382F622}"/>
                </a:ext>
              </a:extLst>
            </xdr:cNvPr>
            <xdr:cNvSpPr txBox="1"/>
          </xdr:nvSpPr>
          <xdr:spPr>
            <a:xfrm>
              <a:off x="13843339" y="1854331"/>
              <a:ext cx="3257550" cy="2899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𝐾∗(𝑅</a:t>
              </a:r>
              <a:r>
                <a:rPr lang="pl-PL" sz="1100" i="0">
                  <a:solidFill>
                    <a:schemeClr val="tx1"/>
                  </a:solidFill>
                  <a:effectLst/>
                  <a:latin typeface="Cambria Math" panose="02040503050406030204" pitchFamily="18" charset="0"/>
                  <a:ea typeface="+mn-ea"/>
                  <a:cs typeface="+mn-cs"/>
                </a:rPr>
                <a:t>+𝐶𝐴𝑆</a:t>
              </a:r>
              <a:r>
                <a:rPr lang="pl-PL" sz="1100" b="0" i="0">
                  <a:solidFill>
                    <a:schemeClr val="tx1"/>
                  </a:solidFill>
                  <a:effectLst/>
                  <a:latin typeface="Cambria Math" panose="02040503050406030204" pitchFamily="18" charset="0"/>
                  <a:ea typeface="+mn-ea"/>
                  <a:cs typeface="+mn-cs"/>
                </a:rPr>
                <a:t>+𝑚𝑎𝑟𝑔𝑖𝑛)∗</a:t>
              </a:r>
              <a:r>
                <a:rPr lang="pl-PL" sz="1100" i="0">
                  <a:solidFill>
                    <a:schemeClr val="tx1"/>
                  </a:solidFill>
                  <a:effectLst/>
                  <a:latin typeface="Cambria Math" panose="02040503050406030204" pitchFamily="18" charset="0"/>
                  <a:ea typeface="+mn-ea"/>
                  <a:cs typeface="+mn-cs"/>
                </a:rPr>
                <a:t>𝑛</a:t>
              </a:r>
              <a:r>
                <a:rPr lang="en-US" sz="1100" i="0">
                  <a:solidFill>
                    <a:schemeClr val="tx1"/>
                  </a:solidFill>
                  <a:effectLst/>
                  <a:latin typeface="Cambria Math" panose="02040503050406030204" pitchFamily="18" charset="0"/>
                  <a:ea typeface="+mn-ea"/>
                  <a:cs typeface="+mn-cs"/>
                </a:rPr>
                <a:t>_</a:t>
              </a:r>
              <a:r>
                <a:rPr lang="pl-PL" sz="1100" i="0">
                  <a:solidFill>
                    <a:schemeClr val="tx1"/>
                  </a:solidFill>
                  <a:effectLst/>
                  <a:latin typeface="Cambria Math" panose="02040503050406030204" pitchFamily="18" charset="0"/>
                  <a:ea typeface="+mn-ea"/>
                  <a:cs typeface="+mn-cs"/>
                </a:rPr>
                <a:t>𝑖</a:t>
              </a:r>
              <a:r>
                <a:rPr lang="en-US" sz="1100" i="0">
                  <a:solidFill>
                    <a:schemeClr val="tx1"/>
                  </a:solidFill>
                  <a:effectLst/>
                  <a:latin typeface="Cambria Math" panose="02040503050406030204" pitchFamily="18" charset="0"/>
                  <a:ea typeface="+mn-ea"/>
                  <a:cs typeface="+mn-cs"/>
                </a:rPr>
                <a:t>/</a:t>
              </a:r>
              <a:r>
                <a:rPr lang="pl-PL" sz="1100" i="0">
                  <a:solidFill>
                    <a:schemeClr val="tx1"/>
                  </a:solidFill>
                  <a:effectLst/>
                  <a:latin typeface="Cambria Math" panose="02040503050406030204" pitchFamily="18" charset="0"/>
                  <a:ea typeface="+mn-ea"/>
                  <a:cs typeface="+mn-cs"/>
                </a:rPr>
                <a:t>365</a:t>
              </a:r>
              <a:endParaRPr lang="en-US" sz="1100"/>
            </a:p>
          </xdr:txBody>
        </xdr:sp>
      </mc:Fallback>
    </mc:AlternateContent>
    <xdr:clientData/>
  </xdr:oneCellAnchor>
  <xdr:oneCellAnchor>
    <xdr:from>
      <xdr:col>4</xdr:col>
      <xdr:colOff>417285</xdr:colOff>
      <xdr:row>9</xdr:row>
      <xdr:rowOff>244928</xdr:rowOff>
    </xdr:from>
    <xdr:ext cx="753768" cy="172227"/>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7065D676-A767-4595-A6BE-C6643D790F50}"/>
                </a:ext>
              </a:extLst>
            </xdr:cNvPr>
            <xdr:cNvSpPr txBox="1"/>
          </xdr:nvSpPr>
          <xdr:spPr>
            <a:xfrm>
              <a:off x="5998935" y="16927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4" name="TextBox 3">
              <a:extLst>
                <a:ext uri="{FF2B5EF4-FFF2-40B4-BE49-F238E27FC236}">
                  <a16:creationId xmlns:a16="http://schemas.microsoft.com/office/drawing/2014/main" id="{7065D676-A767-4595-A6BE-C6643D790F50}"/>
                </a:ext>
              </a:extLst>
            </xdr:cNvPr>
            <xdr:cNvSpPr txBox="1"/>
          </xdr:nvSpPr>
          <xdr:spPr>
            <a:xfrm>
              <a:off x="5998935" y="16927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8</xdr:col>
      <xdr:colOff>326572</xdr:colOff>
      <xdr:row>9</xdr:row>
      <xdr:rowOff>242455</xdr:rowOff>
    </xdr:from>
    <xdr:ext cx="900546" cy="172227"/>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72C31B98-997C-4FBC-8CF2-1E22732F277B}"/>
                </a:ext>
              </a:extLst>
            </xdr:cNvPr>
            <xdr:cNvSpPr txBox="1"/>
          </xdr:nvSpPr>
          <xdr:spPr>
            <a:xfrm>
              <a:off x="10246179" y="1712026"/>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𝐾</m:t>
                    </m:r>
                  </m:oMath>
                </m:oMathPara>
              </a14:m>
              <a:endParaRPr lang="en-US" sz="1100"/>
            </a:p>
          </xdr:txBody>
        </xdr:sp>
      </mc:Choice>
      <mc:Fallback xmlns="">
        <xdr:sp macro="" textlink="">
          <xdr:nvSpPr>
            <xdr:cNvPr id="5" name="TextBox 4">
              <a:extLst>
                <a:ext uri="{FF2B5EF4-FFF2-40B4-BE49-F238E27FC236}">
                  <a16:creationId xmlns:a16="http://schemas.microsoft.com/office/drawing/2014/main" id="{72C31B98-997C-4FBC-8CF2-1E22732F277B}"/>
                </a:ext>
              </a:extLst>
            </xdr:cNvPr>
            <xdr:cNvSpPr txBox="1"/>
          </xdr:nvSpPr>
          <xdr:spPr>
            <a:xfrm>
              <a:off x="10246179" y="1712026"/>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𝐾</a:t>
              </a:r>
              <a:endParaRPr lang="en-US" sz="1100"/>
            </a:p>
          </xdr:txBody>
        </xdr:sp>
      </mc:Fallback>
    </mc:AlternateContent>
    <xdr:clientData/>
  </xdr:oneCellAnchor>
  <xdr:oneCellAnchor>
    <xdr:from>
      <xdr:col>9</xdr:col>
      <xdr:colOff>225878</xdr:colOff>
      <xdr:row>9</xdr:row>
      <xdr:rowOff>261505</xdr:rowOff>
    </xdr:from>
    <xdr:ext cx="900546" cy="172227"/>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10E10F39-E921-4BD1-B5F2-4B0036B0DFA0}"/>
                </a:ext>
              </a:extLst>
            </xdr:cNvPr>
            <xdr:cNvSpPr txBox="1"/>
          </xdr:nvSpPr>
          <xdr:spPr>
            <a:xfrm>
              <a:off x="10331903" y="1709305"/>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𝐶𝐴𝑆</m:t>
                    </m:r>
                  </m:oMath>
                </m:oMathPara>
              </a14:m>
              <a:endParaRPr lang="en-US" sz="1100"/>
            </a:p>
          </xdr:txBody>
        </xdr:sp>
      </mc:Choice>
      <mc:Fallback xmlns="">
        <xdr:sp macro="" textlink="">
          <xdr:nvSpPr>
            <xdr:cNvPr id="6" name="TextBox 5">
              <a:extLst>
                <a:ext uri="{FF2B5EF4-FFF2-40B4-BE49-F238E27FC236}">
                  <a16:creationId xmlns:a16="http://schemas.microsoft.com/office/drawing/2014/main" id="{10E10F39-E921-4BD1-B5F2-4B0036B0DFA0}"/>
                </a:ext>
              </a:extLst>
            </xdr:cNvPr>
            <xdr:cNvSpPr txBox="1"/>
          </xdr:nvSpPr>
          <xdr:spPr>
            <a:xfrm>
              <a:off x="10331903" y="1709305"/>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𝐶𝐴𝑆</a:t>
              </a:r>
              <a:endParaRPr lang="en-US" sz="1100"/>
            </a:p>
          </xdr:txBody>
        </xdr:sp>
      </mc:Fallback>
    </mc:AlternateContent>
    <xdr:clientData/>
  </xdr:oneCellAnchor>
  <xdr:oneCellAnchor>
    <xdr:from>
      <xdr:col>5</xdr:col>
      <xdr:colOff>202292</xdr:colOff>
      <xdr:row>9</xdr:row>
      <xdr:rowOff>250371</xdr:rowOff>
    </xdr:from>
    <xdr:ext cx="753768" cy="172227"/>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D4D019E3-7A09-44C7-961C-E69080AE7273}"/>
                </a:ext>
              </a:extLst>
            </xdr:cNvPr>
            <xdr:cNvSpPr txBox="1"/>
          </xdr:nvSpPr>
          <xdr:spPr>
            <a:xfrm>
              <a:off x="6910613" y="1719942"/>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𝑡𝑛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7" name="TextBox 6">
              <a:extLst>
                <a:ext uri="{FF2B5EF4-FFF2-40B4-BE49-F238E27FC236}">
                  <a16:creationId xmlns:a16="http://schemas.microsoft.com/office/drawing/2014/main" id="{D4D019E3-7A09-44C7-961C-E69080AE7273}"/>
                </a:ext>
              </a:extLst>
            </xdr:cNvPr>
            <xdr:cNvSpPr txBox="1"/>
          </xdr:nvSpPr>
          <xdr:spPr>
            <a:xfrm>
              <a:off x="6910613" y="1719942"/>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〖𝑡𝑛〗_𝑖</a:t>
              </a:r>
              <a:endParaRPr lang="en-US" sz="1100"/>
            </a:p>
          </xdr:txBody>
        </xdr:sp>
      </mc:Fallback>
    </mc:AlternateContent>
    <xdr:clientData/>
  </xdr:oneCellAnchor>
  <xdr:oneCellAnchor>
    <xdr:from>
      <xdr:col>10</xdr:col>
      <xdr:colOff>131582</xdr:colOff>
      <xdr:row>9</xdr:row>
      <xdr:rowOff>251808</xdr:rowOff>
    </xdr:from>
    <xdr:ext cx="900546" cy="172227"/>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ABA4CD6C-333D-4ADF-BE01-4CFF2EAC5328}"/>
                </a:ext>
              </a:extLst>
            </xdr:cNvPr>
            <xdr:cNvSpPr txBox="1"/>
          </xdr:nvSpPr>
          <xdr:spPr>
            <a:xfrm>
              <a:off x="25449032" y="2261583"/>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𝑚𝑎𝑟𝑔𝑖𝑛</m:t>
                    </m:r>
                  </m:oMath>
                </m:oMathPara>
              </a14:m>
              <a:endParaRPr lang="en-US" sz="1100"/>
            </a:p>
          </xdr:txBody>
        </xdr:sp>
      </mc:Choice>
      <mc:Fallback xmlns="">
        <xdr:sp macro="" textlink="">
          <xdr:nvSpPr>
            <xdr:cNvPr id="8" name="TextBox 7">
              <a:extLst>
                <a:ext uri="{FF2B5EF4-FFF2-40B4-BE49-F238E27FC236}">
                  <a16:creationId xmlns:a16="http://schemas.microsoft.com/office/drawing/2014/main" id="{ABA4CD6C-333D-4ADF-BE01-4CFF2EAC5328}"/>
                </a:ext>
              </a:extLst>
            </xdr:cNvPr>
            <xdr:cNvSpPr txBox="1"/>
          </xdr:nvSpPr>
          <xdr:spPr>
            <a:xfrm>
              <a:off x="25449032" y="2261583"/>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𝑚𝑎𝑟𝑔𝑖𝑛</a:t>
              </a:r>
              <a:endParaRPr lang="en-US" sz="1100"/>
            </a:p>
          </xdr:txBody>
        </xdr:sp>
      </mc:Fallback>
    </mc:AlternateContent>
    <xdr:clientData/>
  </xdr:oneCellAnchor>
</xdr:wsDr>
</file>

<file path=xl/drawings/drawing15.xml><?xml version="1.0" encoding="utf-8"?>
<xdr:wsDr xmlns:xdr="http://schemas.openxmlformats.org/drawingml/2006/spreadsheetDrawing" xmlns:a="http://schemas.openxmlformats.org/drawingml/2006/main">
  <xdr:twoCellAnchor>
    <xdr:from>
      <xdr:col>8</xdr:col>
      <xdr:colOff>372195</xdr:colOff>
      <xdr:row>7</xdr:row>
      <xdr:rowOff>13607</xdr:rowOff>
    </xdr:from>
    <xdr:to>
      <xdr:col>27</xdr:col>
      <xdr:colOff>0</xdr:colOff>
      <xdr:row>32</xdr:row>
      <xdr:rowOff>122464</xdr:rowOff>
    </xdr:to>
    <xdr:graphicFrame macro="">
      <xdr:nvGraphicFramePr>
        <xdr:cNvPr id="2" name="Chart 1">
          <a:extLst>
            <a:ext uri="{FF2B5EF4-FFF2-40B4-BE49-F238E27FC236}">
              <a16:creationId xmlns:a16="http://schemas.microsoft.com/office/drawing/2014/main" id="{BE197AFC-2366-8628-CF16-B3F63FA0D6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317766</xdr:colOff>
      <xdr:row>38</xdr:row>
      <xdr:rowOff>40823</xdr:rowOff>
    </xdr:from>
    <xdr:to>
      <xdr:col>30</xdr:col>
      <xdr:colOff>54429</xdr:colOff>
      <xdr:row>68</xdr:row>
      <xdr:rowOff>149679</xdr:rowOff>
    </xdr:to>
    <xdr:graphicFrame macro="">
      <xdr:nvGraphicFramePr>
        <xdr:cNvPr id="34" name="Chart 33">
          <a:extLst>
            <a:ext uri="{FF2B5EF4-FFF2-40B4-BE49-F238E27FC236}">
              <a16:creationId xmlns:a16="http://schemas.microsoft.com/office/drawing/2014/main" id="{8F9605FE-8C58-680A-A2D0-ACD9528CAB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8</xdr:col>
      <xdr:colOff>372195</xdr:colOff>
      <xdr:row>7</xdr:row>
      <xdr:rowOff>13607</xdr:rowOff>
    </xdr:from>
    <xdr:to>
      <xdr:col>27</xdr:col>
      <xdr:colOff>0</xdr:colOff>
      <xdr:row>32</xdr:row>
      <xdr:rowOff>122464</xdr:rowOff>
    </xdr:to>
    <xdr:graphicFrame macro="">
      <xdr:nvGraphicFramePr>
        <xdr:cNvPr id="2" name="Chart 1">
          <a:extLst>
            <a:ext uri="{FF2B5EF4-FFF2-40B4-BE49-F238E27FC236}">
              <a16:creationId xmlns:a16="http://schemas.microsoft.com/office/drawing/2014/main" id="{B7E7F594-4D36-4524-89B6-69C887258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317766</xdr:colOff>
      <xdr:row>38</xdr:row>
      <xdr:rowOff>40823</xdr:rowOff>
    </xdr:from>
    <xdr:to>
      <xdr:col>30</xdr:col>
      <xdr:colOff>54429</xdr:colOff>
      <xdr:row>68</xdr:row>
      <xdr:rowOff>149679</xdr:rowOff>
    </xdr:to>
    <xdr:graphicFrame macro="">
      <xdr:nvGraphicFramePr>
        <xdr:cNvPr id="3" name="Chart 2">
          <a:extLst>
            <a:ext uri="{FF2B5EF4-FFF2-40B4-BE49-F238E27FC236}">
              <a16:creationId xmlns:a16="http://schemas.microsoft.com/office/drawing/2014/main" id="{9B19CFBC-0C54-474D-B42C-6EA7C1AE28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oneCellAnchor>
    <xdr:from>
      <xdr:col>10</xdr:col>
      <xdr:colOff>376964</xdr:colOff>
      <xdr:row>10</xdr:row>
      <xdr:rowOff>226277</xdr:rowOff>
    </xdr:from>
    <xdr:ext cx="753768" cy="288797"/>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128A498C-77EB-4485-A7E6-313477373CEB}"/>
                </a:ext>
              </a:extLst>
            </xdr:cNvPr>
            <xdr:cNvSpPr txBox="1"/>
          </xdr:nvSpPr>
          <xdr:spPr>
            <a:xfrm>
              <a:off x="12568964" y="2245577"/>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latin typeface="Cambria Math" panose="02040503050406030204" pitchFamily="18" charset="0"/>
                          </a:rPr>
                          <m:t>𝑁</m:t>
                        </m:r>
                      </m:den>
                    </m:f>
                  </m:oMath>
                </m:oMathPara>
              </a14:m>
              <a:endParaRPr lang="en-US" sz="1100"/>
            </a:p>
          </xdr:txBody>
        </xdr:sp>
      </mc:Choice>
      <mc:Fallback xmlns="">
        <xdr:sp macro="" textlink="">
          <xdr:nvSpPr>
            <xdr:cNvPr id="2" name="TextBox 1">
              <a:extLst>
                <a:ext uri="{FF2B5EF4-FFF2-40B4-BE49-F238E27FC236}">
                  <a16:creationId xmlns:a16="http://schemas.microsoft.com/office/drawing/2014/main" id="{128A498C-77EB-4485-A7E6-313477373CEB}"/>
                </a:ext>
              </a:extLst>
            </xdr:cNvPr>
            <xdr:cNvSpPr txBox="1"/>
          </xdr:nvSpPr>
          <xdr:spPr>
            <a:xfrm>
              <a:off x="12568964" y="2245577"/>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𝑁</a:t>
              </a:r>
              <a:endParaRPr lang="en-US" sz="1100"/>
            </a:p>
          </xdr:txBody>
        </xdr:sp>
      </mc:Fallback>
    </mc:AlternateContent>
    <xdr:clientData/>
  </xdr:oneCellAnchor>
  <xdr:oneCellAnchor>
    <xdr:from>
      <xdr:col>9</xdr:col>
      <xdr:colOff>290287</xdr:colOff>
      <xdr:row>10</xdr:row>
      <xdr:rowOff>203526</xdr:rowOff>
    </xdr:from>
    <xdr:ext cx="753768" cy="172227"/>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E125EFE9-DA62-4142-95CC-A013DE772B81}"/>
                </a:ext>
              </a:extLst>
            </xdr:cNvPr>
            <xdr:cNvSpPr txBox="1"/>
          </xdr:nvSpPr>
          <xdr:spPr>
            <a:xfrm>
              <a:off x="10815412" y="2222826"/>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3" name="TextBox 2">
              <a:extLst>
                <a:ext uri="{FF2B5EF4-FFF2-40B4-BE49-F238E27FC236}">
                  <a16:creationId xmlns:a16="http://schemas.microsoft.com/office/drawing/2014/main" id="{E125EFE9-DA62-4142-95CC-A013DE772B81}"/>
                </a:ext>
              </a:extLst>
            </xdr:cNvPr>
            <xdr:cNvSpPr txBox="1"/>
          </xdr:nvSpPr>
          <xdr:spPr>
            <a:xfrm>
              <a:off x="10815412" y="2222826"/>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𝑟_𝑖</a:t>
              </a:r>
              <a:endParaRPr lang="en-US" sz="1100"/>
            </a:p>
          </xdr:txBody>
        </xdr:sp>
      </mc:Fallback>
    </mc:AlternateContent>
    <xdr:clientData/>
  </xdr:oneCellAnchor>
  <xdr:oneCellAnchor>
    <xdr:from>
      <xdr:col>11</xdr:col>
      <xdr:colOff>298486</xdr:colOff>
      <xdr:row>10</xdr:row>
      <xdr:rowOff>54429</xdr:rowOff>
    </xdr:from>
    <xdr:ext cx="1287006" cy="496226"/>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FDCC3EF3-49B1-4514-9C4C-53F9DC4EFD42}"/>
                </a:ext>
              </a:extLst>
            </xdr:cNvPr>
            <xdr:cNvSpPr txBox="1"/>
          </xdr:nvSpPr>
          <xdr:spPr>
            <a:xfrm>
              <a:off x="14157361" y="2073729"/>
              <a:ext cx="1287006" cy="496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ctrlPr>
                          <a:rPr lang="en-US" sz="1100" i="1">
                            <a:latin typeface="Cambria Math" panose="02040503050406030204" pitchFamily="18" charset="0"/>
                          </a:rPr>
                        </m:ctrlPr>
                      </m:naryPr>
                      <m:sub>
                        <m:r>
                          <m:rPr>
                            <m:brk m:alnAt="23"/>
                          </m:rPr>
                          <a:rPr lang="pl-PL" sz="1100" b="0" i="1">
                            <a:latin typeface="Cambria Math" panose="02040503050406030204" pitchFamily="18" charset="0"/>
                          </a:rPr>
                          <m:t>𝑖</m:t>
                        </m:r>
                        <m:r>
                          <a:rPr lang="pl-PL" sz="1100" b="0" i="1">
                            <a:latin typeface="Cambria Math" panose="02040503050406030204" pitchFamily="18" charset="0"/>
                          </a:rPr>
                          <m:t>=1</m:t>
                        </m:r>
                      </m:sub>
                      <m:sup>
                        <m:sSub>
                          <m:sSubPr>
                            <m:ctrlPr>
                              <a:rPr lang="en-US" sz="1100" i="1">
                                <a:latin typeface="Cambria Math" panose="02040503050406030204" pitchFamily="18" charset="0"/>
                              </a:rPr>
                            </m:ctrlPr>
                          </m:sSubPr>
                          <m:e>
                            <m:r>
                              <a:rPr lang="pl-PL" sz="1100" b="0" i="1">
                                <a:latin typeface="Cambria Math" panose="02040503050406030204" pitchFamily="18" charset="0"/>
                              </a:rPr>
                              <m:t>𝑑</m:t>
                            </m:r>
                          </m:e>
                          <m:sub>
                            <m:r>
                              <a:rPr lang="pl-PL" sz="1100" b="0" i="1">
                                <a:latin typeface="Cambria Math" panose="02040503050406030204" pitchFamily="18" charset="0"/>
                              </a:rPr>
                              <m:t>𝑏</m:t>
                            </m:r>
                          </m:sub>
                        </m:sSub>
                      </m:sup>
                      <m:e>
                        <m:r>
                          <a:rPr lang="pl-PL" sz="1100" b="0" i="1">
                            <a:latin typeface="Cambria Math" panose="02040503050406030204" pitchFamily="18" charset="0"/>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𝑁</m:t>
                            </m:r>
                          </m:den>
                        </m:f>
                        <m:r>
                          <a:rPr lang="pl-PL" sz="1100" b="0" i="1">
                            <a:solidFill>
                              <a:schemeClr val="tx1"/>
                            </a:solidFill>
                            <a:effectLst/>
                            <a:latin typeface="Cambria Math" panose="02040503050406030204" pitchFamily="18" charset="0"/>
                            <a:ea typeface="+mn-ea"/>
                            <a:cs typeface="+mn-cs"/>
                          </a:rPr>
                          <m:t>)</m:t>
                        </m:r>
                      </m:e>
                    </m:nary>
                  </m:oMath>
                </m:oMathPara>
              </a14:m>
              <a:endParaRPr lang="en-US" sz="1100"/>
            </a:p>
          </xdr:txBody>
        </xdr:sp>
      </mc:Choice>
      <mc:Fallback xmlns="">
        <xdr:sp macro="" textlink="">
          <xdr:nvSpPr>
            <xdr:cNvPr id="4" name="TextBox 3">
              <a:extLst>
                <a:ext uri="{FF2B5EF4-FFF2-40B4-BE49-F238E27FC236}">
                  <a16:creationId xmlns:a16="http://schemas.microsoft.com/office/drawing/2014/main" id="{FDCC3EF3-49B1-4514-9C4C-53F9DC4EFD42}"/>
                </a:ext>
              </a:extLst>
            </xdr:cNvPr>
            <xdr:cNvSpPr txBox="1"/>
          </xdr:nvSpPr>
          <xdr:spPr>
            <a:xfrm>
              <a:off x="14157361" y="2073729"/>
              <a:ext cx="1287006" cy="496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latin typeface="Cambria Math" panose="02040503050406030204" pitchFamily="18" charset="0"/>
                </a:rPr>
                <a:t>_</a:t>
              </a:r>
              <a:r>
                <a:rPr lang="en-US" sz="1100" b="0" i="0">
                  <a:latin typeface="Cambria Math" panose="02040503050406030204" pitchFamily="18" charset="0"/>
                </a:rPr>
                <a:t>(</a:t>
              </a:r>
              <a:r>
                <a:rPr lang="pl-PL" sz="1100" b="0" i="0">
                  <a:latin typeface="Cambria Math" panose="02040503050406030204" pitchFamily="18" charset="0"/>
                </a:rPr>
                <a:t>𝑖=1</a:t>
              </a:r>
              <a:r>
                <a:rPr lang="en-US" sz="1100" b="0" i="0">
                  <a:latin typeface="Cambria Math" panose="02040503050406030204" pitchFamily="18" charset="0"/>
                </a:rPr>
                <a:t>)</a:t>
              </a:r>
              <a:r>
                <a:rPr lang="pl-PL" sz="1100" b="0" i="0">
                  <a:latin typeface="Cambria Math" panose="02040503050406030204" pitchFamily="18" charset="0"/>
                </a:rPr>
                <a:t>^(𝑑</a:t>
              </a:r>
              <a:r>
                <a:rPr lang="en-US" sz="1100" b="0" i="0">
                  <a:latin typeface="Cambria Math" panose="02040503050406030204" pitchFamily="18" charset="0"/>
                </a:rPr>
                <a:t>_</a:t>
              </a:r>
              <a:r>
                <a:rPr lang="pl-PL" sz="1100" b="0" i="0">
                  <a:latin typeface="Cambria Math" panose="02040503050406030204" pitchFamily="18" charset="0"/>
                </a:rPr>
                <a:t>𝑏)</a:t>
              </a:r>
              <a:r>
                <a:rPr lang="pl-PL"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𝑁)〗</a:t>
              </a:r>
              <a:endParaRPr lang="en-US" sz="1100"/>
            </a:p>
          </xdr:txBody>
        </xdr:sp>
      </mc:Fallback>
    </mc:AlternateContent>
    <xdr:clientData/>
  </xdr:oneCellAnchor>
  <xdr:oneCellAnchor>
    <xdr:from>
      <xdr:col>13</xdr:col>
      <xdr:colOff>550974</xdr:colOff>
      <xdr:row>10</xdr:row>
      <xdr:rowOff>173346</xdr:rowOff>
    </xdr:from>
    <xdr:ext cx="753768" cy="3046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4B6C5DF1-A00D-44DB-83F8-254527CAFD19}"/>
                </a:ext>
              </a:extLst>
            </xdr:cNvPr>
            <xdr:cNvSpPr txBox="1"/>
          </xdr:nvSpPr>
          <xdr:spPr>
            <a:xfrm>
              <a:off x="18115074" y="2192646"/>
              <a:ext cx="753768" cy="30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𝐴𝐶𝑅</m:t>
                    </m:r>
                    <m:r>
                      <a:rPr lang="pl-PL" sz="1100" b="0" i="1">
                        <a:latin typeface="Cambria Math" panose="02040503050406030204" pitchFamily="18" charset="0"/>
                      </a:rPr>
                      <m:t>∗</m:t>
                    </m:r>
                    <m:f>
                      <m:fPr>
                        <m:ctrlPr>
                          <a:rPr lang="en-US" sz="1100" i="1">
                            <a:latin typeface="Cambria Math" panose="02040503050406030204" pitchFamily="18" charset="0"/>
                          </a:rPr>
                        </m:ctrlPr>
                      </m:fPr>
                      <m:num>
                        <m:r>
                          <a:rPr lang="pl-PL" sz="1100" b="0" i="1">
                            <a:latin typeface="Cambria Math" panose="02040503050406030204" pitchFamily="18" charset="0"/>
                          </a:rPr>
                          <m:t>𝑡𝑐</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latin typeface="Cambria Math" panose="02040503050406030204" pitchFamily="18" charset="0"/>
                          </a:rPr>
                          <m:t>𝑁</m:t>
                        </m:r>
                      </m:den>
                    </m:f>
                  </m:oMath>
                </m:oMathPara>
              </a14:m>
              <a:endParaRPr lang="en-US" sz="1100"/>
            </a:p>
          </xdr:txBody>
        </xdr:sp>
      </mc:Choice>
      <mc:Fallback xmlns="">
        <xdr:sp macro="" textlink="">
          <xdr:nvSpPr>
            <xdr:cNvPr id="5" name="TextBox 4">
              <a:extLst>
                <a:ext uri="{FF2B5EF4-FFF2-40B4-BE49-F238E27FC236}">
                  <a16:creationId xmlns:a16="http://schemas.microsoft.com/office/drawing/2014/main" id="{4B6C5DF1-A00D-44DB-83F8-254527CAFD19}"/>
                </a:ext>
              </a:extLst>
            </xdr:cNvPr>
            <xdr:cNvSpPr txBox="1"/>
          </xdr:nvSpPr>
          <xdr:spPr>
            <a:xfrm>
              <a:off x="18115074" y="2192646"/>
              <a:ext cx="753768" cy="30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𝐴𝐶𝑅∗</a:t>
              </a:r>
              <a:r>
                <a:rPr lang="en-US" sz="1100" i="0">
                  <a:latin typeface="Cambria Math" panose="02040503050406030204" pitchFamily="18" charset="0"/>
                </a:rPr>
                <a:t>(</a:t>
              </a:r>
              <a:r>
                <a:rPr lang="pl-PL" sz="1100" b="0" i="0">
                  <a:latin typeface="Cambria Math" panose="02040503050406030204" pitchFamily="18" charset="0"/>
                </a:rPr>
                <a:t>𝑡𝑐</a:t>
              </a:r>
              <a:r>
                <a:rPr lang="pl-PL" sz="1100" b="0" i="0">
                  <a:solidFill>
                    <a:schemeClr val="tx1"/>
                  </a:solidFill>
                  <a:effectLst/>
                  <a:latin typeface="Cambria Math" panose="02040503050406030204" pitchFamily="18" charset="0"/>
                  <a:ea typeface="+mn-ea"/>
                  <a:cs typeface="+mn-cs"/>
                </a:rPr>
                <a:t>𝑛_𝑖</a:t>
              </a:r>
              <a:r>
                <a:rPr lang="en-US"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𝑁</a:t>
              </a:r>
              <a:endParaRPr lang="en-US" sz="1100"/>
            </a:p>
          </xdr:txBody>
        </xdr:sp>
      </mc:Fallback>
    </mc:AlternateContent>
    <xdr:clientData/>
  </xdr:oneCellAnchor>
  <xdr:oneCellAnchor>
    <xdr:from>
      <xdr:col>14</xdr:col>
      <xdr:colOff>199911</xdr:colOff>
      <xdr:row>10</xdr:row>
      <xdr:rowOff>131769</xdr:rowOff>
    </xdr:from>
    <xdr:ext cx="1530350" cy="344582"/>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EA3A884C-FEE4-402F-8B4E-2AF4E8416293}"/>
                </a:ext>
              </a:extLst>
            </xdr:cNvPr>
            <xdr:cNvSpPr txBox="1"/>
          </xdr:nvSpPr>
          <xdr:spPr>
            <a:xfrm>
              <a:off x="19945236" y="2151069"/>
              <a:ext cx="1530350" cy="3445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m:t>
                    </m:r>
                    <m:sSub>
                      <m:sSubPr>
                        <m:ctrlPr>
                          <a:rPr lang="pl-PL" sz="1100" b="0" i="1">
                            <a:latin typeface="Cambria Math" panose="02040503050406030204" pitchFamily="18" charset="0"/>
                          </a:rPr>
                        </m:ctrlPr>
                      </m:sSubPr>
                      <m:e>
                        <m:r>
                          <a:rPr lang="pl-PL" sz="1100" b="0" i="1">
                            <a:latin typeface="Cambria Math" panose="02040503050406030204" pitchFamily="18" charset="0"/>
                          </a:rPr>
                          <m:t>𝑈𝐶𝑅</m:t>
                        </m:r>
                      </m:e>
                      <m:sub>
                        <m:r>
                          <a:rPr lang="pl-PL" sz="1100" b="0" i="1">
                            <a:latin typeface="Cambria Math" panose="02040503050406030204" pitchFamily="18" charset="0"/>
                          </a:rPr>
                          <m:t>𝑖</m:t>
                        </m:r>
                      </m:sub>
                    </m:sSub>
                    <m:r>
                      <a:rPr lang="pl-PL" sz="1100" b="0" i="1">
                        <a:latin typeface="Cambria Math" panose="02040503050406030204" pitchFamily="18" charset="0"/>
                      </a:rPr>
                      <m:t>−</m:t>
                    </m:r>
                    <m:sSub>
                      <m:sSubPr>
                        <m:ctrlPr>
                          <a:rPr lang="pl-PL" sz="1100" b="0" i="1">
                            <a:latin typeface="Cambria Math" panose="02040503050406030204" pitchFamily="18" charset="0"/>
                          </a:rPr>
                        </m:ctrlPr>
                      </m:sSubPr>
                      <m:e>
                        <m:r>
                          <a:rPr lang="pl-PL" sz="1100" b="0" i="1">
                            <a:latin typeface="Cambria Math" panose="02040503050406030204" pitchFamily="18" charset="0"/>
                          </a:rPr>
                          <m:t>𝑈𝐶𝑅</m:t>
                        </m:r>
                      </m:e>
                      <m:sub>
                        <m:r>
                          <a:rPr lang="pl-PL" sz="1100" b="0" i="1">
                            <a:latin typeface="Cambria Math" panose="02040503050406030204" pitchFamily="18" charset="0"/>
                          </a:rPr>
                          <m:t>𝑖</m:t>
                        </m:r>
                        <m:r>
                          <a:rPr lang="pl-PL" sz="1100" b="0" i="1">
                            <a:latin typeface="Cambria Math" panose="02040503050406030204" pitchFamily="18" charset="0"/>
                          </a:rPr>
                          <m:t>−1</m:t>
                        </m:r>
                        <m:r>
                          <a:rPr lang="pl-PL" sz="1100" b="0" i="1">
                            <a:latin typeface="Cambria Math" panose="02040503050406030204" pitchFamily="18" charset="0"/>
                          </a:rPr>
                          <m:t>𝐵𝐷</m:t>
                        </m:r>
                      </m:sub>
                    </m:sSub>
                    <m:r>
                      <a:rPr lang="pl-PL" sz="1100" b="0" i="1">
                        <a:latin typeface="Cambria Math" panose="02040503050406030204" pitchFamily="18" charset="0"/>
                      </a:rPr>
                      <m:t>)∗</m:t>
                    </m:r>
                    <m:f>
                      <m:fPr>
                        <m:ctrlPr>
                          <a:rPr lang="en-US" sz="1100" i="1">
                            <a:latin typeface="Cambria Math" panose="02040503050406030204" pitchFamily="18" charset="0"/>
                          </a:rPr>
                        </m:ctrlPr>
                      </m:fPr>
                      <m:num>
                        <m:r>
                          <a:rPr lang="pl-PL" sz="1100" b="0" i="1">
                            <a:latin typeface="Cambria Math" panose="02040503050406030204" pitchFamily="18" charset="0"/>
                          </a:rPr>
                          <m:t>𝑁</m:t>
                        </m:r>
                      </m:num>
                      <m:den>
                        <m:sSub>
                          <m:sSubPr>
                            <m:ctrlPr>
                              <a:rPr lang="en-US" sz="1100" i="1">
                                <a:latin typeface="Cambria Math" panose="02040503050406030204" pitchFamily="18" charset="0"/>
                              </a:rPr>
                            </m:ctrlPr>
                          </m:sSubPr>
                          <m:e>
                            <m:r>
                              <a:rPr lang="pl-PL" sz="1100" b="0" i="1">
                                <a:latin typeface="Cambria Math" panose="02040503050406030204" pitchFamily="18" charset="0"/>
                              </a:rPr>
                              <m:t>𝑐𝑛</m:t>
                            </m:r>
                          </m:e>
                          <m:sub>
                            <m:r>
                              <a:rPr lang="pl-PL" sz="1100" b="0" i="1">
                                <a:latin typeface="Cambria Math" panose="02040503050406030204" pitchFamily="18" charset="0"/>
                              </a:rPr>
                              <m:t>𝑖</m:t>
                            </m:r>
                          </m:sub>
                        </m:sSub>
                      </m:den>
                    </m:f>
                  </m:oMath>
                </m:oMathPara>
              </a14:m>
              <a:endParaRPr lang="en-US" sz="1100"/>
            </a:p>
          </xdr:txBody>
        </xdr:sp>
      </mc:Choice>
      <mc:Fallback xmlns="">
        <xdr:sp macro="" textlink="">
          <xdr:nvSpPr>
            <xdr:cNvPr id="6" name="TextBox 5">
              <a:extLst>
                <a:ext uri="{FF2B5EF4-FFF2-40B4-BE49-F238E27FC236}">
                  <a16:creationId xmlns:a16="http://schemas.microsoft.com/office/drawing/2014/main" id="{EA3A884C-FEE4-402F-8B4E-2AF4E8416293}"/>
                </a:ext>
              </a:extLst>
            </xdr:cNvPr>
            <xdr:cNvSpPr txBox="1"/>
          </xdr:nvSpPr>
          <xdr:spPr>
            <a:xfrm>
              <a:off x="19945236" y="2151069"/>
              <a:ext cx="1530350" cy="3445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(〖𝑈𝐶𝑅〗_𝑖−〖𝑈𝐶𝑅〗_(𝑖−1𝐵𝐷))∗𝑁</a:t>
              </a:r>
              <a:r>
                <a:rPr lang="en-US" sz="1100" b="0" i="0">
                  <a:latin typeface="Cambria Math" panose="02040503050406030204" pitchFamily="18" charset="0"/>
                </a:rPr>
                <a:t>/〖</a:t>
              </a:r>
              <a:r>
                <a:rPr lang="pl-PL" sz="1100" b="0" i="0">
                  <a:latin typeface="Cambria Math" panose="02040503050406030204" pitchFamily="18" charset="0"/>
                </a:rPr>
                <a:t>𝑐𝑛</a:t>
              </a:r>
              <a:r>
                <a:rPr lang="en-US" sz="1100" b="0" i="0">
                  <a:latin typeface="Cambria Math" panose="02040503050406030204" pitchFamily="18" charset="0"/>
                </a:rPr>
                <a:t>〗_</a:t>
              </a:r>
              <a:r>
                <a:rPr lang="pl-PL" sz="1100" b="0" i="0">
                  <a:latin typeface="Cambria Math" panose="02040503050406030204" pitchFamily="18" charset="0"/>
                </a:rPr>
                <a:t>𝑖 </a:t>
              </a:r>
              <a:endParaRPr lang="en-US" sz="1100"/>
            </a:p>
          </xdr:txBody>
        </xdr:sp>
      </mc:Fallback>
    </mc:AlternateContent>
    <xdr:clientData/>
  </xdr:oneCellAnchor>
  <xdr:oneCellAnchor>
    <xdr:from>
      <xdr:col>18</xdr:col>
      <xdr:colOff>29691</xdr:colOff>
      <xdr:row>10</xdr:row>
      <xdr:rowOff>195859</xdr:rowOff>
    </xdr:from>
    <xdr:ext cx="1507917" cy="223138"/>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2ADDD7B2-F9DA-4D19-A636-FE4B6AB8B5C1}"/>
                </a:ext>
              </a:extLst>
            </xdr:cNvPr>
            <xdr:cNvSpPr txBox="1"/>
          </xdr:nvSpPr>
          <xdr:spPr>
            <a:xfrm>
              <a:off x="25328091" y="2215159"/>
              <a:ext cx="1507917" cy="223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𝐾</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d>
                    <m:dPr>
                      <m:begChr m:val="["/>
                      <m:endChr m:val="]"/>
                      <m:ctrlPr>
                        <a:rPr lang="pl-PL" sz="1100" b="0" i="1">
                          <a:solidFill>
                            <a:schemeClr val="tx1"/>
                          </a:solidFill>
                          <a:effectLst/>
                          <a:latin typeface="Cambria Math" panose="02040503050406030204" pitchFamily="18" charset="0"/>
                          <a:ea typeface="+mn-ea"/>
                          <a:cs typeface="+mn-cs"/>
                        </a:rPr>
                      </m:ctrlPr>
                    </m:dPr>
                    <m:e>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𝑁𝐶𝑅</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𝐶𝐴𝑆</m:t>
                      </m:r>
                    </m:e>
                  </m:d>
                  <m:r>
                    <a:rPr lang="pl-PL" sz="1100" b="0" i="1">
                      <a:solidFill>
                        <a:schemeClr val="tx1"/>
                      </a:solidFill>
                      <a:effectLst/>
                      <a:latin typeface="Cambria Math" panose="02040503050406030204" pitchFamily="18" charset="0"/>
                      <a:ea typeface="+mn-ea"/>
                      <a:cs typeface="+mn-cs"/>
                    </a:rPr>
                    <m:t>∗</m:t>
                  </m:r>
                  <m:f>
                    <m:fPr>
                      <m:ctrlPr>
                        <a:rPr lang="pl-PL" sz="1100" b="0" i="1">
                          <a:solidFill>
                            <a:schemeClr val="tx1"/>
                          </a:solidFill>
                          <a:effectLst/>
                          <a:latin typeface="Cambria Math" panose="02040503050406030204" pitchFamily="18" charset="0"/>
                          <a:ea typeface="+mn-ea"/>
                          <a:cs typeface="+mn-cs"/>
                        </a:rPr>
                      </m:ctrlPr>
                    </m:fPr>
                    <m:num>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𝑐𝑛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𝑁</m:t>
                      </m:r>
                    </m:den>
                  </m:f>
                </m:oMath>
              </a14:m>
              <a:r>
                <a:rPr lang="pl-PL" sz="1100"/>
                <a:t> </a:t>
              </a:r>
              <a:endParaRPr lang="en-US" sz="1100"/>
            </a:p>
          </xdr:txBody>
        </xdr:sp>
      </mc:Choice>
      <mc:Fallback xmlns="">
        <xdr:sp macro="" textlink="">
          <xdr:nvSpPr>
            <xdr:cNvPr id="7" name="TextBox 6">
              <a:extLst>
                <a:ext uri="{FF2B5EF4-FFF2-40B4-BE49-F238E27FC236}">
                  <a16:creationId xmlns:a16="http://schemas.microsoft.com/office/drawing/2014/main" id="{2ADDD7B2-F9DA-4D19-A636-FE4B6AB8B5C1}"/>
                </a:ext>
              </a:extLst>
            </xdr:cNvPr>
            <xdr:cNvSpPr txBox="1"/>
          </xdr:nvSpPr>
          <xdr:spPr>
            <a:xfrm>
              <a:off x="25328091" y="2215159"/>
              <a:ext cx="1507917" cy="223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𝐾_𝑖</a:t>
              </a:r>
              <a:r>
                <a:rPr lang="pl-PL" sz="1100" b="0" i="0">
                  <a:solidFill>
                    <a:schemeClr val="tx1"/>
                  </a:solidFill>
                  <a:effectLst/>
                  <a:latin typeface="+mn-lt"/>
                  <a:ea typeface="+mn-ea"/>
                  <a:cs typeface="+mn-cs"/>
                </a:rPr>
                <a:t>∗[〖𝑁𝐶𝑅〗_𝑖+</a:t>
              </a:r>
              <a:r>
                <a:rPr lang="pl-PL" sz="1100" b="0" i="0">
                  <a:solidFill>
                    <a:schemeClr val="tx1"/>
                  </a:solidFill>
                  <a:effectLst/>
                  <a:latin typeface="Cambria Math" panose="02040503050406030204" pitchFamily="18" charset="0"/>
                  <a:ea typeface="+mn-ea"/>
                  <a:cs typeface="+mn-cs"/>
                </a:rPr>
                <a:t>𝐶𝐴𝑆</a:t>
              </a:r>
              <a:r>
                <a:rPr lang="pl-PL" sz="1100" b="0" i="0">
                  <a:solidFill>
                    <a:schemeClr val="tx1"/>
                  </a:solidFill>
                  <a:effectLst/>
                  <a:latin typeface="+mn-lt"/>
                  <a:ea typeface="+mn-ea"/>
                  <a:cs typeface="+mn-cs"/>
                </a:rPr>
                <a:t>]∗〖𝑐𝑛〗_𝑖</a:t>
              </a:r>
              <a:r>
                <a:rPr lang="pl-PL" sz="1100" b="0" i="0">
                  <a:solidFill>
                    <a:schemeClr val="tx1"/>
                  </a:solidFill>
                  <a:effectLst/>
                  <a:latin typeface="Cambria Math" panose="02040503050406030204" pitchFamily="18" charset="0"/>
                  <a:ea typeface="+mn-ea"/>
                  <a:cs typeface="+mn-cs"/>
                </a:rPr>
                <a:t>/𝑁</a:t>
              </a:r>
              <a:r>
                <a:rPr lang="pl-PL" sz="1100"/>
                <a:t> </a:t>
              </a:r>
              <a:endParaRPr lang="en-US" sz="1100"/>
            </a:p>
          </xdr:txBody>
        </xdr:sp>
      </mc:Fallback>
    </mc:AlternateContent>
    <xdr:clientData/>
  </xdr:oneCellAnchor>
  <xdr:oneCellAnchor>
    <xdr:from>
      <xdr:col>4</xdr:col>
      <xdr:colOff>417285</xdr:colOff>
      <xdr:row>10</xdr:row>
      <xdr:rowOff>244928</xdr:rowOff>
    </xdr:from>
    <xdr:ext cx="753768" cy="172227"/>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AC530DC1-0314-49DC-B75E-B3AED14DAE65}"/>
                </a:ext>
              </a:extLst>
            </xdr:cNvPr>
            <xdr:cNvSpPr txBox="1"/>
          </xdr:nvSpPr>
          <xdr:spPr>
            <a:xfrm>
              <a:off x="5998935" y="22642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8" name="TextBox 7">
              <a:extLst>
                <a:ext uri="{FF2B5EF4-FFF2-40B4-BE49-F238E27FC236}">
                  <a16:creationId xmlns:a16="http://schemas.microsoft.com/office/drawing/2014/main" id="{AC530DC1-0314-49DC-B75E-B3AED14DAE65}"/>
                </a:ext>
              </a:extLst>
            </xdr:cNvPr>
            <xdr:cNvSpPr txBox="1"/>
          </xdr:nvSpPr>
          <xdr:spPr>
            <a:xfrm>
              <a:off x="5998935" y="22642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5</xdr:col>
      <xdr:colOff>310812</xdr:colOff>
      <xdr:row>10</xdr:row>
      <xdr:rowOff>244928</xdr:rowOff>
    </xdr:from>
    <xdr:ext cx="753768" cy="172227"/>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EF6E3B93-CE91-4CFD-B446-7087497C461F}"/>
                </a:ext>
              </a:extLst>
            </xdr:cNvPr>
            <xdr:cNvSpPr txBox="1"/>
          </xdr:nvSpPr>
          <xdr:spPr>
            <a:xfrm>
              <a:off x="7025937" y="22642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𝑡𝑛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9" name="TextBox 8">
              <a:extLst>
                <a:ext uri="{FF2B5EF4-FFF2-40B4-BE49-F238E27FC236}">
                  <a16:creationId xmlns:a16="http://schemas.microsoft.com/office/drawing/2014/main" id="{EF6E3B93-CE91-4CFD-B446-7087497C461F}"/>
                </a:ext>
              </a:extLst>
            </xdr:cNvPr>
            <xdr:cNvSpPr txBox="1"/>
          </xdr:nvSpPr>
          <xdr:spPr>
            <a:xfrm>
              <a:off x="7025937" y="22642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〖𝑡𝑛〗_𝑖</a:t>
              </a:r>
              <a:endParaRPr lang="en-US" sz="1100"/>
            </a:p>
          </xdr:txBody>
        </xdr:sp>
      </mc:Fallback>
    </mc:AlternateContent>
    <xdr:clientData/>
  </xdr:oneCellAnchor>
  <xdr:oneCellAnchor>
    <xdr:from>
      <xdr:col>6</xdr:col>
      <xdr:colOff>353786</xdr:colOff>
      <xdr:row>10</xdr:row>
      <xdr:rowOff>244929</xdr:rowOff>
    </xdr:from>
    <xdr:ext cx="753768" cy="172227"/>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40800904-F0E2-4A40-A421-4E8F8947C256}"/>
                </a:ext>
              </a:extLst>
            </xdr:cNvPr>
            <xdr:cNvSpPr txBox="1"/>
          </xdr:nvSpPr>
          <xdr:spPr>
            <a:xfrm>
              <a:off x="8202386" y="2264229"/>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a:solidFill>
                    <a:schemeClr val="tx1"/>
                  </a:solidFill>
                  <a:effectLst/>
                  <a:ea typeface="+mn-ea"/>
                  <a:cs typeface="+mn-cs"/>
                </a:rPr>
                <a:t>c</a:t>
              </a:r>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a14:m>
              <a:endParaRPr lang="en-US" sz="1100"/>
            </a:p>
          </xdr:txBody>
        </xdr:sp>
      </mc:Choice>
      <mc:Fallback xmlns="">
        <xdr:sp macro="" textlink="">
          <xdr:nvSpPr>
            <xdr:cNvPr id="10" name="TextBox 9">
              <a:extLst>
                <a:ext uri="{FF2B5EF4-FFF2-40B4-BE49-F238E27FC236}">
                  <a16:creationId xmlns:a16="http://schemas.microsoft.com/office/drawing/2014/main" id="{40800904-F0E2-4A40-A421-4E8F8947C256}"/>
                </a:ext>
              </a:extLst>
            </xdr:cNvPr>
            <xdr:cNvSpPr txBox="1"/>
          </xdr:nvSpPr>
          <xdr:spPr>
            <a:xfrm>
              <a:off x="8202386" y="2264229"/>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a:solidFill>
                    <a:schemeClr val="tx1"/>
                  </a:solidFill>
                  <a:effectLst/>
                  <a:ea typeface="+mn-ea"/>
                  <a:cs typeface="+mn-cs"/>
                </a:rPr>
                <a:t>c</a:t>
              </a: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7</xdr:col>
      <xdr:colOff>326572</xdr:colOff>
      <xdr:row>10</xdr:row>
      <xdr:rowOff>217715</xdr:rowOff>
    </xdr:from>
    <xdr:ext cx="753768" cy="172227"/>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DE5D5630-391F-4AFD-8399-A3F0EEEA94AB}"/>
                </a:ext>
              </a:extLst>
            </xdr:cNvPr>
            <xdr:cNvSpPr txBox="1"/>
          </xdr:nvSpPr>
          <xdr:spPr>
            <a:xfrm>
              <a:off x="9308647" y="223701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𝑡𝑐𝑛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11" name="TextBox 10">
              <a:extLst>
                <a:ext uri="{FF2B5EF4-FFF2-40B4-BE49-F238E27FC236}">
                  <a16:creationId xmlns:a16="http://schemas.microsoft.com/office/drawing/2014/main" id="{DE5D5630-391F-4AFD-8399-A3F0EEEA94AB}"/>
                </a:ext>
              </a:extLst>
            </xdr:cNvPr>
            <xdr:cNvSpPr txBox="1"/>
          </xdr:nvSpPr>
          <xdr:spPr>
            <a:xfrm>
              <a:off x="9308647" y="223701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i="0">
                  <a:solidFill>
                    <a:schemeClr val="tx1"/>
                  </a:solidFill>
                  <a:effectLst/>
                  <a:latin typeface="Cambria Math" panose="02040503050406030204" pitchFamily="18" charset="0"/>
                  <a:ea typeface="+mn-ea"/>
                  <a:cs typeface="+mn-cs"/>
                </a:rPr>
                <a:t>〖𝑡𝑐𝑛〗_𝑖</a:t>
              </a:r>
              <a:endParaRPr lang="en-US" sz="1100"/>
            </a:p>
          </xdr:txBody>
        </xdr:sp>
      </mc:Fallback>
    </mc:AlternateContent>
    <xdr:clientData/>
  </xdr:oneCellAnchor>
  <xdr:oneCellAnchor>
    <xdr:from>
      <xdr:col>16</xdr:col>
      <xdr:colOff>381000</xdr:colOff>
      <xdr:row>10</xdr:row>
      <xdr:rowOff>242455</xdr:rowOff>
    </xdr:from>
    <xdr:ext cx="900546" cy="172227"/>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5CFF2B42-7A4B-40CD-95A7-D02CD8AAE571}"/>
                </a:ext>
              </a:extLst>
            </xdr:cNvPr>
            <xdr:cNvSpPr txBox="1"/>
          </xdr:nvSpPr>
          <xdr:spPr>
            <a:xfrm>
              <a:off x="22840950" y="2261755"/>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latin typeface="Cambria Math" panose="02040503050406030204" pitchFamily="18" charset="0"/>
                          </a:rPr>
                        </m:ctrlPr>
                      </m:sSubPr>
                      <m:e>
                        <m:r>
                          <a:rPr lang="pl-PL" sz="1100" b="0" i="1">
                            <a:latin typeface="Cambria Math" panose="02040503050406030204" pitchFamily="18" charset="0"/>
                          </a:rPr>
                          <m:t>𝐾</m:t>
                        </m:r>
                      </m:e>
                      <m:sub>
                        <m:r>
                          <a:rPr lang="pl-PL" sz="1100" b="0" i="1">
                            <a:latin typeface="Cambria Math" panose="02040503050406030204" pitchFamily="18" charset="0"/>
                          </a:rPr>
                          <m:t>𝑖</m:t>
                        </m:r>
                      </m:sub>
                    </m:sSub>
                  </m:oMath>
                </m:oMathPara>
              </a14:m>
              <a:endParaRPr lang="en-US" sz="1100"/>
            </a:p>
          </xdr:txBody>
        </xdr:sp>
      </mc:Choice>
      <mc:Fallback xmlns="">
        <xdr:sp macro="" textlink="">
          <xdr:nvSpPr>
            <xdr:cNvPr id="12" name="TextBox 11">
              <a:extLst>
                <a:ext uri="{FF2B5EF4-FFF2-40B4-BE49-F238E27FC236}">
                  <a16:creationId xmlns:a16="http://schemas.microsoft.com/office/drawing/2014/main" id="{5CFF2B42-7A4B-40CD-95A7-D02CD8AAE571}"/>
                </a:ext>
              </a:extLst>
            </xdr:cNvPr>
            <xdr:cNvSpPr txBox="1"/>
          </xdr:nvSpPr>
          <xdr:spPr>
            <a:xfrm>
              <a:off x="22840950" y="2261755"/>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𝐾_𝑖</a:t>
              </a:r>
              <a:endParaRPr lang="en-US" sz="1100"/>
            </a:p>
          </xdr:txBody>
        </xdr:sp>
      </mc:Fallback>
    </mc:AlternateContent>
    <xdr:clientData/>
  </xdr:oneCellAnchor>
  <xdr:oneCellAnchor>
    <xdr:from>
      <xdr:col>11</xdr:col>
      <xdr:colOff>1546086</xdr:colOff>
      <xdr:row>10</xdr:row>
      <xdr:rowOff>82826</xdr:rowOff>
    </xdr:from>
    <xdr:ext cx="2283744" cy="520912"/>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1AB4C0EC-9387-4B31-BFED-8724EB7F466A}"/>
                </a:ext>
              </a:extLst>
            </xdr:cNvPr>
            <xdr:cNvSpPr txBox="1"/>
          </xdr:nvSpPr>
          <xdr:spPr>
            <a:xfrm>
              <a:off x="15404961" y="2102126"/>
              <a:ext cx="2283744" cy="520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pl-PL" sz="1400" i="1">
                            <a:latin typeface="Cambria Math" panose="02040503050406030204" pitchFamily="18" charset="0"/>
                          </a:rPr>
                        </m:ctrlPr>
                      </m:dPr>
                      <m:e>
                        <m:nary>
                          <m:naryPr>
                            <m:chr m:val="∏"/>
                            <m:ctrlPr>
                              <a:rPr lang="en-US" sz="1100" i="1">
                                <a:solidFill>
                                  <a:schemeClr val="tx1"/>
                                </a:solidFill>
                                <a:effectLst/>
                                <a:latin typeface="Cambria Math" panose="02040503050406030204" pitchFamily="18" charset="0"/>
                                <a:ea typeface="+mn-ea"/>
                                <a:cs typeface="+mn-cs"/>
                              </a:rPr>
                            </m:ctrlPr>
                          </m:naryPr>
                          <m:sub>
                            <m:r>
                              <m:rPr>
                                <m:brk m:alnAt="23"/>
                              </m:rPr>
                              <a:rPr lang="pl-PL" sz="1100" b="0" i="1">
                                <a:solidFill>
                                  <a:schemeClr val="tx1"/>
                                </a:solidFill>
                                <a:effectLst/>
                                <a:latin typeface="Cambria Math" panose="02040503050406030204" pitchFamily="18" charset="0"/>
                                <a:ea typeface="+mn-ea"/>
                                <a:cs typeface="+mn-cs"/>
                              </a:rPr>
                              <m:t>𝑖</m:t>
                            </m:r>
                            <m:r>
                              <a:rPr lang="pl-PL" sz="1100" b="0" i="1">
                                <a:solidFill>
                                  <a:schemeClr val="tx1"/>
                                </a:solidFill>
                                <a:effectLst/>
                                <a:latin typeface="Cambria Math" panose="02040503050406030204" pitchFamily="18" charset="0"/>
                                <a:ea typeface="+mn-ea"/>
                                <a:cs typeface="+mn-cs"/>
                              </a:rPr>
                              <m:t>=1</m:t>
                            </m:r>
                          </m:sub>
                          <m:sup>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𝑑</m:t>
                                </m:r>
                              </m:e>
                              <m:sub>
                                <m:r>
                                  <a:rPr lang="pl-PL" sz="1100" b="0" i="1">
                                    <a:solidFill>
                                      <a:schemeClr val="tx1"/>
                                    </a:solidFill>
                                    <a:effectLst/>
                                    <a:latin typeface="Cambria Math" panose="02040503050406030204" pitchFamily="18" charset="0"/>
                                    <a:ea typeface="+mn-ea"/>
                                    <a:cs typeface="+mn-cs"/>
                                  </a:rPr>
                                  <m:t>𝑏</m:t>
                                </m:r>
                              </m:sub>
                            </m:sSub>
                          </m:sup>
                          <m:e>
                            <m:r>
                              <a:rPr lang="pl-PL" sz="1100" b="0" i="1">
                                <a:solidFill>
                                  <a:schemeClr val="tx1"/>
                                </a:solidFill>
                                <a:effectLst/>
                                <a:latin typeface="Cambria Math" panose="02040503050406030204" pitchFamily="18" charset="0"/>
                                <a:ea typeface="+mn-ea"/>
                                <a:cs typeface="+mn-cs"/>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𝑁</m:t>
                                </m:r>
                              </m:den>
                            </m:f>
                            <m:r>
                              <a:rPr lang="pl-PL" sz="1100" b="0" i="1">
                                <a:solidFill>
                                  <a:schemeClr val="tx1"/>
                                </a:solidFill>
                                <a:effectLst/>
                                <a:latin typeface="Cambria Math" panose="02040503050406030204" pitchFamily="18" charset="0"/>
                                <a:ea typeface="+mn-ea"/>
                                <a:cs typeface="+mn-cs"/>
                              </a:rPr>
                              <m:t>)</m:t>
                            </m:r>
                          </m:e>
                        </m:nary>
                        <m:r>
                          <a:rPr lang="pl-PL" sz="1100" b="0" i="1">
                            <a:solidFill>
                              <a:schemeClr val="tx1"/>
                            </a:solidFill>
                            <a:effectLst/>
                            <a:latin typeface="Cambria Math" panose="02040503050406030204" pitchFamily="18" charset="0"/>
                            <a:ea typeface="+mn-ea"/>
                            <a:cs typeface="+mn-cs"/>
                          </a:rPr>
                          <m:t>−1</m:t>
                        </m:r>
                      </m:e>
                    </m:d>
                    <m:r>
                      <a:rPr lang="pl-PL" sz="1100" b="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pl-PL" sz="1100" b="0" i="1">
                            <a:solidFill>
                              <a:schemeClr val="tx1"/>
                            </a:solidFill>
                            <a:effectLst/>
                            <a:latin typeface="Cambria Math" panose="02040503050406030204" pitchFamily="18" charset="0"/>
                            <a:ea typeface="+mn-ea"/>
                            <a:cs typeface="+mn-cs"/>
                          </a:rPr>
                          <m:t>𝑁</m:t>
                        </m:r>
                      </m:num>
                      <m:den>
                        <m:r>
                          <a:rPr lang="pl-PL" sz="1100" b="0" i="1">
                            <a:solidFill>
                              <a:schemeClr val="tx1"/>
                            </a:solidFill>
                            <a:effectLst/>
                            <a:latin typeface="Cambria Math" panose="02040503050406030204" pitchFamily="18" charset="0"/>
                            <a:ea typeface="+mn-ea"/>
                            <a:cs typeface="+mn-cs"/>
                          </a:rPr>
                          <m:t>𝑡</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den>
                    </m:f>
                  </m:oMath>
                </m:oMathPara>
              </a14:m>
              <a:endParaRPr lang="en-US" sz="1400"/>
            </a:p>
          </xdr:txBody>
        </xdr:sp>
      </mc:Choice>
      <mc:Fallback xmlns="">
        <xdr:sp macro="" textlink="">
          <xdr:nvSpPr>
            <xdr:cNvPr id="13" name="TextBox 12">
              <a:extLst>
                <a:ext uri="{FF2B5EF4-FFF2-40B4-BE49-F238E27FC236}">
                  <a16:creationId xmlns:a16="http://schemas.microsoft.com/office/drawing/2014/main" id="{1AB4C0EC-9387-4B31-BFED-8724EB7F466A}"/>
                </a:ext>
              </a:extLst>
            </xdr:cNvPr>
            <xdr:cNvSpPr txBox="1"/>
          </xdr:nvSpPr>
          <xdr:spPr>
            <a:xfrm>
              <a:off x="15404961" y="2102126"/>
              <a:ext cx="2283744" cy="520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400" i="0">
                  <a:latin typeface="Cambria Math" panose="02040503050406030204" pitchFamily="18" charset="0"/>
                </a:rPr>
                <a:t>(</a:t>
              </a:r>
              <a:r>
                <a:rPr lang="en-US" sz="110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_</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𝑖=1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^(𝑑</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𝑏)▒〖(1+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𝑁)〗−1)∗𝑁</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𝑡𝑛_𝑖 </a:t>
              </a:r>
              <a:r>
                <a:rPr lang="en-US" sz="1100" b="0" i="0">
                  <a:solidFill>
                    <a:schemeClr val="tx1"/>
                  </a:solidFill>
                  <a:effectLst/>
                  <a:latin typeface="Cambria Math" panose="02040503050406030204" pitchFamily="18" charset="0"/>
                  <a:ea typeface="+mn-ea"/>
                  <a:cs typeface="+mn-cs"/>
                </a:rPr>
                <a:t>)</a:t>
              </a:r>
              <a:endParaRPr lang="en-US" sz="1400"/>
            </a:p>
          </xdr:txBody>
        </xdr:sp>
      </mc:Fallback>
    </mc:AlternateContent>
    <xdr:clientData/>
  </xdr:oneCellAnchor>
  <xdr:oneCellAnchor>
    <xdr:from>
      <xdr:col>27</xdr:col>
      <xdr:colOff>77561</xdr:colOff>
      <xdr:row>10</xdr:row>
      <xdr:rowOff>136072</xdr:rowOff>
    </xdr:from>
    <xdr:ext cx="1317171" cy="380361"/>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A68E0507-7ED7-497F-8F61-799463BD136F}"/>
                </a:ext>
              </a:extLst>
            </xdr:cNvPr>
            <xdr:cNvSpPr txBox="1"/>
          </xdr:nvSpPr>
          <xdr:spPr>
            <a:xfrm>
              <a:off x="34329461" y="2155372"/>
              <a:ext cx="131717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pl-PL" sz="1100" b="0" i="1">
                            <a:latin typeface="Cambria Math" panose="02040503050406030204" pitchFamily="18" charset="0"/>
                          </a:rPr>
                        </m:ctrlPr>
                      </m:dPr>
                      <m:e>
                        <m:f>
                          <m:fPr>
                            <m:ctrlPr>
                              <a:rPr lang="pl-PL" sz="1100" b="0" i="1">
                                <a:latin typeface="Cambria Math" panose="02040503050406030204" pitchFamily="18" charset="0"/>
                              </a:rPr>
                            </m:ctrlPr>
                          </m:fPr>
                          <m:num>
                            <m:r>
                              <a:rPr lang="pl-PL" sz="1100" b="0" i="1">
                                <a:latin typeface="Cambria Math" panose="02040503050406030204" pitchFamily="18" charset="0"/>
                              </a:rPr>
                              <m:t>𝐶</m:t>
                            </m:r>
                            <m:sSub>
                              <m:sSubPr>
                                <m:ctrlPr>
                                  <a:rPr lang="pl-PL" sz="1100" b="0" i="1">
                                    <a:latin typeface="Cambria Math" panose="02040503050406030204" pitchFamily="18" charset="0"/>
                                  </a:rPr>
                                </m:ctrlPr>
                              </m:sSubPr>
                              <m:e>
                                <m:r>
                                  <a:rPr lang="pl-PL" sz="1100" b="0" i="1">
                                    <a:latin typeface="Cambria Math" panose="02040503050406030204" pitchFamily="18" charset="0"/>
                                  </a:rPr>
                                  <m:t>𝐼</m:t>
                                </m:r>
                              </m:e>
                              <m:sub>
                                <m:r>
                                  <a:rPr lang="pl-PL" sz="1100" b="0" i="1">
                                    <a:latin typeface="Cambria Math" panose="02040503050406030204" pitchFamily="18" charset="0"/>
                                  </a:rPr>
                                  <m:t>𝑖</m:t>
                                </m:r>
                              </m:sub>
                            </m:sSub>
                          </m:num>
                          <m:den>
                            <m:r>
                              <a:rPr lang="pl-PL" sz="1100" b="0" i="1">
                                <a:latin typeface="Cambria Math" panose="02040503050406030204" pitchFamily="18" charset="0"/>
                              </a:rPr>
                              <m:t>𝐶</m:t>
                            </m:r>
                            <m:sSub>
                              <m:sSubPr>
                                <m:ctrlPr>
                                  <a:rPr lang="pl-PL" sz="1100" b="0" i="1">
                                    <a:latin typeface="Cambria Math" panose="02040503050406030204" pitchFamily="18" charset="0"/>
                                  </a:rPr>
                                </m:ctrlPr>
                              </m:sSubPr>
                              <m:e>
                                <m:r>
                                  <a:rPr lang="pl-PL" sz="1100" b="0" i="1">
                                    <a:latin typeface="Cambria Math" panose="02040503050406030204" pitchFamily="18" charset="0"/>
                                  </a:rPr>
                                  <m:t>𝐼</m:t>
                                </m:r>
                              </m:e>
                              <m:sub>
                                <m:r>
                                  <a:rPr lang="pl-PL" sz="1100" b="0" i="1">
                                    <a:latin typeface="Cambria Math" panose="02040503050406030204" pitchFamily="18" charset="0"/>
                                  </a:rPr>
                                  <m:t>𝑆𝑇𝐴𝑅𝑇</m:t>
                                </m:r>
                              </m:sub>
                            </m:sSub>
                          </m:den>
                        </m:f>
                        <m:r>
                          <a:rPr lang="pl-PL" sz="1100" b="0" i="1">
                            <a:latin typeface="Cambria Math" panose="02040503050406030204" pitchFamily="18" charset="0"/>
                          </a:rPr>
                          <m:t>−1</m:t>
                        </m:r>
                      </m:e>
                    </m:d>
                    <m:r>
                      <a:rPr lang="pl-PL" sz="1100" b="0" i="1">
                        <a:latin typeface="Cambria Math" panose="02040503050406030204" pitchFamily="18" charset="0"/>
                      </a:rPr>
                      <m:t>∗</m:t>
                    </m:r>
                    <m:f>
                      <m:fPr>
                        <m:ctrlPr>
                          <a:rPr lang="pl-PL" sz="1100" b="0" i="1">
                            <a:latin typeface="Cambria Math" panose="02040503050406030204" pitchFamily="18" charset="0"/>
                          </a:rPr>
                        </m:ctrlPr>
                      </m:fPr>
                      <m:num>
                        <m:r>
                          <a:rPr lang="pl-PL" sz="1100" b="0" i="1">
                            <a:latin typeface="Cambria Math" panose="02040503050406030204" pitchFamily="18" charset="0"/>
                          </a:rPr>
                          <m:t>𝑁</m:t>
                        </m:r>
                      </m:num>
                      <m:den>
                        <m:r>
                          <a:rPr lang="pl-PL" sz="1100" b="0" i="1">
                            <a:latin typeface="Cambria Math" panose="02040503050406030204" pitchFamily="18" charset="0"/>
                          </a:rPr>
                          <m:t>𝑡</m:t>
                        </m:r>
                        <m:sSub>
                          <m:sSubPr>
                            <m:ctrlPr>
                              <a:rPr lang="pl-PL" sz="1100" b="0" i="1">
                                <a:latin typeface="Cambria Math" panose="02040503050406030204" pitchFamily="18" charset="0"/>
                              </a:rPr>
                            </m:ctrlPr>
                          </m:sSubPr>
                          <m:e>
                            <m:r>
                              <a:rPr lang="pl-PL" sz="1100" b="0" i="1">
                                <a:latin typeface="Cambria Math" panose="02040503050406030204" pitchFamily="18" charset="0"/>
                              </a:rPr>
                              <m:t>𝑛</m:t>
                            </m:r>
                          </m:e>
                          <m:sub>
                            <m:r>
                              <a:rPr lang="pl-PL" sz="1100" b="0" i="1">
                                <a:latin typeface="Cambria Math" panose="02040503050406030204" pitchFamily="18" charset="0"/>
                              </a:rPr>
                              <m:t>𝑖</m:t>
                            </m:r>
                          </m:sub>
                        </m:sSub>
                      </m:den>
                    </m:f>
                  </m:oMath>
                </m:oMathPara>
              </a14:m>
              <a:endParaRPr lang="en-US" sz="1100"/>
            </a:p>
          </xdr:txBody>
        </xdr:sp>
      </mc:Choice>
      <mc:Fallback xmlns="">
        <xdr:sp macro="" textlink="">
          <xdr:nvSpPr>
            <xdr:cNvPr id="14" name="TextBox 13">
              <a:extLst>
                <a:ext uri="{FF2B5EF4-FFF2-40B4-BE49-F238E27FC236}">
                  <a16:creationId xmlns:a16="http://schemas.microsoft.com/office/drawing/2014/main" id="{A68E0507-7ED7-497F-8F61-799463BD136F}"/>
                </a:ext>
              </a:extLst>
            </xdr:cNvPr>
            <xdr:cNvSpPr txBox="1"/>
          </xdr:nvSpPr>
          <xdr:spPr>
            <a:xfrm>
              <a:off x="34329461" y="2155372"/>
              <a:ext cx="131717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((𝐶𝐼_𝑖)/(𝐶𝐼_𝑆𝑇𝐴𝑅𝑇 )−1)∗𝑁/(𝑡𝑛_𝑖 )</a:t>
              </a:r>
              <a:endParaRPr lang="en-US" sz="1100"/>
            </a:p>
          </xdr:txBody>
        </xdr:sp>
      </mc:Fallback>
    </mc:AlternateContent>
    <xdr:clientData/>
  </xdr:oneCellAnchor>
  <xdr:oneCellAnchor>
    <xdr:from>
      <xdr:col>26</xdr:col>
      <xdr:colOff>411513</xdr:colOff>
      <xdr:row>10</xdr:row>
      <xdr:rowOff>288880</xdr:rowOff>
    </xdr:from>
    <xdr:ext cx="753768" cy="172227"/>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7CBF3B7B-C11C-4851-B70E-D9A2BB3E489B}"/>
                </a:ext>
              </a:extLst>
            </xdr:cNvPr>
            <xdr:cNvSpPr txBox="1"/>
          </xdr:nvSpPr>
          <xdr:spPr>
            <a:xfrm>
              <a:off x="33244188" y="2308180"/>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solidFill>
                          <a:schemeClr val="tx1"/>
                        </a:solidFill>
                        <a:effectLst/>
                        <a:latin typeface="Cambria Math" panose="02040503050406030204" pitchFamily="18" charset="0"/>
                        <a:ea typeface="+mn-ea"/>
                        <a:cs typeface="+mn-cs"/>
                      </a:rPr>
                      <m:t>𝐶</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𝐼</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15" name="TextBox 14">
              <a:extLst>
                <a:ext uri="{FF2B5EF4-FFF2-40B4-BE49-F238E27FC236}">
                  <a16:creationId xmlns:a16="http://schemas.microsoft.com/office/drawing/2014/main" id="{7CBF3B7B-C11C-4851-B70E-D9A2BB3E489B}"/>
                </a:ext>
              </a:extLst>
            </xdr:cNvPr>
            <xdr:cNvSpPr txBox="1"/>
          </xdr:nvSpPr>
          <xdr:spPr>
            <a:xfrm>
              <a:off x="33244188" y="2308180"/>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𝐶𝐼_𝑖</a:t>
              </a:r>
              <a:endParaRPr lang="en-US" sz="1100"/>
            </a:p>
          </xdr:txBody>
        </xdr:sp>
      </mc:Fallback>
    </mc:AlternateContent>
    <xdr:clientData/>
  </xdr:oneCellAnchor>
  <xdr:oneCellAnchor>
    <xdr:from>
      <xdr:col>28</xdr:col>
      <xdr:colOff>115982</xdr:colOff>
      <xdr:row>10</xdr:row>
      <xdr:rowOff>193702</xdr:rowOff>
    </xdr:from>
    <xdr:ext cx="1901078" cy="305789"/>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3679BFD0-C0D4-4D75-8C83-1AF7C8A8DEA3}"/>
                </a:ext>
              </a:extLst>
            </xdr:cNvPr>
            <xdr:cNvSpPr txBox="1"/>
          </xdr:nvSpPr>
          <xdr:spPr>
            <a:xfrm>
              <a:off x="35787107" y="2213002"/>
              <a:ext cx="1901078" cy="305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𝐴𝐶𝑅</m:t>
                    </m:r>
                    <m:r>
                      <a:rPr lang="pl-PL" sz="1100" b="0" i="1">
                        <a:latin typeface="Cambria Math" panose="02040503050406030204" pitchFamily="18" charset="0"/>
                      </a:rPr>
                      <m:t>∗</m:t>
                    </m:r>
                    <m:r>
                      <a:rPr lang="pl-PL" sz="1100" b="0" i="1">
                        <a:latin typeface="Cambria Math" panose="02040503050406030204" pitchFamily="18" charset="0"/>
                      </a:rPr>
                      <m:t>𝑃𝑟𝑖𝑛𝑐𝑖𝑝𝑎𝑙</m:t>
                    </m:r>
                    <m:r>
                      <a:rPr lang="pl-PL" sz="1100" b="0" i="1">
                        <a:latin typeface="Cambria Math" panose="02040503050406030204" pitchFamily="18" charset="0"/>
                      </a:rPr>
                      <m:t>∗</m:t>
                    </m:r>
                    <m:f>
                      <m:fPr>
                        <m:ctrlPr>
                          <a:rPr lang="pl-PL" sz="1100" b="0" i="1">
                            <a:latin typeface="Cambria Math" panose="02040503050406030204" pitchFamily="18" charset="0"/>
                          </a:rPr>
                        </m:ctrlPr>
                      </m:fPr>
                      <m:num>
                        <m:r>
                          <a:rPr lang="pl-PL" sz="1100" b="0" i="1">
                            <a:latin typeface="Cambria Math" panose="02040503050406030204" pitchFamily="18" charset="0"/>
                          </a:rPr>
                          <m:t>𝑡𝑐</m:t>
                        </m:r>
                        <m:sSub>
                          <m:sSubPr>
                            <m:ctrlPr>
                              <a:rPr lang="pl-PL" sz="1100" b="0" i="1">
                                <a:latin typeface="Cambria Math" panose="02040503050406030204" pitchFamily="18" charset="0"/>
                              </a:rPr>
                            </m:ctrlPr>
                          </m:sSubPr>
                          <m:e>
                            <m:r>
                              <a:rPr lang="pl-PL" sz="1100" b="0" i="1">
                                <a:latin typeface="Cambria Math" panose="02040503050406030204" pitchFamily="18" charset="0"/>
                              </a:rPr>
                              <m:t>𝑛</m:t>
                            </m:r>
                          </m:e>
                          <m:sub>
                            <m:r>
                              <a:rPr lang="pl-PL" sz="1100" b="0" i="1">
                                <a:latin typeface="Cambria Math" panose="02040503050406030204" pitchFamily="18" charset="0"/>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16" name="TextBox 15">
              <a:extLst>
                <a:ext uri="{FF2B5EF4-FFF2-40B4-BE49-F238E27FC236}">
                  <a16:creationId xmlns:a16="http://schemas.microsoft.com/office/drawing/2014/main" id="{3679BFD0-C0D4-4D75-8C83-1AF7C8A8DEA3}"/>
                </a:ext>
              </a:extLst>
            </xdr:cNvPr>
            <xdr:cNvSpPr txBox="1"/>
          </xdr:nvSpPr>
          <xdr:spPr>
            <a:xfrm>
              <a:off x="35787107" y="2213002"/>
              <a:ext cx="1901078" cy="305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𝐴𝐶𝑅∗𝑃𝑟𝑖𝑛𝑐𝑖𝑝𝑎𝑙∗(𝑡𝑐𝑛_𝑖)/365</a:t>
              </a:r>
              <a:endParaRPr lang="en-US" sz="1100"/>
            </a:p>
          </xdr:txBody>
        </xdr:sp>
      </mc:Fallback>
    </mc:AlternateContent>
    <xdr:clientData/>
  </xdr:oneCellAnchor>
  <xdr:oneCellAnchor>
    <xdr:from>
      <xdr:col>17</xdr:col>
      <xdr:colOff>165760</xdr:colOff>
      <xdr:row>10</xdr:row>
      <xdr:rowOff>236680</xdr:rowOff>
    </xdr:from>
    <xdr:ext cx="900546" cy="172227"/>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B0FD4DD5-4297-4266-8A6D-B91F53D9D70D}"/>
                </a:ext>
              </a:extLst>
            </xdr:cNvPr>
            <xdr:cNvSpPr txBox="1"/>
          </xdr:nvSpPr>
          <xdr:spPr>
            <a:xfrm>
              <a:off x="24044935" y="2255980"/>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𝐶𝐴𝑆</m:t>
                    </m:r>
                  </m:oMath>
                </m:oMathPara>
              </a14:m>
              <a:endParaRPr lang="en-US" sz="1100"/>
            </a:p>
          </xdr:txBody>
        </xdr:sp>
      </mc:Choice>
      <mc:Fallback xmlns="">
        <xdr:sp macro="" textlink="">
          <xdr:nvSpPr>
            <xdr:cNvPr id="17" name="TextBox 16">
              <a:extLst>
                <a:ext uri="{FF2B5EF4-FFF2-40B4-BE49-F238E27FC236}">
                  <a16:creationId xmlns:a16="http://schemas.microsoft.com/office/drawing/2014/main" id="{B0FD4DD5-4297-4266-8A6D-B91F53D9D70D}"/>
                </a:ext>
              </a:extLst>
            </xdr:cNvPr>
            <xdr:cNvSpPr txBox="1"/>
          </xdr:nvSpPr>
          <xdr:spPr>
            <a:xfrm>
              <a:off x="24044935" y="2255980"/>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latin typeface="Cambria Math" panose="02040503050406030204" pitchFamily="18" charset="0"/>
                </a:rPr>
                <a:t>𝐶𝐴𝑆</a:t>
              </a:r>
              <a:endParaRPr lang="en-US" sz="1100"/>
            </a:p>
          </xdr:txBody>
        </xdr:sp>
      </mc:Fallback>
    </mc:AlternateContent>
    <xdr:clientData/>
  </xdr:oneCellAnchor>
  <xdr:oneCellAnchor>
    <xdr:from>
      <xdr:col>20</xdr:col>
      <xdr:colOff>13607</xdr:colOff>
      <xdr:row>10</xdr:row>
      <xdr:rowOff>204107</xdr:rowOff>
    </xdr:from>
    <xdr:ext cx="1507917" cy="223138"/>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D25F341D-DD7D-4DC9-A514-D017657D6CA6}"/>
                </a:ext>
              </a:extLst>
            </xdr:cNvPr>
            <xdr:cNvSpPr txBox="1"/>
          </xdr:nvSpPr>
          <xdr:spPr>
            <a:xfrm>
              <a:off x="28150457" y="2223407"/>
              <a:ext cx="1507917" cy="223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𝐾</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d>
                    <m:dPr>
                      <m:begChr m:val="["/>
                      <m:endChr m:val="]"/>
                      <m:ctrlPr>
                        <a:rPr lang="pl-PL" sz="1100" b="0" i="1">
                          <a:solidFill>
                            <a:schemeClr val="tx1"/>
                          </a:solidFill>
                          <a:effectLst/>
                          <a:latin typeface="Cambria Math" panose="02040503050406030204" pitchFamily="18" charset="0"/>
                          <a:ea typeface="+mn-ea"/>
                          <a:cs typeface="+mn-cs"/>
                        </a:rPr>
                      </m:ctrlPr>
                    </m:dPr>
                    <m:e>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𝐴𝐶𝑅</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𝐶𝐴𝑆</m:t>
                      </m:r>
                    </m:e>
                  </m:d>
                  <m:r>
                    <a:rPr lang="pl-PL" sz="1100" b="0" i="1">
                      <a:solidFill>
                        <a:schemeClr val="tx1"/>
                      </a:solidFill>
                      <a:effectLst/>
                      <a:latin typeface="Cambria Math" panose="02040503050406030204" pitchFamily="18" charset="0"/>
                      <a:ea typeface="+mn-ea"/>
                      <a:cs typeface="+mn-cs"/>
                    </a:rPr>
                    <m:t>∗</m:t>
                  </m:r>
                  <m:f>
                    <m:fPr>
                      <m:ctrlPr>
                        <a:rPr lang="pl-PL" sz="1100" b="0" i="1">
                          <a:solidFill>
                            <a:schemeClr val="tx1"/>
                          </a:solidFill>
                          <a:effectLst/>
                          <a:latin typeface="Cambria Math" panose="02040503050406030204" pitchFamily="18" charset="0"/>
                          <a:ea typeface="+mn-ea"/>
                          <a:cs typeface="+mn-cs"/>
                        </a:rPr>
                      </m:ctrlPr>
                    </m:fPr>
                    <m:num>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𝑐𝑛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𝑁</m:t>
                      </m:r>
                    </m:den>
                  </m:f>
                </m:oMath>
              </a14:m>
              <a:r>
                <a:rPr lang="pl-PL" sz="1100"/>
                <a:t> </a:t>
              </a:r>
              <a:endParaRPr lang="en-US" sz="1100"/>
            </a:p>
          </xdr:txBody>
        </xdr:sp>
      </mc:Choice>
      <mc:Fallback xmlns="">
        <xdr:sp macro="" textlink="">
          <xdr:nvSpPr>
            <xdr:cNvPr id="18" name="TextBox 17">
              <a:extLst>
                <a:ext uri="{FF2B5EF4-FFF2-40B4-BE49-F238E27FC236}">
                  <a16:creationId xmlns:a16="http://schemas.microsoft.com/office/drawing/2014/main" id="{D25F341D-DD7D-4DC9-A514-D017657D6CA6}"/>
                </a:ext>
              </a:extLst>
            </xdr:cNvPr>
            <xdr:cNvSpPr txBox="1"/>
          </xdr:nvSpPr>
          <xdr:spPr>
            <a:xfrm>
              <a:off x="28150457" y="2223407"/>
              <a:ext cx="1507917" cy="223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𝐾_𝑖</a:t>
              </a:r>
              <a:r>
                <a:rPr lang="pl-PL" sz="1100" b="0" i="0">
                  <a:solidFill>
                    <a:schemeClr val="tx1"/>
                  </a:solidFill>
                  <a:effectLst/>
                  <a:latin typeface="+mn-lt"/>
                  <a:ea typeface="+mn-ea"/>
                  <a:cs typeface="+mn-cs"/>
                </a:rPr>
                <a:t>∗[〖</a:t>
              </a:r>
              <a:r>
                <a:rPr lang="pl-PL" sz="1100" b="0" i="0">
                  <a:solidFill>
                    <a:schemeClr val="tx1"/>
                  </a:solidFill>
                  <a:effectLst/>
                  <a:latin typeface="Cambria Math" panose="02040503050406030204" pitchFamily="18" charset="0"/>
                  <a:ea typeface="+mn-ea"/>
                  <a:cs typeface="+mn-cs"/>
                </a:rPr>
                <a:t>𝐴</a:t>
              </a:r>
              <a:r>
                <a:rPr lang="pl-PL" sz="1100" b="0" i="0">
                  <a:solidFill>
                    <a:schemeClr val="tx1"/>
                  </a:solidFill>
                  <a:effectLst/>
                  <a:latin typeface="+mn-lt"/>
                  <a:ea typeface="+mn-ea"/>
                  <a:cs typeface="+mn-cs"/>
                </a:rPr>
                <a:t>𝐶𝑅〗_𝑖+</a:t>
              </a:r>
              <a:r>
                <a:rPr lang="pl-PL" sz="1100" b="0" i="0">
                  <a:solidFill>
                    <a:schemeClr val="tx1"/>
                  </a:solidFill>
                  <a:effectLst/>
                  <a:latin typeface="Cambria Math" panose="02040503050406030204" pitchFamily="18" charset="0"/>
                  <a:ea typeface="+mn-ea"/>
                  <a:cs typeface="+mn-cs"/>
                </a:rPr>
                <a:t>𝐶𝐴𝑆</a:t>
              </a:r>
              <a:r>
                <a:rPr lang="pl-PL" sz="1100" b="0" i="0">
                  <a:solidFill>
                    <a:schemeClr val="tx1"/>
                  </a:solidFill>
                  <a:effectLst/>
                  <a:latin typeface="+mn-lt"/>
                  <a:ea typeface="+mn-ea"/>
                  <a:cs typeface="+mn-cs"/>
                </a:rPr>
                <a:t>]∗〖𝑐𝑛〗_𝑖</a:t>
              </a:r>
              <a:r>
                <a:rPr lang="pl-PL" sz="1100" b="0" i="0">
                  <a:solidFill>
                    <a:schemeClr val="tx1"/>
                  </a:solidFill>
                  <a:effectLst/>
                  <a:latin typeface="Cambria Math" panose="02040503050406030204" pitchFamily="18" charset="0"/>
                  <a:ea typeface="+mn-ea"/>
                  <a:cs typeface="+mn-cs"/>
                </a:rPr>
                <a:t>/𝑁</a:t>
              </a:r>
              <a:r>
                <a:rPr lang="pl-PL" sz="1100"/>
                <a:t> </a:t>
              </a:r>
              <a:endParaRPr lang="en-US" sz="1100"/>
            </a:p>
          </xdr:txBody>
        </xdr:sp>
      </mc:Fallback>
    </mc:AlternateContent>
    <xdr:clientData/>
  </xdr:oneCellAnchor>
</xdr:wsDr>
</file>

<file path=xl/drawings/drawing18.xml><?xml version="1.0" encoding="utf-8"?>
<xdr:wsDr xmlns:xdr="http://schemas.openxmlformats.org/drawingml/2006/spreadsheetDrawing" xmlns:a="http://schemas.openxmlformats.org/drawingml/2006/main">
  <xdr:oneCellAnchor>
    <xdr:from>
      <xdr:col>2</xdr:col>
      <xdr:colOff>1309913</xdr:colOff>
      <xdr:row>1</xdr:row>
      <xdr:rowOff>141515</xdr:rowOff>
    </xdr:from>
    <xdr:ext cx="7110187" cy="3444368"/>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4626854" y="332015"/>
          <a:ext cx="7110187" cy="3444368"/>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lIns="0" tIns="0" rIns="0" bIns="0" rtlCol="0" anchor="ctr">
          <a:noAutofit/>
        </a:bodyPr>
        <a:lstStyle/>
        <a:p>
          <a:pPr marL="144000" indent="0" algn="l">
            <a:spcBef>
              <a:spcPts val="600"/>
            </a:spcBef>
            <a:buSzPct val="100000"/>
            <a:buFont typeface="Arial"/>
            <a:buNone/>
          </a:pPr>
          <a:r>
            <a:rPr lang="pl-PL" sz="1100" b="1" dirty="0">
              <a:solidFill>
                <a:srgbClr val="313131"/>
              </a:solidFill>
            </a:rPr>
            <a:t>Precyzja zmiennoprzecinkowa Excel</a:t>
          </a:r>
        </a:p>
        <a:p>
          <a:pPr marL="144000" indent="0" algn="l">
            <a:spcBef>
              <a:spcPts val="600"/>
            </a:spcBef>
            <a:buSzPct val="100000"/>
            <a:buFont typeface="Arial"/>
            <a:buNone/>
          </a:pPr>
          <a:r>
            <a:rPr lang="en-US" sz="1100" b="0" i="1">
              <a:solidFill>
                <a:schemeClr val="dk1"/>
              </a:solidFill>
              <a:effectLst/>
              <a:latin typeface="+mn-lt"/>
              <a:ea typeface="+mn-ea"/>
              <a:cs typeface="+mn-cs"/>
            </a:rPr>
            <a:t>Although Excel limits precision to 15 digits, that doesn't mean that 15 digits is the limit of the size of a number you can store in Excel. The limit is 9.99999999999999E+307 for positive numbers, and -9.99999999999999E+307 for negative numbers . This is approximately the same as 1 or -1 followed by 308 zeros.</a:t>
          </a:r>
          <a:endParaRPr lang="pl-PL" sz="1100" i="1" dirty="0">
            <a:solidFill>
              <a:srgbClr val="313131"/>
            </a:solidFill>
          </a:endParaRPr>
        </a:p>
        <a:p>
          <a:pPr marL="144000" indent="0" algn="l">
            <a:spcBef>
              <a:spcPts val="600"/>
            </a:spcBef>
            <a:buSzPct val="100000"/>
            <a:buFont typeface="Arial"/>
            <a:buNone/>
          </a:pPr>
          <a:r>
            <a:rPr lang="en-US" sz="1100" i="1" dirty="0">
              <a:solidFill>
                <a:srgbClr val="313131"/>
              </a:solidFill>
            </a:rPr>
            <a:t>Precision in Excel means that any number exceeding 15 digits is stored and shown with only 15 digits of precision. Those digits can be in any combination before or after the decimal point. Any digits to the right of the 15th digit will be zeros. For example, 1234567.890123456 has 16 digits (7 digits before and 9 digits after the decimal point). In Excel, it's stored and shown as 1234567.89012345 (this is shown in the formula bar and in the cell). If you set the cell to a number format so that all digits are shown (instead of a scientific format, such as 1.23457E+06), you'll see that the number is displayed as 1234567.890123450. The 6 at the end (the 16th digit) is dropped and replaced by a 0. The precision stops at the 15th digit, so any following digits are zeros</a:t>
          </a:r>
          <a:r>
            <a:rPr lang="pl-PL" sz="1100" i="1" dirty="0">
              <a:solidFill>
                <a:srgbClr val="313131"/>
              </a:solidFill>
            </a:rPr>
            <a:t>.</a:t>
          </a:r>
        </a:p>
        <a:p>
          <a:pPr marL="144000" indent="0" algn="l">
            <a:spcBef>
              <a:spcPts val="600"/>
            </a:spcBef>
            <a:buSzPct val="100000"/>
            <a:buFont typeface="Arial"/>
            <a:buNone/>
          </a:pPr>
          <a:endParaRPr lang="pl-PL" sz="1100" i="1" dirty="0">
            <a:solidFill>
              <a:srgbClr val="313131"/>
            </a:solidFill>
          </a:endParaRPr>
        </a:p>
        <a:p>
          <a:pPr marL="144000" indent="0" algn="l">
            <a:spcBef>
              <a:spcPts val="600"/>
            </a:spcBef>
            <a:buSzPct val="100000"/>
            <a:buFont typeface="Arial"/>
            <a:buNone/>
          </a:pPr>
          <a:r>
            <a:rPr lang="pl-PL" sz="1100" i="1" u="sng" dirty="0">
              <a:solidFill>
                <a:srgbClr val="313131"/>
              </a:solidFill>
            </a:rPr>
            <a:t>https://learn.microsoft.com/en-US/office/troubleshoot/excel/floating-point-arithmetic-inaccurate-result</a:t>
          </a:r>
        </a:p>
        <a:p>
          <a:pPr marL="144000" indent="0" algn="l">
            <a:spcBef>
              <a:spcPts val="600"/>
            </a:spcBef>
            <a:buSzPct val="100000"/>
            <a:buFont typeface="Arial"/>
            <a:buNone/>
          </a:pPr>
          <a:endParaRPr lang="pl-PL" sz="1100" i="1" u="sng" dirty="0">
            <a:solidFill>
              <a:srgbClr val="313131"/>
            </a:solidFill>
          </a:endParaRPr>
        </a:p>
        <a:p>
          <a:pPr marL="144000" marR="0" lvl="0" indent="0" algn="l" defTabSz="914400" eaLnBrk="1" fontAlgn="auto" latinLnBrk="0" hangingPunct="1">
            <a:lnSpc>
              <a:spcPct val="100000"/>
            </a:lnSpc>
            <a:spcBef>
              <a:spcPts val="600"/>
            </a:spcBef>
            <a:spcAft>
              <a:spcPts val="0"/>
            </a:spcAft>
            <a:buClrTx/>
            <a:buSzPct val="100000"/>
            <a:buFont typeface="Arial"/>
            <a:buNone/>
            <a:tabLst/>
            <a:defRPr/>
          </a:pPr>
          <a:r>
            <a:rPr lang="pl-PL" sz="1100" u="sng">
              <a:solidFill>
                <a:schemeClr val="dk1"/>
              </a:solidFill>
              <a:effectLst/>
              <a:latin typeface="+mn-lt"/>
              <a:ea typeface="+mn-ea"/>
              <a:cs typeface="+mn-cs"/>
            </a:rPr>
            <a:t>https://support.microsoft.com/en-us/office/change-formula-recalculation-iteration-or-precision-in-excel-73fc7dac-91cf-4d36-86e8-67124f6bcce4</a:t>
          </a:r>
        </a:p>
      </xdr:txBody>
    </xdr:sp>
    <xdr:clientData/>
  </xdr:oneCellAnchor>
  <xdr:twoCellAnchor>
    <xdr:from>
      <xdr:col>2</xdr:col>
      <xdr:colOff>59418</xdr:colOff>
      <xdr:row>9</xdr:row>
      <xdr:rowOff>4082</xdr:rowOff>
    </xdr:from>
    <xdr:to>
      <xdr:col>2</xdr:col>
      <xdr:colOff>1224188</xdr:colOff>
      <xdr:row>9</xdr:row>
      <xdr:rowOff>161245</xdr:rowOff>
    </xdr:to>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flipH="1" flipV="1">
          <a:off x="3374118" y="1718582"/>
          <a:ext cx="1164770" cy="157163"/>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315912</xdr:colOff>
      <xdr:row>2</xdr:row>
      <xdr:rowOff>124288</xdr:rowOff>
    </xdr:from>
    <xdr:to>
      <xdr:col>23</xdr:col>
      <xdr:colOff>114299</xdr:colOff>
      <xdr:row>32</xdr:row>
      <xdr:rowOff>151279</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506413</xdr:colOff>
      <xdr:row>3</xdr:row>
      <xdr:rowOff>134934</xdr:rowOff>
    </xdr:from>
    <xdr:to>
      <xdr:col>25</xdr:col>
      <xdr:colOff>85725</xdr:colOff>
      <xdr:row>32</xdr:row>
      <xdr:rowOff>38100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439175</xdr:colOff>
      <xdr:row>2</xdr:row>
      <xdr:rowOff>34641</xdr:rowOff>
    </xdr:from>
    <xdr:to>
      <xdr:col>27</xdr:col>
      <xdr:colOff>537882</xdr:colOff>
      <xdr:row>34</xdr:row>
      <xdr:rowOff>168088</xdr:rowOff>
    </xdr:to>
    <xdr:graphicFrame macro="">
      <xdr:nvGraphicFramePr>
        <xdr:cNvPr id="2" name="Chart 1">
          <a:extLst>
            <a:ext uri="{FF2B5EF4-FFF2-40B4-BE49-F238E27FC236}">
              <a16:creationId xmlns:a16="http://schemas.microsoft.com/office/drawing/2014/main" id="{2034AD5A-9A6F-4254-9B9F-412721ECB6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4</xdr:col>
      <xdr:colOff>1183340</xdr:colOff>
      <xdr:row>32</xdr:row>
      <xdr:rowOff>38661</xdr:rowOff>
    </xdr:from>
    <xdr:ext cx="2828925" cy="514308"/>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1213E38F-86D4-4988-A944-A18B1CD85BB9}"/>
                </a:ext>
              </a:extLst>
            </xdr:cNvPr>
            <xdr:cNvSpPr txBox="1"/>
          </xdr:nvSpPr>
          <xdr:spPr>
            <a:xfrm>
              <a:off x="5860115" y="6991911"/>
              <a:ext cx="2828925" cy="5143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400" b="0" i="1">
                        <a:latin typeface="Cambria Math" panose="02040503050406030204" pitchFamily="18" charset="0"/>
                      </a:rPr>
                      <m:t>𝐴𝐶𝑅</m:t>
                    </m:r>
                    <m:r>
                      <a:rPr lang="pl-PL" sz="1400" b="0" i="1">
                        <a:latin typeface="Cambria Math" panose="02040503050406030204" pitchFamily="18" charset="0"/>
                      </a:rPr>
                      <m:t>=</m:t>
                    </m:r>
                    <m:d>
                      <m:dPr>
                        <m:ctrlPr>
                          <a:rPr lang="pl-PL" sz="1400" i="1">
                            <a:latin typeface="Cambria Math" panose="02040503050406030204" pitchFamily="18" charset="0"/>
                          </a:rPr>
                        </m:ctrlPr>
                      </m:dPr>
                      <m:e>
                        <m:nary>
                          <m:naryPr>
                            <m:chr m:val="∏"/>
                            <m:ctrlPr>
                              <a:rPr lang="en-US" sz="1100" i="1">
                                <a:solidFill>
                                  <a:schemeClr val="tx1"/>
                                </a:solidFill>
                                <a:effectLst/>
                                <a:latin typeface="Cambria Math" panose="02040503050406030204" pitchFamily="18" charset="0"/>
                                <a:ea typeface="+mn-ea"/>
                                <a:cs typeface="+mn-cs"/>
                              </a:rPr>
                            </m:ctrlPr>
                          </m:naryPr>
                          <m:sub>
                            <m:r>
                              <m:rPr>
                                <m:brk m:alnAt="23"/>
                              </m:rPr>
                              <a:rPr lang="pl-PL" sz="1100" b="0" i="1">
                                <a:solidFill>
                                  <a:schemeClr val="tx1"/>
                                </a:solidFill>
                                <a:effectLst/>
                                <a:latin typeface="Cambria Math" panose="02040503050406030204" pitchFamily="18" charset="0"/>
                                <a:ea typeface="+mn-ea"/>
                                <a:cs typeface="+mn-cs"/>
                              </a:rPr>
                              <m:t>𝑖</m:t>
                            </m:r>
                            <m:r>
                              <a:rPr lang="pl-PL" sz="1100" b="0" i="1">
                                <a:solidFill>
                                  <a:schemeClr val="tx1"/>
                                </a:solidFill>
                                <a:effectLst/>
                                <a:latin typeface="Cambria Math" panose="02040503050406030204" pitchFamily="18" charset="0"/>
                                <a:ea typeface="+mn-ea"/>
                                <a:cs typeface="+mn-cs"/>
                              </a:rPr>
                              <m:t>=1</m:t>
                            </m:r>
                          </m:sub>
                          <m:sup>
                            <m:r>
                              <a:rPr lang="pl-PL" sz="1100" i="1">
                                <a:solidFill>
                                  <a:schemeClr val="tx1"/>
                                </a:solidFill>
                                <a:effectLst/>
                                <a:latin typeface="Cambria Math" panose="02040503050406030204" pitchFamily="18" charset="0"/>
                                <a:ea typeface="+mn-ea"/>
                                <a:cs typeface="+mn-cs"/>
                              </a:rPr>
                              <m:t>𝑀</m:t>
                            </m:r>
                          </m:sup>
                          <m:e>
                            <m:r>
                              <a:rPr lang="pl-PL" sz="1100" b="0" i="1">
                                <a:solidFill>
                                  <a:schemeClr val="tx1"/>
                                </a:solidFill>
                                <a:effectLst/>
                                <a:latin typeface="Cambria Math" panose="02040503050406030204" pitchFamily="18" charset="0"/>
                                <a:ea typeface="+mn-ea"/>
                                <a:cs typeface="+mn-cs"/>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r>
                              <a:rPr lang="pl-PL" sz="1100" b="0" i="1">
                                <a:solidFill>
                                  <a:schemeClr val="tx1"/>
                                </a:solidFill>
                                <a:effectLst/>
                                <a:latin typeface="Cambria Math" panose="02040503050406030204" pitchFamily="18" charset="0"/>
                                <a:ea typeface="+mn-ea"/>
                                <a:cs typeface="+mn-cs"/>
                              </a:rPr>
                              <m:t>)</m:t>
                            </m:r>
                          </m:e>
                        </m:nary>
                        <m:r>
                          <a:rPr lang="pl-PL" sz="1100" b="0" i="1">
                            <a:solidFill>
                              <a:schemeClr val="tx1"/>
                            </a:solidFill>
                            <a:effectLst/>
                            <a:latin typeface="Cambria Math" panose="02040503050406030204" pitchFamily="18" charset="0"/>
                            <a:ea typeface="+mn-ea"/>
                            <a:cs typeface="+mn-cs"/>
                          </a:rPr>
                          <m:t>−1</m:t>
                        </m:r>
                      </m:e>
                    </m:d>
                    <m:r>
                      <a:rPr lang="pl-PL" sz="1100" b="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pl-PL" sz="1100" b="0" i="1">
                            <a:solidFill>
                              <a:schemeClr val="tx1"/>
                            </a:solidFill>
                            <a:effectLst/>
                            <a:latin typeface="Cambria Math" panose="02040503050406030204" pitchFamily="18" charset="0"/>
                            <a:ea typeface="+mn-ea"/>
                            <a:cs typeface="+mn-cs"/>
                          </a:rPr>
                          <m:t>365</m:t>
                        </m:r>
                      </m:num>
                      <m:den>
                        <m:r>
                          <a:rPr lang="pl-PL" sz="1100" b="0" i="1">
                            <a:solidFill>
                              <a:schemeClr val="tx1"/>
                            </a:solidFill>
                            <a:effectLst/>
                            <a:latin typeface="Cambria Math" panose="02040503050406030204" pitchFamily="18" charset="0"/>
                            <a:ea typeface="+mn-ea"/>
                            <a:cs typeface="+mn-cs"/>
                          </a:rPr>
                          <m:t>𝑑</m:t>
                        </m:r>
                      </m:den>
                    </m:f>
                  </m:oMath>
                </m:oMathPara>
              </a14:m>
              <a:endParaRPr lang="en-US" sz="1400"/>
            </a:p>
          </xdr:txBody>
        </xdr:sp>
      </mc:Choice>
      <mc:Fallback xmlns="">
        <xdr:sp macro="" textlink="">
          <xdr:nvSpPr>
            <xdr:cNvPr id="2" name="TextBox 1">
              <a:extLst>
                <a:ext uri="{FF2B5EF4-FFF2-40B4-BE49-F238E27FC236}">
                  <a16:creationId xmlns:a16="http://schemas.microsoft.com/office/drawing/2014/main" id="{1213E38F-86D4-4988-A944-A18B1CD85BB9}"/>
                </a:ext>
              </a:extLst>
            </xdr:cNvPr>
            <xdr:cNvSpPr txBox="1"/>
          </xdr:nvSpPr>
          <xdr:spPr>
            <a:xfrm>
              <a:off x="5860115" y="6991911"/>
              <a:ext cx="2828925" cy="5143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400" b="0" i="0">
                  <a:latin typeface="Cambria Math" panose="02040503050406030204" pitchFamily="18" charset="0"/>
                </a:rPr>
                <a:t>𝐴𝐶𝑅=</a:t>
              </a:r>
              <a:r>
                <a:rPr lang="pl-PL" sz="1400" i="0">
                  <a:latin typeface="Cambria Math" panose="02040503050406030204" pitchFamily="18" charset="0"/>
                </a:rPr>
                <a:t>(</a:t>
              </a:r>
              <a:r>
                <a:rPr lang="en-US" sz="110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_</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𝑖=1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a:t>
              </a:r>
              <a:r>
                <a:rPr lang="pl-PL" sz="1100" i="0">
                  <a:solidFill>
                    <a:schemeClr val="tx1"/>
                  </a:solidFill>
                  <a:effectLst/>
                  <a:latin typeface="Cambria Math" panose="02040503050406030204" pitchFamily="18" charset="0"/>
                  <a:ea typeface="+mn-ea"/>
                  <a:cs typeface="+mn-cs"/>
                </a:rPr>
                <a:t>𝑀</a:t>
              </a:r>
              <a:r>
                <a:rPr lang="pl-PL" sz="1100" b="0" i="0">
                  <a:solidFill>
                    <a:schemeClr val="tx1"/>
                  </a:solidFill>
                  <a:effectLst/>
                  <a:latin typeface="Cambria Math" panose="02040503050406030204" pitchFamily="18" charset="0"/>
                  <a:ea typeface="+mn-ea"/>
                  <a:cs typeface="+mn-cs"/>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365)〗−1)∗365</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𝑑</a:t>
              </a:r>
              <a:endParaRPr lang="en-US" sz="1400"/>
            </a:p>
          </xdr:txBody>
        </xdr:sp>
      </mc:Fallback>
    </mc:AlternateContent>
    <xdr:clientData/>
  </xdr:oneCellAnchor>
  <xdr:oneCellAnchor>
    <xdr:from>
      <xdr:col>4</xdr:col>
      <xdr:colOff>1472453</xdr:colOff>
      <xdr:row>15</xdr:row>
      <xdr:rowOff>33616</xdr:rowOff>
    </xdr:from>
    <xdr:ext cx="2283744" cy="594522"/>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E29A73FE-1F8B-4159-B8F2-EB6146CB7AFE}"/>
                </a:ext>
              </a:extLst>
            </xdr:cNvPr>
            <xdr:cNvSpPr txBox="1"/>
          </xdr:nvSpPr>
          <xdr:spPr>
            <a:xfrm>
              <a:off x="6149228" y="3367366"/>
              <a:ext cx="2283744" cy="594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200" b="0" i="1">
                        <a:latin typeface="Cambria Math" panose="02040503050406030204" pitchFamily="18" charset="0"/>
                      </a:rPr>
                      <m:t>𝐴𝐶𝑅</m:t>
                    </m:r>
                    <m:r>
                      <a:rPr lang="pl-PL" sz="1200" b="0" i="1">
                        <a:latin typeface="Cambria Math" panose="02040503050406030204" pitchFamily="18" charset="0"/>
                      </a:rPr>
                      <m:t>=</m:t>
                    </m:r>
                    <m:d>
                      <m:dPr>
                        <m:ctrlPr>
                          <a:rPr lang="pl-PL" sz="1200" i="1">
                            <a:latin typeface="Cambria Math" panose="02040503050406030204" pitchFamily="18" charset="0"/>
                          </a:rPr>
                        </m:ctrlPr>
                      </m:dPr>
                      <m:e>
                        <m:nary>
                          <m:naryPr>
                            <m:chr m:val="∑"/>
                            <m:ctrlPr>
                              <a:rPr lang="pl-PL" sz="1200" i="1">
                                <a:latin typeface="Cambria Math" panose="02040503050406030204" pitchFamily="18" charset="0"/>
                              </a:rPr>
                            </m:ctrlPr>
                          </m:naryPr>
                          <m:sub>
                            <m:r>
                              <m:rPr>
                                <m:brk m:alnAt="23"/>
                              </m:rPr>
                              <a:rPr lang="pl-PL" sz="1200" b="0" i="1">
                                <a:latin typeface="Cambria Math" panose="02040503050406030204" pitchFamily="18" charset="0"/>
                              </a:rPr>
                              <m:t>𝑖</m:t>
                            </m:r>
                            <m:r>
                              <a:rPr lang="pl-PL" sz="1200" b="0" i="1">
                                <a:latin typeface="Cambria Math" panose="02040503050406030204" pitchFamily="18" charset="0"/>
                              </a:rPr>
                              <m:t>=1</m:t>
                            </m:r>
                          </m:sub>
                          <m:sup>
                            <m:r>
                              <a:rPr lang="pl-PL" sz="1200" b="0" i="1">
                                <a:latin typeface="Cambria Math" panose="02040503050406030204" pitchFamily="18" charset="0"/>
                              </a:rPr>
                              <m:t>𝑀</m:t>
                            </m:r>
                          </m:sup>
                          <m:e>
                            <m:f>
                              <m:fPr>
                                <m:ctrlPr>
                                  <a:rPr lang="en-US" sz="1050" i="1">
                                    <a:solidFill>
                                      <a:schemeClr val="tx1"/>
                                    </a:solidFill>
                                    <a:effectLst/>
                                    <a:latin typeface="Cambria Math" panose="02040503050406030204" pitchFamily="18" charset="0"/>
                                    <a:ea typeface="+mn-ea"/>
                                    <a:cs typeface="+mn-cs"/>
                                  </a:rPr>
                                </m:ctrlPr>
                              </m:fPr>
                              <m:num>
                                <m:sSub>
                                  <m:sSubPr>
                                    <m:ctrlPr>
                                      <a:rPr lang="en-US" sz="1050" i="1">
                                        <a:solidFill>
                                          <a:schemeClr val="tx1"/>
                                        </a:solidFill>
                                        <a:effectLst/>
                                        <a:latin typeface="Cambria Math" panose="02040503050406030204" pitchFamily="18" charset="0"/>
                                        <a:ea typeface="+mn-ea"/>
                                        <a:cs typeface="+mn-cs"/>
                                      </a:rPr>
                                    </m:ctrlPr>
                                  </m:sSubPr>
                                  <m:e>
                                    <m:r>
                                      <a:rPr lang="pl-PL" sz="1050" b="0" i="1">
                                        <a:solidFill>
                                          <a:schemeClr val="tx1"/>
                                        </a:solidFill>
                                        <a:effectLst/>
                                        <a:latin typeface="Cambria Math" panose="02040503050406030204" pitchFamily="18" charset="0"/>
                                        <a:ea typeface="+mn-ea"/>
                                        <a:cs typeface="+mn-cs"/>
                                      </a:rPr>
                                      <m:t>𝑟</m:t>
                                    </m:r>
                                  </m:e>
                                  <m:sub>
                                    <m:r>
                                      <a:rPr lang="pl-PL" sz="1050" b="0" i="1">
                                        <a:solidFill>
                                          <a:schemeClr val="tx1"/>
                                        </a:solidFill>
                                        <a:effectLst/>
                                        <a:latin typeface="Cambria Math" panose="02040503050406030204" pitchFamily="18" charset="0"/>
                                        <a:ea typeface="+mn-ea"/>
                                        <a:cs typeface="+mn-cs"/>
                                      </a:rPr>
                                      <m:t>𝑖</m:t>
                                    </m:r>
                                  </m:sub>
                                </m:sSub>
                                <m:r>
                                  <a:rPr lang="pl-PL" sz="1050" b="0" i="1">
                                    <a:solidFill>
                                      <a:schemeClr val="tx1"/>
                                    </a:solidFill>
                                    <a:effectLst/>
                                    <a:latin typeface="Cambria Math" panose="02040503050406030204" pitchFamily="18" charset="0"/>
                                    <a:ea typeface="+mn-ea"/>
                                    <a:cs typeface="+mn-cs"/>
                                  </a:rPr>
                                  <m:t>∗</m:t>
                                </m:r>
                                <m:sSub>
                                  <m:sSubPr>
                                    <m:ctrlPr>
                                      <a:rPr lang="pl-PL" sz="1050" b="0" i="1">
                                        <a:solidFill>
                                          <a:schemeClr val="tx1"/>
                                        </a:solidFill>
                                        <a:effectLst/>
                                        <a:latin typeface="Cambria Math" panose="02040503050406030204" pitchFamily="18" charset="0"/>
                                        <a:ea typeface="+mn-ea"/>
                                        <a:cs typeface="+mn-cs"/>
                                      </a:rPr>
                                    </m:ctrlPr>
                                  </m:sSubPr>
                                  <m:e>
                                    <m:r>
                                      <a:rPr lang="pl-PL" sz="1050" b="0" i="1">
                                        <a:solidFill>
                                          <a:schemeClr val="tx1"/>
                                        </a:solidFill>
                                        <a:effectLst/>
                                        <a:latin typeface="Cambria Math" panose="02040503050406030204" pitchFamily="18" charset="0"/>
                                        <a:ea typeface="+mn-ea"/>
                                        <a:cs typeface="+mn-cs"/>
                                      </a:rPr>
                                      <m:t>𝑛</m:t>
                                    </m:r>
                                  </m:e>
                                  <m:sub>
                                    <m:r>
                                      <a:rPr lang="pl-PL" sz="1050" b="0" i="1">
                                        <a:solidFill>
                                          <a:schemeClr val="tx1"/>
                                        </a:solidFill>
                                        <a:effectLst/>
                                        <a:latin typeface="Cambria Math" panose="02040503050406030204" pitchFamily="18" charset="0"/>
                                        <a:ea typeface="+mn-ea"/>
                                        <a:cs typeface="+mn-cs"/>
                                      </a:rPr>
                                      <m:t>𝑖</m:t>
                                    </m:r>
                                  </m:sub>
                                </m:sSub>
                              </m:num>
                              <m:den>
                                <m:r>
                                  <a:rPr lang="pl-PL" sz="1050" b="0" i="1">
                                    <a:solidFill>
                                      <a:schemeClr val="tx1"/>
                                    </a:solidFill>
                                    <a:effectLst/>
                                    <a:latin typeface="Cambria Math" panose="02040503050406030204" pitchFamily="18" charset="0"/>
                                    <a:ea typeface="+mn-ea"/>
                                    <a:cs typeface="+mn-cs"/>
                                  </a:rPr>
                                  <m:t>365</m:t>
                                </m:r>
                              </m:den>
                            </m:f>
                          </m:e>
                        </m:nary>
                      </m:e>
                    </m:d>
                    <m:r>
                      <a:rPr lang="pl-PL" sz="1050" b="0" i="1">
                        <a:solidFill>
                          <a:schemeClr val="tx1"/>
                        </a:solidFill>
                        <a:effectLst/>
                        <a:latin typeface="Cambria Math" panose="02040503050406030204" pitchFamily="18" charset="0"/>
                        <a:ea typeface="+mn-ea"/>
                        <a:cs typeface="+mn-cs"/>
                      </a:rPr>
                      <m:t>∗</m:t>
                    </m:r>
                    <m:f>
                      <m:fPr>
                        <m:ctrlPr>
                          <a:rPr lang="en-US" sz="1050" i="1">
                            <a:solidFill>
                              <a:schemeClr val="tx1"/>
                            </a:solidFill>
                            <a:effectLst/>
                            <a:latin typeface="Cambria Math" panose="02040503050406030204" pitchFamily="18" charset="0"/>
                            <a:ea typeface="+mn-ea"/>
                            <a:cs typeface="+mn-cs"/>
                          </a:rPr>
                        </m:ctrlPr>
                      </m:fPr>
                      <m:num>
                        <m:r>
                          <a:rPr lang="pl-PL" sz="1050" b="0" i="1">
                            <a:solidFill>
                              <a:schemeClr val="tx1"/>
                            </a:solidFill>
                            <a:effectLst/>
                            <a:latin typeface="Cambria Math" panose="02040503050406030204" pitchFamily="18" charset="0"/>
                            <a:ea typeface="+mn-ea"/>
                            <a:cs typeface="+mn-cs"/>
                          </a:rPr>
                          <m:t>365</m:t>
                        </m:r>
                      </m:num>
                      <m:den>
                        <m:r>
                          <a:rPr lang="pl-PL" sz="1050" b="0" i="1">
                            <a:solidFill>
                              <a:schemeClr val="tx1"/>
                            </a:solidFill>
                            <a:effectLst/>
                            <a:latin typeface="Cambria Math" panose="02040503050406030204" pitchFamily="18" charset="0"/>
                            <a:ea typeface="+mn-ea"/>
                            <a:cs typeface="+mn-cs"/>
                          </a:rPr>
                          <m:t>𝑑</m:t>
                        </m:r>
                      </m:den>
                    </m:f>
                  </m:oMath>
                </m:oMathPara>
              </a14:m>
              <a:endParaRPr lang="en-US" sz="1400"/>
            </a:p>
          </xdr:txBody>
        </xdr:sp>
      </mc:Choice>
      <mc:Fallback xmlns="">
        <xdr:sp macro="" textlink="">
          <xdr:nvSpPr>
            <xdr:cNvPr id="3" name="TextBox 2">
              <a:extLst>
                <a:ext uri="{FF2B5EF4-FFF2-40B4-BE49-F238E27FC236}">
                  <a16:creationId xmlns:a16="http://schemas.microsoft.com/office/drawing/2014/main" id="{E29A73FE-1F8B-4159-B8F2-EB6146CB7AFE}"/>
                </a:ext>
              </a:extLst>
            </xdr:cNvPr>
            <xdr:cNvSpPr txBox="1"/>
          </xdr:nvSpPr>
          <xdr:spPr>
            <a:xfrm>
              <a:off x="6149228" y="3367366"/>
              <a:ext cx="2283744" cy="594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200" b="0" i="0">
                  <a:latin typeface="Cambria Math" panose="02040503050406030204" pitchFamily="18" charset="0"/>
                </a:rPr>
                <a:t>𝐴𝐶𝑅=</a:t>
              </a:r>
              <a:r>
                <a:rPr lang="pl-PL" sz="1200" i="0">
                  <a:latin typeface="Cambria Math" panose="02040503050406030204" pitchFamily="18" charset="0"/>
                </a:rPr>
                <a:t>(∑</a:t>
              </a:r>
              <a:r>
                <a:rPr lang="pl-PL" sz="1200" b="0" i="0">
                  <a:latin typeface="Cambria Math" panose="02040503050406030204" pitchFamily="18" charset="0"/>
                </a:rPr>
                <a:t>_(𝑖=1)^𝑀</a:t>
              </a:r>
              <a:r>
                <a:rPr lang="pl-PL" sz="1050" b="0" i="0">
                  <a:solidFill>
                    <a:schemeClr val="tx1"/>
                  </a:solidFill>
                  <a:effectLst/>
                  <a:latin typeface="Cambria Math" panose="02040503050406030204" pitchFamily="18" charset="0"/>
                  <a:ea typeface="+mn-ea"/>
                  <a:cs typeface="+mn-cs"/>
                </a:rPr>
                <a:t>▒</a:t>
              </a:r>
              <a:r>
                <a:rPr lang="en-US" sz="1050" b="0" i="0">
                  <a:solidFill>
                    <a:schemeClr val="tx1"/>
                  </a:solidFill>
                  <a:effectLst/>
                  <a:latin typeface="Cambria Math" panose="02040503050406030204" pitchFamily="18" charset="0"/>
                  <a:ea typeface="+mn-ea"/>
                  <a:cs typeface="+mn-cs"/>
                </a:rPr>
                <a:t>(</a:t>
              </a:r>
              <a:r>
                <a:rPr lang="pl-PL" sz="1050" b="0" i="0">
                  <a:solidFill>
                    <a:schemeClr val="tx1"/>
                  </a:solidFill>
                  <a:effectLst/>
                  <a:latin typeface="Cambria Math" panose="02040503050406030204" pitchFamily="18" charset="0"/>
                  <a:ea typeface="+mn-ea"/>
                  <a:cs typeface="+mn-cs"/>
                </a:rPr>
                <a:t>𝑟</a:t>
              </a:r>
              <a:r>
                <a:rPr lang="en-US" sz="1050" b="0" i="0">
                  <a:solidFill>
                    <a:schemeClr val="tx1"/>
                  </a:solidFill>
                  <a:effectLst/>
                  <a:latin typeface="Cambria Math" panose="02040503050406030204" pitchFamily="18" charset="0"/>
                  <a:ea typeface="+mn-ea"/>
                  <a:cs typeface="+mn-cs"/>
                </a:rPr>
                <a:t>_</a:t>
              </a:r>
              <a:r>
                <a:rPr lang="pl-PL" sz="1050" b="0" i="0">
                  <a:solidFill>
                    <a:schemeClr val="tx1"/>
                  </a:solidFill>
                  <a:effectLst/>
                  <a:latin typeface="Cambria Math" panose="02040503050406030204" pitchFamily="18" charset="0"/>
                  <a:ea typeface="+mn-ea"/>
                  <a:cs typeface="+mn-cs"/>
                </a:rPr>
                <a:t>𝑖∗𝑛_𝑖</a:t>
              </a:r>
              <a:r>
                <a:rPr lang="en-US" sz="1050" b="0" i="0">
                  <a:solidFill>
                    <a:schemeClr val="tx1"/>
                  </a:solidFill>
                  <a:effectLst/>
                  <a:latin typeface="Cambria Math" panose="02040503050406030204" pitchFamily="18" charset="0"/>
                  <a:ea typeface="+mn-ea"/>
                  <a:cs typeface="+mn-cs"/>
                </a:rPr>
                <a:t>)/</a:t>
              </a:r>
              <a:r>
                <a:rPr lang="pl-PL" sz="1050" b="0" i="0">
                  <a:solidFill>
                    <a:schemeClr val="tx1"/>
                  </a:solidFill>
                  <a:effectLst/>
                  <a:latin typeface="Cambria Math" panose="02040503050406030204" pitchFamily="18" charset="0"/>
                  <a:ea typeface="+mn-ea"/>
                  <a:cs typeface="+mn-cs"/>
                </a:rPr>
                <a:t>365)∗365</a:t>
              </a:r>
              <a:r>
                <a:rPr lang="en-US" sz="1050" b="0" i="0">
                  <a:solidFill>
                    <a:schemeClr val="tx1"/>
                  </a:solidFill>
                  <a:effectLst/>
                  <a:latin typeface="Cambria Math" panose="02040503050406030204" pitchFamily="18" charset="0"/>
                  <a:ea typeface="+mn-ea"/>
                  <a:cs typeface="+mn-cs"/>
                </a:rPr>
                <a:t>/</a:t>
              </a:r>
              <a:r>
                <a:rPr lang="pl-PL" sz="1050" b="0" i="0">
                  <a:solidFill>
                    <a:schemeClr val="tx1"/>
                  </a:solidFill>
                  <a:effectLst/>
                  <a:latin typeface="Cambria Math" panose="02040503050406030204" pitchFamily="18" charset="0"/>
                  <a:ea typeface="+mn-ea"/>
                  <a:cs typeface="+mn-cs"/>
                </a:rPr>
                <a:t>𝑑</a:t>
              </a:r>
              <a:endParaRPr lang="en-US" sz="1400"/>
            </a:p>
          </xdr:txBody>
        </xdr:sp>
      </mc:Fallback>
    </mc:AlternateContent>
    <xdr:clientData/>
  </xdr:oneCellAnchor>
  <xdr:twoCellAnchor>
    <xdr:from>
      <xdr:col>4</xdr:col>
      <xdr:colOff>1169893</xdr:colOff>
      <xdr:row>30</xdr:row>
      <xdr:rowOff>82364</xdr:rowOff>
    </xdr:from>
    <xdr:to>
      <xdr:col>6</xdr:col>
      <xdr:colOff>249610</xdr:colOff>
      <xdr:row>31</xdr:row>
      <xdr:rowOff>139514</xdr:rowOff>
    </xdr:to>
    <xdr:cxnSp macro="">
      <xdr:nvCxnSpPr>
        <xdr:cNvPr id="4" name="Straight Arrow Connector 3">
          <a:extLst>
            <a:ext uri="{FF2B5EF4-FFF2-40B4-BE49-F238E27FC236}">
              <a16:creationId xmlns:a16="http://schemas.microsoft.com/office/drawing/2014/main" id="{48295CCA-0194-4468-A9E2-16A05B3759CF}"/>
            </a:ext>
          </a:extLst>
        </xdr:cNvPr>
        <xdr:cNvCxnSpPr/>
      </xdr:nvCxnSpPr>
      <xdr:spPr>
        <a:xfrm>
          <a:off x="5846668" y="6654614"/>
          <a:ext cx="1651467" cy="247650"/>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1208554</xdr:colOff>
      <xdr:row>14</xdr:row>
      <xdr:rowOff>61631</xdr:rowOff>
    </xdr:from>
    <xdr:to>
      <xdr:col>6</xdr:col>
      <xdr:colOff>120456</xdr:colOff>
      <xdr:row>14</xdr:row>
      <xdr:rowOff>156881</xdr:rowOff>
    </xdr:to>
    <xdr:cxnSp macro="">
      <xdr:nvCxnSpPr>
        <xdr:cNvPr id="5" name="Straight Arrow Connector 4">
          <a:extLst>
            <a:ext uri="{FF2B5EF4-FFF2-40B4-BE49-F238E27FC236}">
              <a16:creationId xmlns:a16="http://schemas.microsoft.com/office/drawing/2014/main" id="{F915131B-04A9-42D6-98D6-450EFC6EBBBB}"/>
            </a:ext>
          </a:extLst>
        </xdr:cNvPr>
        <xdr:cNvCxnSpPr/>
      </xdr:nvCxnSpPr>
      <xdr:spPr>
        <a:xfrm>
          <a:off x="5885329" y="3204881"/>
          <a:ext cx="1483652" cy="95250"/>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6</xdr:col>
      <xdr:colOff>453573</xdr:colOff>
      <xdr:row>8</xdr:row>
      <xdr:rowOff>257955</xdr:rowOff>
    </xdr:from>
    <xdr:ext cx="753768" cy="172227"/>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73FCB333-5DF7-4687-BFF1-1F6585119CEF}"/>
                </a:ext>
              </a:extLst>
            </xdr:cNvPr>
            <xdr:cNvSpPr txBox="1"/>
          </xdr:nvSpPr>
          <xdr:spPr>
            <a:xfrm>
              <a:off x="7570109" y="1727526"/>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3" name="TextBox 2">
              <a:extLst>
                <a:ext uri="{FF2B5EF4-FFF2-40B4-BE49-F238E27FC236}">
                  <a16:creationId xmlns:a16="http://schemas.microsoft.com/office/drawing/2014/main" id="{73FCB333-5DF7-4687-BFF1-1F6585119CEF}"/>
                </a:ext>
              </a:extLst>
            </xdr:cNvPr>
            <xdr:cNvSpPr txBox="1"/>
          </xdr:nvSpPr>
          <xdr:spPr>
            <a:xfrm>
              <a:off x="7570109" y="1727526"/>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𝑟_𝑖</a:t>
              </a:r>
              <a:endParaRPr lang="en-US" sz="1100"/>
            </a:p>
          </xdr:txBody>
        </xdr:sp>
      </mc:Fallback>
    </mc:AlternateContent>
    <xdr:clientData/>
  </xdr:oneCellAnchor>
  <xdr:oneCellAnchor>
    <xdr:from>
      <xdr:col>9</xdr:col>
      <xdr:colOff>907348</xdr:colOff>
      <xdr:row>8</xdr:row>
      <xdr:rowOff>220352</xdr:rowOff>
    </xdr:from>
    <xdr:ext cx="3257550" cy="289951"/>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68A7875D-EBC4-4268-94F3-40562C1158E2}"/>
                </a:ext>
              </a:extLst>
            </xdr:cNvPr>
            <xdr:cNvSpPr txBox="1"/>
          </xdr:nvSpPr>
          <xdr:spPr>
            <a:xfrm>
              <a:off x="12937423" y="1658627"/>
              <a:ext cx="3257550" cy="2899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pl-PL" sz="1100" i="1">
                            <a:solidFill>
                              <a:schemeClr val="tx1"/>
                            </a:solidFill>
                            <a:effectLst/>
                            <a:latin typeface="Cambria Math" panose="02040503050406030204" pitchFamily="18" charset="0"/>
                            <a:ea typeface="+mn-ea"/>
                            <a:cs typeface="+mn-cs"/>
                          </a:rPr>
                          <m:t>𝐾</m:t>
                        </m:r>
                      </m:e>
                      <m:sub>
                        <m:r>
                          <a:rPr lang="pl-PL" sz="110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𝑟</m:t>
                        </m:r>
                      </m:e>
                      <m:sub>
                        <m:r>
                          <a:rPr lang="pl-PL" sz="1100" i="1">
                            <a:solidFill>
                              <a:schemeClr val="tx1"/>
                            </a:solidFill>
                            <a:effectLst/>
                            <a:latin typeface="Cambria Math" panose="02040503050406030204" pitchFamily="18" charset="0"/>
                            <a:ea typeface="+mn-ea"/>
                            <a:cs typeface="+mn-cs"/>
                          </a:rPr>
                          <m:t>𝑖</m:t>
                        </m:r>
                      </m:sub>
                    </m:sSub>
                    <m:r>
                      <a:rPr lang="pl-PL" sz="1100" i="1">
                        <a:solidFill>
                          <a:schemeClr val="tx1"/>
                        </a:solidFill>
                        <a:effectLst/>
                        <a:latin typeface="Cambria Math" panose="02040503050406030204" pitchFamily="18" charset="0"/>
                        <a:ea typeface="+mn-ea"/>
                        <a:cs typeface="+mn-cs"/>
                      </a:rPr>
                      <m:t>+</m:t>
                    </m:r>
                    <m:r>
                      <a:rPr lang="pl-PL" sz="1100" i="1">
                        <a:solidFill>
                          <a:schemeClr val="tx1"/>
                        </a:solidFill>
                        <a:effectLst/>
                        <a:latin typeface="Cambria Math" panose="02040503050406030204" pitchFamily="18" charset="0"/>
                        <a:ea typeface="+mn-ea"/>
                        <a:cs typeface="+mn-cs"/>
                      </a:rPr>
                      <m:t>𝐶𝐴𝑆</m:t>
                    </m:r>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𝑚𝑎𝑟𝑔𝑖𝑛</m:t>
                    </m:r>
                    <m:r>
                      <a:rPr lang="pl-PL" sz="1100" b="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i="1">
                                <a:solidFill>
                                  <a:schemeClr val="tx1"/>
                                </a:solidFill>
                                <a:effectLst/>
                                <a:latin typeface="Cambria Math" panose="02040503050406030204" pitchFamily="18" charset="0"/>
                                <a:ea typeface="+mn-ea"/>
                                <a:cs typeface="+mn-cs"/>
                              </a:rPr>
                              <m:t>𝑛</m:t>
                            </m:r>
                          </m:e>
                          <m:sub>
                            <m:r>
                              <a:rPr lang="pl-PL" sz="110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m:oMathPara>
              </a14:m>
              <a:endParaRPr lang="en-US" sz="1100"/>
            </a:p>
          </xdr:txBody>
        </xdr:sp>
      </mc:Choice>
      <mc:Fallback xmlns="">
        <xdr:sp macro="" textlink="">
          <xdr:nvSpPr>
            <xdr:cNvPr id="7" name="TextBox 6">
              <a:extLst>
                <a:ext uri="{FF2B5EF4-FFF2-40B4-BE49-F238E27FC236}">
                  <a16:creationId xmlns:a16="http://schemas.microsoft.com/office/drawing/2014/main" id="{68A7875D-EBC4-4268-94F3-40562C1158E2}"/>
                </a:ext>
              </a:extLst>
            </xdr:cNvPr>
            <xdr:cNvSpPr txBox="1"/>
          </xdr:nvSpPr>
          <xdr:spPr>
            <a:xfrm>
              <a:off x="12937423" y="1658627"/>
              <a:ext cx="3257550" cy="2899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i="0">
                  <a:solidFill>
                    <a:schemeClr val="tx1"/>
                  </a:solidFill>
                  <a:effectLst/>
                  <a:latin typeface="Cambria Math" panose="02040503050406030204" pitchFamily="18" charset="0"/>
                  <a:ea typeface="+mn-ea"/>
                  <a:cs typeface="+mn-cs"/>
                </a:rPr>
                <a:t>𝐾</a:t>
              </a:r>
              <a:r>
                <a:rPr lang="en-US" sz="1100" i="0">
                  <a:solidFill>
                    <a:schemeClr val="tx1"/>
                  </a:solidFill>
                  <a:effectLst/>
                  <a:latin typeface="Cambria Math" panose="02040503050406030204" pitchFamily="18" charset="0"/>
                  <a:ea typeface="+mn-ea"/>
                  <a:cs typeface="+mn-cs"/>
                </a:rPr>
                <a:t>_</a:t>
              </a:r>
              <a:r>
                <a:rPr lang="pl-PL" sz="1100" i="0">
                  <a:solidFill>
                    <a:schemeClr val="tx1"/>
                  </a:solidFill>
                  <a:effectLst/>
                  <a:latin typeface="Cambria Math" panose="02040503050406030204" pitchFamily="18" charset="0"/>
                  <a:ea typeface="+mn-ea"/>
                  <a:cs typeface="+mn-cs"/>
                </a:rPr>
                <a:t>𝑖</a:t>
              </a:r>
              <a:r>
                <a:rPr lang="pl-PL" sz="1100" b="0" i="0">
                  <a:solidFill>
                    <a:schemeClr val="tx1"/>
                  </a:solidFill>
                  <a:effectLst/>
                  <a:latin typeface="Cambria Math" panose="02040503050406030204" pitchFamily="18" charset="0"/>
                  <a:ea typeface="+mn-ea"/>
                  <a:cs typeface="+mn-cs"/>
                </a:rPr>
                <a:t>∗</a:t>
              </a:r>
              <a:r>
                <a:rPr lang="en-US" sz="110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i="0">
                  <a:solidFill>
                    <a:schemeClr val="tx1"/>
                  </a:solidFill>
                  <a:effectLst/>
                  <a:latin typeface="Cambria Math" panose="02040503050406030204" pitchFamily="18" charset="0"/>
                  <a:ea typeface="+mn-ea"/>
                  <a:cs typeface="+mn-cs"/>
                </a:rPr>
                <a:t>𝑖+𝐶𝐴𝑆</a:t>
              </a:r>
              <a:r>
                <a:rPr lang="pl-PL" sz="1100" b="0" i="0">
                  <a:solidFill>
                    <a:schemeClr val="tx1"/>
                  </a:solidFill>
                  <a:effectLst/>
                  <a:latin typeface="Cambria Math" panose="02040503050406030204" pitchFamily="18" charset="0"/>
                  <a:ea typeface="+mn-ea"/>
                  <a:cs typeface="+mn-cs"/>
                </a:rPr>
                <a:t>+𝑚𝑎𝑟𝑔𝑖𝑛]</a:t>
              </a:r>
              <a:r>
                <a:rPr lang="pl-PL" sz="1100" i="0">
                  <a:solidFill>
                    <a:schemeClr val="tx1"/>
                  </a:solidFill>
                  <a:effectLst/>
                  <a:latin typeface="Cambria Math" panose="02040503050406030204" pitchFamily="18" charset="0"/>
                  <a:ea typeface="+mn-ea"/>
                  <a:cs typeface="+mn-cs"/>
                </a:rPr>
                <a:t>∗𝑛</a:t>
              </a:r>
              <a:r>
                <a:rPr lang="en-US" sz="1100" i="0">
                  <a:solidFill>
                    <a:schemeClr val="tx1"/>
                  </a:solidFill>
                  <a:effectLst/>
                  <a:latin typeface="Cambria Math" panose="02040503050406030204" pitchFamily="18" charset="0"/>
                  <a:ea typeface="+mn-ea"/>
                  <a:cs typeface="+mn-cs"/>
                </a:rPr>
                <a:t>_</a:t>
              </a:r>
              <a:r>
                <a:rPr lang="pl-PL" sz="1100" i="0">
                  <a:solidFill>
                    <a:schemeClr val="tx1"/>
                  </a:solidFill>
                  <a:effectLst/>
                  <a:latin typeface="Cambria Math" panose="02040503050406030204" pitchFamily="18" charset="0"/>
                  <a:ea typeface="+mn-ea"/>
                  <a:cs typeface="+mn-cs"/>
                </a:rPr>
                <a:t>𝑖</a:t>
              </a:r>
              <a:r>
                <a:rPr lang="en-US" sz="110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a:t>
              </a:r>
              <a:endParaRPr lang="en-US" sz="1100"/>
            </a:p>
          </xdr:txBody>
        </xdr:sp>
      </mc:Fallback>
    </mc:AlternateContent>
    <xdr:clientData/>
  </xdr:oneCellAnchor>
  <xdr:oneCellAnchor>
    <xdr:from>
      <xdr:col>4</xdr:col>
      <xdr:colOff>417285</xdr:colOff>
      <xdr:row>8</xdr:row>
      <xdr:rowOff>244928</xdr:rowOff>
    </xdr:from>
    <xdr:ext cx="753768" cy="172227"/>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3C593C63-27E2-480E-853A-4ACC5A4C418C}"/>
                </a:ext>
              </a:extLst>
            </xdr:cNvPr>
            <xdr:cNvSpPr txBox="1"/>
          </xdr:nvSpPr>
          <xdr:spPr>
            <a:xfrm>
              <a:off x="5998935" y="20737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8" name="TextBox 7">
              <a:extLst>
                <a:ext uri="{FF2B5EF4-FFF2-40B4-BE49-F238E27FC236}">
                  <a16:creationId xmlns:a16="http://schemas.microsoft.com/office/drawing/2014/main" id="{3C593C63-27E2-480E-853A-4ACC5A4C418C}"/>
                </a:ext>
              </a:extLst>
            </xdr:cNvPr>
            <xdr:cNvSpPr txBox="1"/>
          </xdr:nvSpPr>
          <xdr:spPr>
            <a:xfrm>
              <a:off x="5998935" y="20737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7</xdr:col>
      <xdr:colOff>326572</xdr:colOff>
      <xdr:row>8</xdr:row>
      <xdr:rowOff>242455</xdr:rowOff>
    </xdr:from>
    <xdr:ext cx="900546" cy="172227"/>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43D270F-7F86-431F-950D-2C6B43E4DD5F}"/>
                </a:ext>
              </a:extLst>
            </xdr:cNvPr>
            <xdr:cNvSpPr txBox="1"/>
          </xdr:nvSpPr>
          <xdr:spPr>
            <a:xfrm>
              <a:off x="9116786" y="1712026"/>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latin typeface="Cambria Math" panose="02040503050406030204" pitchFamily="18" charset="0"/>
                          </a:rPr>
                        </m:ctrlPr>
                      </m:sSubPr>
                      <m:e>
                        <m:r>
                          <a:rPr lang="pl-PL" sz="1100" b="0" i="1">
                            <a:latin typeface="Cambria Math" panose="02040503050406030204" pitchFamily="18" charset="0"/>
                          </a:rPr>
                          <m:t>𝐾</m:t>
                        </m:r>
                      </m:e>
                      <m:sub>
                        <m:r>
                          <a:rPr lang="pl-PL" sz="1100" b="0" i="1">
                            <a:latin typeface="Cambria Math" panose="02040503050406030204" pitchFamily="18" charset="0"/>
                          </a:rPr>
                          <m:t>𝑖</m:t>
                        </m:r>
                      </m:sub>
                    </m:sSub>
                  </m:oMath>
                </m:oMathPara>
              </a14:m>
              <a:endParaRPr lang="en-US" sz="1100"/>
            </a:p>
          </xdr:txBody>
        </xdr:sp>
      </mc:Choice>
      <mc:Fallback xmlns="">
        <xdr:sp macro="" textlink="">
          <xdr:nvSpPr>
            <xdr:cNvPr id="12" name="TextBox 11">
              <a:extLst>
                <a:ext uri="{FF2B5EF4-FFF2-40B4-BE49-F238E27FC236}">
                  <a16:creationId xmlns:a16="http://schemas.microsoft.com/office/drawing/2014/main" id="{043D270F-7F86-431F-950D-2C6B43E4DD5F}"/>
                </a:ext>
              </a:extLst>
            </xdr:cNvPr>
            <xdr:cNvSpPr txBox="1"/>
          </xdr:nvSpPr>
          <xdr:spPr>
            <a:xfrm>
              <a:off x="9116786" y="1712026"/>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𝐾_𝑖</a:t>
              </a:r>
              <a:endParaRPr lang="en-US" sz="1100"/>
            </a:p>
          </xdr:txBody>
        </xdr:sp>
      </mc:Fallback>
    </mc:AlternateContent>
    <xdr:clientData/>
  </xdr:oneCellAnchor>
  <xdr:oneCellAnchor>
    <xdr:from>
      <xdr:col>8</xdr:col>
      <xdr:colOff>361949</xdr:colOff>
      <xdr:row>8</xdr:row>
      <xdr:rowOff>247898</xdr:rowOff>
    </xdr:from>
    <xdr:ext cx="900546" cy="172227"/>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4C1D1BDA-A0BC-46AD-A3E6-553946B276E5}"/>
                </a:ext>
              </a:extLst>
            </xdr:cNvPr>
            <xdr:cNvSpPr txBox="1"/>
          </xdr:nvSpPr>
          <xdr:spPr>
            <a:xfrm>
              <a:off x="10744199" y="1703862"/>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𝐶𝐴𝑆</m:t>
                    </m:r>
                  </m:oMath>
                </m:oMathPara>
              </a14:m>
              <a:endParaRPr lang="en-US" sz="1100"/>
            </a:p>
          </xdr:txBody>
        </xdr:sp>
      </mc:Choice>
      <mc:Fallback xmlns="">
        <xdr:sp macro="" textlink="">
          <xdr:nvSpPr>
            <xdr:cNvPr id="14" name="TextBox 13">
              <a:extLst>
                <a:ext uri="{FF2B5EF4-FFF2-40B4-BE49-F238E27FC236}">
                  <a16:creationId xmlns:a16="http://schemas.microsoft.com/office/drawing/2014/main" id="{4C1D1BDA-A0BC-46AD-A3E6-553946B276E5}"/>
                </a:ext>
              </a:extLst>
            </xdr:cNvPr>
            <xdr:cNvSpPr txBox="1"/>
          </xdr:nvSpPr>
          <xdr:spPr>
            <a:xfrm>
              <a:off x="10744199" y="1703862"/>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𝐶𝐴𝑆</a:t>
              </a:r>
              <a:endParaRPr lang="en-US" sz="1100"/>
            </a:p>
          </xdr:txBody>
        </xdr:sp>
      </mc:Fallback>
    </mc:AlternateContent>
    <xdr:clientData/>
  </xdr:oneCellAnchor>
  <xdr:oneCellAnchor>
    <xdr:from>
      <xdr:col>9</xdr:col>
      <xdr:colOff>295274</xdr:colOff>
      <xdr:row>8</xdr:row>
      <xdr:rowOff>237012</xdr:rowOff>
    </xdr:from>
    <xdr:ext cx="900546" cy="172227"/>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BCA4C3DC-CAD2-4846-95C2-E68DCEBA3A48}"/>
                </a:ext>
              </a:extLst>
            </xdr:cNvPr>
            <xdr:cNvSpPr txBox="1"/>
          </xdr:nvSpPr>
          <xdr:spPr>
            <a:xfrm>
              <a:off x="12325349" y="1675287"/>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𝑚𝑎𝑟𝑔𝑖𝑛</m:t>
                    </m:r>
                  </m:oMath>
                </m:oMathPara>
              </a14:m>
              <a:endParaRPr lang="en-US" sz="1100"/>
            </a:p>
          </xdr:txBody>
        </xdr:sp>
      </mc:Choice>
      <mc:Fallback xmlns="">
        <xdr:sp macro="" textlink="">
          <xdr:nvSpPr>
            <xdr:cNvPr id="2" name="TextBox 1">
              <a:extLst>
                <a:ext uri="{FF2B5EF4-FFF2-40B4-BE49-F238E27FC236}">
                  <a16:creationId xmlns:a16="http://schemas.microsoft.com/office/drawing/2014/main" id="{BCA4C3DC-CAD2-4846-95C2-E68DCEBA3A48}"/>
                </a:ext>
              </a:extLst>
            </xdr:cNvPr>
            <xdr:cNvSpPr txBox="1"/>
          </xdr:nvSpPr>
          <xdr:spPr>
            <a:xfrm>
              <a:off x="12325349" y="1675287"/>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𝑚𝑎𝑟𝑔𝑖𝑛</a:t>
              </a:r>
              <a:endParaRPr lang="en-US" sz="1100"/>
            </a:p>
          </xdr:txBody>
        </xdr:sp>
      </mc:Fallback>
    </mc:AlternateContent>
    <xdr:clientData/>
  </xdr:oneCellAnchor>
</xdr:wsDr>
</file>

<file path=xl/drawings/drawing7.xml><?xml version="1.0" encoding="utf-8"?>
<xdr:wsDr xmlns:xdr="http://schemas.openxmlformats.org/drawingml/2006/spreadsheetDrawing" xmlns:a="http://schemas.openxmlformats.org/drawingml/2006/main">
  <xdr:oneCellAnchor>
    <xdr:from>
      <xdr:col>10</xdr:col>
      <xdr:colOff>376964</xdr:colOff>
      <xdr:row>10</xdr:row>
      <xdr:rowOff>226277</xdr:rowOff>
    </xdr:from>
    <xdr:ext cx="753768" cy="288797"/>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9D0FEDC9-1EC9-431E-A364-89D3E98092F3}"/>
                </a:ext>
              </a:extLst>
            </xdr:cNvPr>
            <xdr:cNvSpPr txBox="1"/>
          </xdr:nvSpPr>
          <xdr:spPr>
            <a:xfrm>
              <a:off x="12568964" y="2055077"/>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2" name="TextBox 1">
              <a:extLst>
                <a:ext uri="{FF2B5EF4-FFF2-40B4-BE49-F238E27FC236}">
                  <a16:creationId xmlns:a16="http://schemas.microsoft.com/office/drawing/2014/main" id="{9D0FEDC9-1EC9-431E-A364-89D3E98092F3}"/>
                </a:ext>
              </a:extLst>
            </xdr:cNvPr>
            <xdr:cNvSpPr txBox="1"/>
          </xdr:nvSpPr>
          <xdr:spPr>
            <a:xfrm>
              <a:off x="12568964" y="2055077"/>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365</a:t>
              </a:r>
              <a:endParaRPr lang="en-US" sz="1100"/>
            </a:p>
          </xdr:txBody>
        </xdr:sp>
      </mc:Fallback>
    </mc:AlternateContent>
    <xdr:clientData/>
  </xdr:oneCellAnchor>
  <xdr:oneCellAnchor>
    <xdr:from>
      <xdr:col>9</xdr:col>
      <xdr:colOff>290287</xdr:colOff>
      <xdr:row>10</xdr:row>
      <xdr:rowOff>203526</xdr:rowOff>
    </xdr:from>
    <xdr:ext cx="753768" cy="172227"/>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F12D62FD-97F5-4F38-8973-7B53D863C9FC}"/>
                </a:ext>
              </a:extLst>
            </xdr:cNvPr>
            <xdr:cNvSpPr txBox="1"/>
          </xdr:nvSpPr>
          <xdr:spPr>
            <a:xfrm>
              <a:off x="10815412" y="2032326"/>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3" name="TextBox 2">
              <a:extLst>
                <a:ext uri="{FF2B5EF4-FFF2-40B4-BE49-F238E27FC236}">
                  <a16:creationId xmlns:a16="http://schemas.microsoft.com/office/drawing/2014/main" id="{F12D62FD-97F5-4F38-8973-7B53D863C9FC}"/>
                </a:ext>
              </a:extLst>
            </xdr:cNvPr>
            <xdr:cNvSpPr txBox="1"/>
          </xdr:nvSpPr>
          <xdr:spPr>
            <a:xfrm>
              <a:off x="10815412" y="2032326"/>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𝑟_𝑖</a:t>
              </a:r>
              <a:endParaRPr lang="en-US" sz="1100"/>
            </a:p>
          </xdr:txBody>
        </xdr:sp>
      </mc:Fallback>
    </mc:AlternateContent>
    <xdr:clientData/>
  </xdr:oneCellAnchor>
  <xdr:oneCellAnchor>
    <xdr:from>
      <xdr:col>11</xdr:col>
      <xdr:colOff>298486</xdr:colOff>
      <xdr:row>10</xdr:row>
      <xdr:rowOff>54429</xdr:rowOff>
    </xdr:from>
    <xdr:ext cx="1287006" cy="475964"/>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FA1E93FE-1307-4237-A48B-6A3EC5036DA8}"/>
                </a:ext>
              </a:extLst>
            </xdr:cNvPr>
            <xdr:cNvSpPr txBox="1"/>
          </xdr:nvSpPr>
          <xdr:spPr>
            <a:xfrm>
              <a:off x="14619604" y="1869782"/>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ctrlPr>
                          <a:rPr lang="en-US" sz="1100" i="1">
                            <a:latin typeface="Cambria Math" panose="02040503050406030204" pitchFamily="18" charset="0"/>
                          </a:rPr>
                        </m:ctrlPr>
                      </m:naryPr>
                      <m:sub>
                        <m:r>
                          <m:rPr>
                            <m:brk m:alnAt="23"/>
                          </m:rPr>
                          <a:rPr lang="pl-PL" sz="1100" b="0" i="1">
                            <a:latin typeface="Cambria Math" panose="02040503050406030204" pitchFamily="18" charset="0"/>
                          </a:rPr>
                          <m:t>𝑖</m:t>
                        </m:r>
                        <m:r>
                          <a:rPr lang="pl-PL" sz="1100" b="0" i="1">
                            <a:latin typeface="Cambria Math" panose="02040503050406030204" pitchFamily="18" charset="0"/>
                          </a:rPr>
                          <m:t>=1</m:t>
                        </m:r>
                      </m:sub>
                      <m:sup>
                        <m:r>
                          <a:rPr lang="pl-PL" sz="1100" i="1">
                            <a:latin typeface="Cambria Math" panose="02040503050406030204" pitchFamily="18" charset="0"/>
                          </a:rPr>
                          <m:t>𝑀</m:t>
                        </m:r>
                      </m:sup>
                      <m:e>
                        <m:r>
                          <a:rPr lang="pl-PL" sz="1100" b="0" i="1">
                            <a:latin typeface="Cambria Math" panose="02040503050406030204" pitchFamily="18" charset="0"/>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r>
                          <a:rPr lang="pl-PL" sz="1100" b="0" i="1">
                            <a:solidFill>
                              <a:schemeClr val="tx1"/>
                            </a:solidFill>
                            <a:effectLst/>
                            <a:latin typeface="Cambria Math" panose="02040503050406030204" pitchFamily="18" charset="0"/>
                            <a:ea typeface="+mn-ea"/>
                            <a:cs typeface="+mn-cs"/>
                          </a:rPr>
                          <m:t>)</m:t>
                        </m:r>
                      </m:e>
                    </m:nary>
                  </m:oMath>
                </m:oMathPara>
              </a14:m>
              <a:endParaRPr lang="en-US" sz="1100"/>
            </a:p>
          </xdr:txBody>
        </xdr:sp>
      </mc:Choice>
      <mc:Fallback xmlns="">
        <xdr:sp macro="" textlink="">
          <xdr:nvSpPr>
            <xdr:cNvPr id="4" name="TextBox 3">
              <a:extLst>
                <a:ext uri="{FF2B5EF4-FFF2-40B4-BE49-F238E27FC236}">
                  <a16:creationId xmlns:a16="http://schemas.microsoft.com/office/drawing/2014/main" id="{FA1E93FE-1307-4237-A48B-6A3EC5036DA8}"/>
                </a:ext>
              </a:extLst>
            </xdr:cNvPr>
            <xdr:cNvSpPr txBox="1"/>
          </xdr:nvSpPr>
          <xdr:spPr>
            <a:xfrm>
              <a:off x="14619604" y="1869782"/>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latin typeface="Cambria Math" panose="02040503050406030204" pitchFamily="18" charset="0"/>
                </a:rPr>
                <a:t>_</a:t>
              </a:r>
              <a:r>
                <a:rPr lang="en-US" sz="1100" b="0" i="0">
                  <a:latin typeface="Cambria Math" panose="02040503050406030204" pitchFamily="18" charset="0"/>
                </a:rPr>
                <a:t>(</a:t>
              </a:r>
              <a:r>
                <a:rPr lang="pl-PL" sz="1100" b="0" i="0">
                  <a:latin typeface="Cambria Math" panose="02040503050406030204" pitchFamily="18" charset="0"/>
                </a:rPr>
                <a:t>𝑖=1</a:t>
              </a:r>
              <a:r>
                <a:rPr lang="en-US" sz="1100" b="0" i="0">
                  <a:latin typeface="Cambria Math" panose="02040503050406030204" pitchFamily="18" charset="0"/>
                </a:rPr>
                <a:t>)</a:t>
              </a:r>
              <a:r>
                <a:rPr lang="pl-PL" sz="1100" b="0" i="0">
                  <a:latin typeface="Cambria Math" panose="02040503050406030204" pitchFamily="18" charset="0"/>
                </a:rPr>
                <a:t>^</a:t>
              </a:r>
              <a:r>
                <a:rPr lang="pl-PL" sz="1100" i="0">
                  <a:latin typeface="Cambria Math" panose="02040503050406030204" pitchFamily="18" charset="0"/>
                </a:rPr>
                <a:t>𝑀</a:t>
              </a:r>
              <a:r>
                <a:rPr lang="pl-PL"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a:t>
              </a:r>
              <a:endParaRPr lang="en-US" sz="1100"/>
            </a:p>
          </xdr:txBody>
        </xdr:sp>
      </mc:Fallback>
    </mc:AlternateContent>
    <xdr:clientData/>
  </xdr:oneCellAnchor>
  <xdr:oneCellAnchor>
    <xdr:from>
      <xdr:col>13</xdr:col>
      <xdr:colOff>550974</xdr:colOff>
      <xdr:row>10</xdr:row>
      <xdr:rowOff>173346</xdr:rowOff>
    </xdr:from>
    <xdr:ext cx="753768" cy="3046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E0092AE1-2922-42D9-BB2A-B059C6F5DCC6}"/>
                </a:ext>
              </a:extLst>
            </xdr:cNvPr>
            <xdr:cNvSpPr txBox="1"/>
          </xdr:nvSpPr>
          <xdr:spPr>
            <a:xfrm>
              <a:off x="18115074" y="2002146"/>
              <a:ext cx="753768" cy="30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𝐴𝐶𝑅</m:t>
                    </m:r>
                    <m:r>
                      <a:rPr lang="pl-PL" sz="1100" b="0" i="1">
                        <a:latin typeface="Cambria Math" panose="02040503050406030204" pitchFamily="18" charset="0"/>
                      </a:rPr>
                      <m:t>∗</m:t>
                    </m:r>
                    <m:f>
                      <m:fPr>
                        <m:ctrlPr>
                          <a:rPr lang="en-US" sz="1100" i="1">
                            <a:latin typeface="Cambria Math" panose="02040503050406030204" pitchFamily="18" charset="0"/>
                          </a:rPr>
                        </m:ctrlPr>
                      </m:fPr>
                      <m:num>
                        <m:r>
                          <a:rPr lang="pl-PL" sz="1100" b="0" i="1">
                            <a:latin typeface="Cambria Math" panose="02040503050406030204" pitchFamily="18" charset="0"/>
                          </a:rPr>
                          <m:t>𝑡𝑐</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5" name="TextBox 4">
              <a:extLst>
                <a:ext uri="{FF2B5EF4-FFF2-40B4-BE49-F238E27FC236}">
                  <a16:creationId xmlns:a16="http://schemas.microsoft.com/office/drawing/2014/main" id="{E0092AE1-2922-42D9-BB2A-B059C6F5DCC6}"/>
                </a:ext>
              </a:extLst>
            </xdr:cNvPr>
            <xdr:cNvSpPr txBox="1"/>
          </xdr:nvSpPr>
          <xdr:spPr>
            <a:xfrm>
              <a:off x="18115074" y="2002146"/>
              <a:ext cx="753768" cy="30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𝐴𝐶𝑅∗</a:t>
              </a:r>
              <a:r>
                <a:rPr lang="en-US" sz="1100" i="0">
                  <a:latin typeface="Cambria Math" panose="02040503050406030204" pitchFamily="18" charset="0"/>
                </a:rPr>
                <a:t>(</a:t>
              </a:r>
              <a:r>
                <a:rPr lang="pl-PL" sz="1100" b="0" i="0">
                  <a:latin typeface="Cambria Math" panose="02040503050406030204" pitchFamily="18" charset="0"/>
                </a:rPr>
                <a:t>𝑡𝑐</a:t>
              </a:r>
              <a:r>
                <a:rPr lang="pl-PL" sz="1100" b="0" i="0">
                  <a:solidFill>
                    <a:schemeClr val="tx1"/>
                  </a:solidFill>
                  <a:effectLst/>
                  <a:latin typeface="Cambria Math" panose="02040503050406030204" pitchFamily="18" charset="0"/>
                  <a:ea typeface="+mn-ea"/>
                  <a:cs typeface="+mn-cs"/>
                </a:rPr>
                <a:t>𝑛_𝑖</a:t>
              </a:r>
              <a:r>
                <a:rPr lang="en-US"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365</a:t>
              </a:r>
              <a:endParaRPr lang="en-US" sz="1100"/>
            </a:p>
          </xdr:txBody>
        </xdr:sp>
      </mc:Fallback>
    </mc:AlternateContent>
    <xdr:clientData/>
  </xdr:oneCellAnchor>
  <xdr:oneCellAnchor>
    <xdr:from>
      <xdr:col>14</xdr:col>
      <xdr:colOff>199910</xdr:colOff>
      <xdr:row>10</xdr:row>
      <xdr:rowOff>131769</xdr:rowOff>
    </xdr:from>
    <xdr:ext cx="1671471" cy="350032"/>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DFE7B424-3944-4552-ADC5-B5229B61794E}"/>
                </a:ext>
              </a:extLst>
            </xdr:cNvPr>
            <xdr:cNvSpPr txBox="1"/>
          </xdr:nvSpPr>
          <xdr:spPr>
            <a:xfrm>
              <a:off x="19843822" y="1947122"/>
              <a:ext cx="1671471" cy="350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m:t>
                    </m:r>
                    <m:sSub>
                      <m:sSubPr>
                        <m:ctrlPr>
                          <a:rPr lang="pl-PL" sz="1100" b="0" i="1">
                            <a:latin typeface="Cambria Math" panose="02040503050406030204" pitchFamily="18" charset="0"/>
                          </a:rPr>
                        </m:ctrlPr>
                      </m:sSubPr>
                      <m:e>
                        <m:r>
                          <a:rPr lang="pl-PL" sz="1100" b="0" i="1">
                            <a:latin typeface="Cambria Math" panose="02040503050406030204" pitchFamily="18" charset="0"/>
                          </a:rPr>
                          <m:t>𝑈𝐶𝑅</m:t>
                        </m:r>
                      </m:e>
                      <m:sub>
                        <m:r>
                          <a:rPr lang="pl-PL" sz="1100" b="0" i="1">
                            <a:latin typeface="Cambria Math" panose="02040503050406030204" pitchFamily="18" charset="0"/>
                          </a:rPr>
                          <m:t>𝑖</m:t>
                        </m:r>
                      </m:sub>
                    </m:sSub>
                    <m:r>
                      <a:rPr lang="pl-PL" sz="1100" b="0" i="1">
                        <a:latin typeface="Cambria Math" panose="02040503050406030204" pitchFamily="18" charset="0"/>
                      </a:rPr>
                      <m:t>−</m:t>
                    </m:r>
                    <m:sSub>
                      <m:sSubPr>
                        <m:ctrlPr>
                          <a:rPr lang="pl-PL" sz="1100" b="0" i="1">
                            <a:latin typeface="Cambria Math" panose="02040503050406030204" pitchFamily="18" charset="0"/>
                          </a:rPr>
                        </m:ctrlPr>
                      </m:sSubPr>
                      <m:e>
                        <m:r>
                          <a:rPr lang="pl-PL" sz="1100" b="0" i="1">
                            <a:latin typeface="Cambria Math" panose="02040503050406030204" pitchFamily="18" charset="0"/>
                          </a:rPr>
                          <m:t>𝑈𝐶𝑅</m:t>
                        </m:r>
                      </m:e>
                      <m:sub>
                        <m:r>
                          <a:rPr lang="pl-PL" sz="1100" b="0" i="1">
                            <a:latin typeface="Cambria Math" panose="02040503050406030204" pitchFamily="18" charset="0"/>
                          </a:rPr>
                          <m:t>𝑖</m:t>
                        </m:r>
                        <m:r>
                          <a:rPr lang="pl-PL" sz="1100" b="0" i="1">
                            <a:latin typeface="Cambria Math" panose="02040503050406030204" pitchFamily="18" charset="0"/>
                          </a:rPr>
                          <m:t>−1</m:t>
                        </m:r>
                        <m:r>
                          <a:rPr lang="pl-PL" sz="1100" b="0" i="1">
                            <a:latin typeface="Cambria Math" panose="02040503050406030204" pitchFamily="18" charset="0"/>
                          </a:rPr>
                          <m:t>𝐵𝐷</m:t>
                        </m:r>
                      </m:sub>
                    </m:sSub>
                    <m:r>
                      <a:rPr lang="pl-PL" sz="1100" b="0" i="1">
                        <a:latin typeface="Cambria Math" panose="02040503050406030204" pitchFamily="18" charset="0"/>
                      </a:rPr>
                      <m:t>)∗</m:t>
                    </m:r>
                    <m:f>
                      <m:fPr>
                        <m:ctrlPr>
                          <a:rPr lang="en-US" sz="1100" i="1">
                            <a:latin typeface="Cambria Math" panose="02040503050406030204" pitchFamily="18" charset="0"/>
                          </a:rPr>
                        </m:ctrlPr>
                      </m:fPr>
                      <m:num>
                        <m:r>
                          <a:rPr lang="pl-PL" sz="1100" b="0" i="1">
                            <a:latin typeface="Cambria Math" panose="02040503050406030204" pitchFamily="18" charset="0"/>
                          </a:rPr>
                          <m:t>365</m:t>
                        </m:r>
                      </m:num>
                      <m:den>
                        <m:sSub>
                          <m:sSubPr>
                            <m:ctrlPr>
                              <a:rPr lang="en-US" sz="1100" i="1">
                                <a:latin typeface="Cambria Math" panose="02040503050406030204" pitchFamily="18" charset="0"/>
                              </a:rPr>
                            </m:ctrlPr>
                          </m:sSubPr>
                          <m:e>
                            <m:r>
                              <a:rPr lang="pl-PL" sz="1100" b="0" i="1">
                                <a:latin typeface="Cambria Math" panose="02040503050406030204" pitchFamily="18" charset="0"/>
                              </a:rPr>
                              <m:t>𝑐𝑛</m:t>
                            </m:r>
                          </m:e>
                          <m:sub>
                            <m:r>
                              <a:rPr lang="pl-PL" sz="1100" b="0" i="1">
                                <a:latin typeface="Cambria Math" panose="02040503050406030204" pitchFamily="18" charset="0"/>
                              </a:rPr>
                              <m:t>𝑖</m:t>
                            </m:r>
                          </m:sub>
                        </m:sSub>
                      </m:den>
                    </m:f>
                  </m:oMath>
                </m:oMathPara>
              </a14:m>
              <a:endParaRPr lang="en-US" sz="1100"/>
            </a:p>
          </xdr:txBody>
        </xdr:sp>
      </mc:Choice>
      <mc:Fallback xmlns="">
        <xdr:sp macro="" textlink="">
          <xdr:nvSpPr>
            <xdr:cNvPr id="6" name="TextBox 5">
              <a:extLst>
                <a:ext uri="{FF2B5EF4-FFF2-40B4-BE49-F238E27FC236}">
                  <a16:creationId xmlns:a16="http://schemas.microsoft.com/office/drawing/2014/main" id="{DFE7B424-3944-4552-ADC5-B5229B61794E}"/>
                </a:ext>
              </a:extLst>
            </xdr:cNvPr>
            <xdr:cNvSpPr txBox="1"/>
          </xdr:nvSpPr>
          <xdr:spPr>
            <a:xfrm>
              <a:off x="19843822" y="1947122"/>
              <a:ext cx="1671471" cy="350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(〖𝑈𝐶𝑅〗_𝑖−〖𝑈𝐶𝑅〗_(𝑖−1𝐵𝐷))∗365</a:t>
              </a:r>
              <a:r>
                <a:rPr lang="en-US" sz="1100" b="0" i="0">
                  <a:latin typeface="Cambria Math" panose="02040503050406030204" pitchFamily="18" charset="0"/>
                </a:rPr>
                <a:t>/〖</a:t>
              </a:r>
              <a:r>
                <a:rPr lang="pl-PL" sz="1100" b="0" i="0">
                  <a:latin typeface="Cambria Math" panose="02040503050406030204" pitchFamily="18" charset="0"/>
                </a:rPr>
                <a:t>𝑐𝑛</a:t>
              </a:r>
              <a:r>
                <a:rPr lang="en-US" sz="1100" b="0" i="0">
                  <a:latin typeface="Cambria Math" panose="02040503050406030204" pitchFamily="18" charset="0"/>
                </a:rPr>
                <a:t>〗_</a:t>
              </a:r>
              <a:r>
                <a:rPr lang="pl-PL" sz="1100" b="0" i="0">
                  <a:latin typeface="Cambria Math" panose="02040503050406030204" pitchFamily="18" charset="0"/>
                </a:rPr>
                <a:t>𝑖 </a:t>
              </a:r>
              <a:endParaRPr lang="en-US" sz="1100"/>
            </a:p>
          </xdr:txBody>
        </xdr:sp>
      </mc:Fallback>
    </mc:AlternateContent>
    <xdr:clientData/>
  </xdr:oneCellAnchor>
  <xdr:oneCellAnchor>
    <xdr:from>
      <xdr:col>18</xdr:col>
      <xdr:colOff>1273544</xdr:colOff>
      <xdr:row>10</xdr:row>
      <xdr:rowOff>229476</xdr:rowOff>
    </xdr:from>
    <xdr:ext cx="2133044" cy="226665"/>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41EE876A-2E42-4B37-99CC-9FE0B9292ECF}"/>
                </a:ext>
              </a:extLst>
            </xdr:cNvPr>
            <xdr:cNvSpPr txBox="1"/>
          </xdr:nvSpPr>
          <xdr:spPr>
            <a:xfrm>
              <a:off x="26229044" y="2235329"/>
              <a:ext cx="2133044"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𝐾</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d>
                    <m:dPr>
                      <m:begChr m:val="["/>
                      <m:endChr m:val="]"/>
                      <m:ctrlPr>
                        <a:rPr lang="pl-PL" sz="1100" b="0" i="1">
                          <a:solidFill>
                            <a:schemeClr val="tx1"/>
                          </a:solidFill>
                          <a:effectLst/>
                          <a:latin typeface="Cambria Math" panose="02040503050406030204" pitchFamily="18" charset="0"/>
                          <a:ea typeface="+mn-ea"/>
                          <a:cs typeface="+mn-cs"/>
                        </a:rPr>
                      </m:ctrlPr>
                    </m:dPr>
                    <m:e>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𝑁𝐶𝑅</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𝐶𝐴𝑆</m:t>
                      </m:r>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𝑚𝑎𝑟𝑔𝑖𝑛</m:t>
                      </m:r>
                    </m:e>
                  </m:d>
                  <m:r>
                    <a:rPr lang="pl-PL" sz="1100" b="0" i="1">
                      <a:solidFill>
                        <a:schemeClr val="tx1"/>
                      </a:solidFill>
                      <a:effectLst/>
                      <a:latin typeface="Cambria Math" panose="02040503050406030204" pitchFamily="18" charset="0"/>
                      <a:ea typeface="+mn-ea"/>
                      <a:cs typeface="+mn-cs"/>
                    </a:rPr>
                    <m:t>∗</m:t>
                  </m:r>
                  <m:f>
                    <m:fPr>
                      <m:ctrlPr>
                        <a:rPr lang="pl-PL" sz="1100" b="0" i="1">
                          <a:solidFill>
                            <a:schemeClr val="tx1"/>
                          </a:solidFill>
                          <a:effectLst/>
                          <a:latin typeface="Cambria Math" panose="02040503050406030204" pitchFamily="18" charset="0"/>
                          <a:ea typeface="+mn-ea"/>
                          <a:cs typeface="+mn-cs"/>
                        </a:rPr>
                      </m:ctrlPr>
                    </m:fPr>
                    <m:num>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𝑐𝑛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a14:m>
              <a:r>
                <a:rPr lang="pl-PL" sz="1100"/>
                <a:t> </a:t>
              </a:r>
              <a:endParaRPr lang="en-US" sz="1100"/>
            </a:p>
          </xdr:txBody>
        </xdr:sp>
      </mc:Choice>
      <mc:Fallback xmlns="">
        <xdr:sp macro="" textlink="">
          <xdr:nvSpPr>
            <xdr:cNvPr id="7" name="TextBox 6">
              <a:extLst>
                <a:ext uri="{FF2B5EF4-FFF2-40B4-BE49-F238E27FC236}">
                  <a16:creationId xmlns:a16="http://schemas.microsoft.com/office/drawing/2014/main" id="{41EE876A-2E42-4B37-99CC-9FE0B9292ECF}"/>
                </a:ext>
              </a:extLst>
            </xdr:cNvPr>
            <xdr:cNvSpPr txBox="1"/>
          </xdr:nvSpPr>
          <xdr:spPr>
            <a:xfrm>
              <a:off x="26229044" y="2235329"/>
              <a:ext cx="2133044"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pl-PL" sz="1100" b="0" i="0">
                  <a:solidFill>
                    <a:schemeClr val="tx1"/>
                  </a:solidFill>
                  <a:effectLst/>
                  <a:latin typeface="Cambria Math" panose="02040503050406030204" pitchFamily="18" charset="0"/>
                  <a:ea typeface="+mn-ea"/>
                  <a:cs typeface="+mn-cs"/>
                </a:rPr>
                <a:t>𝐾_𝑖∗[〖𝑁𝐶𝑅〗_𝑖+𝐶𝐴𝑆+𝑚𝑎𝑟𝑔𝑖𝑛]∗〖𝑐𝑛〗_𝑖/365</a:t>
              </a:r>
              <a:r>
                <a:rPr lang="pl-PL" sz="1100"/>
                <a:t> </a:t>
              </a:r>
              <a:endParaRPr lang="en-US" sz="1100"/>
            </a:p>
          </xdr:txBody>
        </xdr:sp>
      </mc:Fallback>
    </mc:AlternateContent>
    <xdr:clientData/>
  </xdr:oneCellAnchor>
  <xdr:oneCellAnchor>
    <xdr:from>
      <xdr:col>4</xdr:col>
      <xdr:colOff>417285</xdr:colOff>
      <xdr:row>10</xdr:row>
      <xdr:rowOff>244928</xdr:rowOff>
    </xdr:from>
    <xdr:ext cx="753768" cy="172227"/>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546862C1-0703-461B-B136-BD282B6FDE86}"/>
                </a:ext>
              </a:extLst>
            </xdr:cNvPr>
            <xdr:cNvSpPr txBox="1"/>
          </xdr:nvSpPr>
          <xdr:spPr>
            <a:xfrm>
              <a:off x="5998935" y="20737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8" name="TextBox 7">
              <a:extLst>
                <a:ext uri="{FF2B5EF4-FFF2-40B4-BE49-F238E27FC236}">
                  <a16:creationId xmlns:a16="http://schemas.microsoft.com/office/drawing/2014/main" id="{546862C1-0703-461B-B136-BD282B6FDE86}"/>
                </a:ext>
              </a:extLst>
            </xdr:cNvPr>
            <xdr:cNvSpPr txBox="1"/>
          </xdr:nvSpPr>
          <xdr:spPr>
            <a:xfrm>
              <a:off x="5998935" y="20737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5</xdr:col>
      <xdr:colOff>310812</xdr:colOff>
      <xdr:row>10</xdr:row>
      <xdr:rowOff>244928</xdr:rowOff>
    </xdr:from>
    <xdr:ext cx="753768" cy="172227"/>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FA53680C-F709-4C25-9C2C-0D7421410E41}"/>
                </a:ext>
              </a:extLst>
            </xdr:cNvPr>
            <xdr:cNvSpPr txBox="1"/>
          </xdr:nvSpPr>
          <xdr:spPr>
            <a:xfrm>
              <a:off x="7025937" y="20737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𝑡𝑛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9" name="TextBox 8">
              <a:extLst>
                <a:ext uri="{FF2B5EF4-FFF2-40B4-BE49-F238E27FC236}">
                  <a16:creationId xmlns:a16="http://schemas.microsoft.com/office/drawing/2014/main" id="{FA53680C-F709-4C25-9C2C-0D7421410E41}"/>
                </a:ext>
              </a:extLst>
            </xdr:cNvPr>
            <xdr:cNvSpPr txBox="1"/>
          </xdr:nvSpPr>
          <xdr:spPr>
            <a:xfrm>
              <a:off x="7025937" y="2073728"/>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〖𝑡𝑛〗_𝑖</a:t>
              </a:r>
              <a:endParaRPr lang="en-US" sz="1100"/>
            </a:p>
          </xdr:txBody>
        </xdr:sp>
      </mc:Fallback>
    </mc:AlternateContent>
    <xdr:clientData/>
  </xdr:oneCellAnchor>
  <xdr:oneCellAnchor>
    <xdr:from>
      <xdr:col>6</xdr:col>
      <xdr:colOff>353786</xdr:colOff>
      <xdr:row>10</xdr:row>
      <xdr:rowOff>244929</xdr:rowOff>
    </xdr:from>
    <xdr:ext cx="753768" cy="172227"/>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37F0B9A2-E850-45E9-8A05-05C16802FD71}"/>
                </a:ext>
              </a:extLst>
            </xdr:cNvPr>
            <xdr:cNvSpPr txBox="1"/>
          </xdr:nvSpPr>
          <xdr:spPr>
            <a:xfrm>
              <a:off x="8202386" y="2073729"/>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a:solidFill>
                    <a:schemeClr val="tx1"/>
                  </a:solidFill>
                  <a:effectLst/>
                  <a:ea typeface="+mn-ea"/>
                  <a:cs typeface="+mn-cs"/>
                </a:rPr>
                <a:t>c</a:t>
              </a:r>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a14:m>
              <a:endParaRPr lang="en-US" sz="1100"/>
            </a:p>
          </xdr:txBody>
        </xdr:sp>
      </mc:Choice>
      <mc:Fallback xmlns="">
        <xdr:sp macro="" textlink="">
          <xdr:nvSpPr>
            <xdr:cNvPr id="10" name="TextBox 9">
              <a:extLst>
                <a:ext uri="{FF2B5EF4-FFF2-40B4-BE49-F238E27FC236}">
                  <a16:creationId xmlns:a16="http://schemas.microsoft.com/office/drawing/2014/main" id="{37F0B9A2-E850-45E9-8A05-05C16802FD71}"/>
                </a:ext>
              </a:extLst>
            </xdr:cNvPr>
            <xdr:cNvSpPr txBox="1"/>
          </xdr:nvSpPr>
          <xdr:spPr>
            <a:xfrm>
              <a:off x="8202386" y="2073729"/>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a:solidFill>
                    <a:schemeClr val="tx1"/>
                  </a:solidFill>
                  <a:effectLst/>
                  <a:ea typeface="+mn-ea"/>
                  <a:cs typeface="+mn-cs"/>
                </a:rPr>
                <a:t>c</a:t>
              </a: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7</xdr:col>
      <xdr:colOff>326572</xdr:colOff>
      <xdr:row>10</xdr:row>
      <xdr:rowOff>217715</xdr:rowOff>
    </xdr:from>
    <xdr:ext cx="753768" cy="172227"/>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AF970CF2-87B5-4D6E-8B47-9467E2238059}"/>
                </a:ext>
              </a:extLst>
            </xdr:cNvPr>
            <xdr:cNvSpPr txBox="1"/>
          </xdr:nvSpPr>
          <xdr:spPr>
            <a:xfrm>
              <a:off x="9308647" y="204651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𝑡𝑐𝑛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11" name="TextBox 10">
              <a:extLst>
                <a:ext uri="{FF2B5EF4-FFF2-40B4-BE49-F238E27FC236}">
                  <a16:creationId xmlns:a16="http://schemas.microsoft.com/office/drawing/2014/main" id="{AF970CF2-87B5-4D6E-8B47-9467E2238059}"/>
                </a:ext>
              </a:extLst>
            </xdr:cNvPr>
            <xdr:cNvSpPr txBox="1"/>
          </xdr:nvSpPr>
          <xdr:spPr>
            <a:xfrm>
              <a:off x="9308647" y="204651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i="0">
                  <a:solidFill>
                    <a:schemeClr val="tx1"/>
                  </a:solidFill>
                  <a:effectLst/>
                  <a:latin typeface="Cambria Math" panose="02040503050406030204" pitchFamily="18" charset="0"/>
                  <a:ea typeface="+mn-ea"/>
                  <a:cs typeface="+mn-cs"/>
                </a:rPr>
                <a:t>〖𝑡𝑐𝑛〗_𝑖</a:t>
              </a:r>
              <a:endParaRPr lang="en-US" sz="1100"/>
            </a:p>
          </xdr:txBody>
        </xdr:sp>
      </mc:Fallback>
    </mc:AlternateContent>
    <xdr:clientData/>
  </xdr:oneCellAnchor>
  <xdr:oneCellAnchor>
    <xdr:from>
      <xdr:col>16</xdr:col>
      <xdr:colOff>381000</xdr:colOff>
      <xdr:row>10</xdr:row>
      <xdr:rowOff>242455</xdr:rowOff>
    </xdr:from>
    <xdr:ext cx="900546" cy="172227"/>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784ED035-7427-4D76-B219-DC86A69BCF9C}"/>
                </a:ext>
              </a:extLst>
            </xdr:cNvPr>
            <xdr:cNvSpPr txBox="1"/>
          </xdr:nvSpPr>
          <xdr:spPr>
            <a:xfrm>
              <a:off x="22832786" y="2093026"/>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latin typeface="Cambria Math" panose="02040503050406030204" pitchFamily="18" charset="0"/>
                          </a:rPr>
                        </m:ctrlPr>
                      </m:sSubPr>
                      <m:e>
                        <m:r>
                          <a:rPr lang="pl-PL" sz="1100" b="0" i="1">
                            <a:latin typeface="Cambria Math" panose="02040503050406030204" pitchFamily="18" charset="0"/>
                          </a:rPr>
                          <m:t>𝐾</m:t>
                        </m:r>
                      </m:e>
                      <m:sub>
                        <m:r>
                          <a:rPr lang="pl-PL" sz="1100" b="0" i="1">
                            <a:latin typeface="Cambria Math" panose="02040503050406030204" pitchFamily="18" charset="0"/>
                          </a:rPr>
                          <m:t>𝑖</m:t>
                        </m:r>
                      </m:sub>
                    </m:sSub>
                  </m:oMath>
                </m:oMathPara>
              </a14:m>
              <a:endParaRPr lang="en-US" sz="1100"/>
            </a:p>
          </xdr:txBody>
        </xdr:sp>
      </mc:Choice>
      <mc:Fallback xmlns="">
        <xdr:sp macro="" textlink="">
          <xdr:nvSpPr>
            <xdr:cNvPr id="15" name="TextBox 14">
              <a:extLst>
                <a:ext uri="{FF2B5EF4-FFF2-40B4-BE49-F238E27FC236}">
                  <a16:creationId xmlns:a16="http://schemas.microsoft.com/office/drawing/2014/main" id="{784ED035-7427-4D76-B219-DC86A69BCF9C}"/>
                </a:ext>
              </a:extLst>
            </xdr:cNvPr>
            <xdr:cNvSpPr txBox="1"/>
          </xdr:nvSpPr>
          <xdr:spPr>
            <a:xfrm>
              <a:off x="22832786" y="2093026"/>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𝐾_𝑖</a:t>
              </a:r>
              <a:endParaRPr lang="en-US" sz="1100"/>
            </a:p>
          </xdr:txBody>
        </xdr:sp>
      </mc:Fallback>
    </mc:AlternateContent>
    <xdr:clientData/>
  </xdr:oneCellAnchor>
  <xdr:oneCellAnchor>
    <xdr:from>
      <xdr:col>11</xdr:col>
      <xdr:colOff>1546086</xdr:colOff>
      <xdr:row>10</xdr:row>
      <xdr:rowOff>82826</xdr:rowOff>
    </xdr:from>
    <xdr:ext cx="2283744" cy="520912"/>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E13B7B12-9CD6-4D87-8119-45EECEBC3002}"/>
                </a:ext>
              </a:extLst>
            </xdr:cNvPr>
            <xdr:cNvSpPr txBox="1"/>
          </xdr:nvSpPr>
          <xdr:spPr>
            <a:xfrm>
              <a:off x="15404961" y="1911626"/>
              <a:ext cx="2283744" cy="520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pl-PL" sz="1400" i="1">
                            <a:latin typeface="Cambria Math" panose="02040503050406030204" pitchFamily="18" charset="0"/>
                          </a:rPr>
                        </m:ctrlPr>
                      </m:dPr>
                      <m:e>
                        <m:nary>
                          <m:naryPr>
                            <m:chr m:val="∏"/>
                            <m:ctrlPr>
                              <a:rPr lang="en-US" sz="1100" i="1">
                                <a:solidFill>
                                  <a:schemeClr val="tx1"/>
                                </a:solidFill>
                                <a:effectLst/>
                                <a:latin typeface="Cambria Math" panose="02040503050406030204" pitchFamily="18" charset="0"/>
                                <a:ea typeface="+mn-ea"/>
                                <a:cs typeface="+mn-cs"/>
                              </a:rPr>
                            </m:ctrlPr>
                          </m:naryPr>
                          <m:sub>
                            <m:r>
                              <m:rPr>
                                <m:brk m:alnAt="23"/>
                              </m:rPr>
                              <a:rPr lang="pl-PL" sz="1100" b="0" i="1">
                                <a:solidFill>
                                  <a:schemeClr val="tx1"/>
                                </a:solidFill>
                                <a:effectLst/>
                                <a:latin typeface="Cambria Math" panose="02040503050406030204" pitchFamily="18" charset="0"/>
                                <a:ea typeface="+mn-ea"/>
                                <a:cs typeface="+mn-cs"/>
                              </a:rPr>
                              <m:t>𝑖</m:t>
                            </m:r>
                            <m:r>
                              <a:rPr lang="pl-PL" sz="1100" b="0" i="1">
                                <a:solidFill>
                                  <a:schemeClr val="tx1"/>
                                </a:solidFill>
                                <a:effectLst/>
                                <a:latin typeface="Cambria Math" panose="02040503050406030204" pitchFamily="18" charset="0"/>
                                <a:ea typeface="+mn-ea"/>
                                <a:cs typeface="+mn-cs"/>
                              </a:rPr>
                              <m:t>=1</m:t>
                            </m:r>
                          </m:sub>
                          <m:sup>
                            <m:r>
                              <a:rPr lang="pl-PL" sz="1100" i="1">
                                <a:solidFill>
                                  <a:schemeClr val="tx1"/>
                                </a:solidFill>
                                <a:effectLst/>
                                <a:latin typeface="Cambria Math" panose="02040503050406030204" pitchFamily="18" charset="0"/>
                                <a:ea typeface="+mn-ea"/>
                                <a:cs typeface="+mn-cs"/>
                              </a:rPr>
                              <m:t>𝑀</m:t>
                            </m:r>
                          </m:sup>
                          <m:e>
                            <m:r>
                              <a:rPr lang="pl-PL" sz="1100" b="0" i="1">
                                <a:solidFill>
                                  <a:schemeClr val="tx1"/>
                                </a:solidFill>
                                <a:effectLst/>
                                <a:latin typeface="Cambria Math" panose="02040503050406030204" pitchFamily="18" charset="0"/>
                                <a:ea typeface="+mn-ea"/>
                                <a:cs typeface="+mn-cs"/>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𝑁</m:t>
                                </m:r>
                              </m:den>
                            </m:f>
                            <m:r>
                              <a:rPr lang="pl-PL" sz="1100" b="0" i="1">
                                <a:solidFill>
                                  <a:schemeClr val="tx1"/>
                                </a:solidFill>
                                <a:effectLst/>
                                <a:latin typeface="Cambria Math" panose="02040503050406030204" pitchFamily="18" charset="0"/>
                                <a:ea typeface="+mn-ea"/>
                                <a:cs typeface="+mn-cs"/>
                              </a:rPr>
                              <m:t>)</m:t>
                            </m:r>
                          </m:e>
                        </m:nary>
                        <m:r>
                          <a:rPr lang="pl-PL" sz="1100" b="0" i="1">
                            <a:solidFill>
                              <a:schemeClr val="tx1"/>
                            </a:solidFill>
                            <a:effectLst/>
                            <a:latin typeface="Cambria Math" panose="02040503050406030204" pitchFamily="18" charset="0"/>
                            <a:ea typeface="+mn-ea"/>
                            <a:cs typeface="+mn-cs"/>
                          </a:rPr>
                          <m:t>−1</m:t>
                        </m:r>
                      </m:e>
                    </m:d>
                    <m:r>
                      <a:rPr lang="pl-PL" sz="1100" b="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pl-PL" sz="1100" b="0" i="1">
                            <a:solidFill>
                              <a:schemeClr val="tx1"/>
                            </a:solidFill>
                            <a:effectLst/>
                            <a:latin typeface="Cambria Math" panose="02040503050406030204" pitchFamily="18" charset="0"/>
                            <a:ea typeface="+mn-ea"/>
                            <a:cs typeface="+mn-cs"/>
                          </a:rPr>
                          <m:t>365</m:t>
                        </m:r>
                      </m:num>
                      <m:den>
                        <m:r>
                          <a:rPr lang="pl-PL" sz="1100" b="0" i="1">
                            <a:solidFill>
                              <a:schemeClr val="tx1"/>
                            </a:solidFill>
                            <a:effectLst/>
                            <a:latin typeface="Cambria Math" panose="02040503050406030204" pitchFamily="18" charset="0"/>
                            <a:ea typeface="+mn-ea"/>
                            <a:cs typeface="+mn-cs"/>
                          </a:rPr>
                          <m:t>𝑡</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den>
                    </m:f>
                  </m:oMath>
                </m:oMathPara>
              </a14:m>
              <a:endParaRPr lang="en-US" sz="1400"/>
            </a:p>
          </xdr:txBody>
        </xdr:sp>
      </mc:Choice>
      <mc:Fallback xmlns="">
        <xdr:sp macro="" textlink="">
          <xdr:nvSpPr>
            <xdr:cNvPr id="16" name="TextBox 15">
              <a:extLst>
                <a:ext uri="{FF2B5EF4-FFF2-40B4-BE49-F238E27FC236}">
                  <a16:creationId xmlns:a16="http://schemas.microsoft.com/office/drawing/2014/main" id="{E13B7B12-9CD6-4D87-8119-45EECEBC3002}"/>
                </a:ext>
              </a:extLst>
            </xdr:cNvPr>
            <xdr:cNvSpPr txBox="1"/>
          </xdr:nvSpPr>
          <xdr:spPr>
            <a:xfrm>
              <a:off x="15404961" y="1911626"/>
              <a:ext cx="2283744" cy="520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400" i="0">
                  <a:latin typeface="Cambria Math" panose="02040503050406030204" pitchFamily="18" charset="0"/>
                </a:rPr>
                <a:t>(</a:t>
              </a:r>
              <a:r>
                <a:rPr lang="en-US" sz="110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_</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𝑖=1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a:t>
              </a:r>
              <a:r>
                <a:rPr lang="pl-PL" sz="1100" i="0">
                  <a:solidFill>
                    <a:schemeClr val="tx1"/>
                  </a:solidFill>
                  <a:effectLst/>
                  <a:latin typeface="Cambria Math" panose="02040503050406030204" pitchFamily="18" charset="0"/>
                  <a:ea typeface="+mn-ea"/>
                  <a:cs typeface="+mn-cs"/>
                </a:rPr>
                <a:t>𝑀</a:t>
              </a:r>
              <a:r>
                <a:rPr lang="pl-PL" sz="1100" b="0" i="0">
                  <a:solidFill>
                    <a:schemeClr val="tx1"/>
                  </a:solidFill>
                  <a:effectLst/>
                  <a:latin typeface="Cambria Math" panose="02040503050406030204" pitchFamily="18" charset="0"/>
                  <a:ea typeface="+mn-ea"/>
                  <a:cs typeface="+mn-cs"/>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𝑁)〗−1)∗365</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𝑡𝑛_𝑖 </a:t>
              </a:r>
              <a:r>
                <a:rPr lang="en-US" sz="1100" b="0" i="0">
                  <a:solidFill>
                    <a:schemeClr val="tx1"/>
                  </a:solidFill>
                  <a:effectLst/>
                  <a:latin typeface="Cambria Math" panose="02040503050406030204" pitchFamily="18" charset="0"/>
                  <a:ea typeface="+mn-ea"/>
                  <a:cs typeface="+mn-cs"/>
                </a:rPr>
                <a:t>)</a:t>
              </a:r>
              <a:endParaRPr lang="en-US" sz="1400"/>
            </a:p>
          </xdr:txBody>
        </xdr:sp>
      </mc:Fallback>
    </mc:AlternateContent>
    <xdr:clientData/>
  </xdr:oneCellAnchor>
  <xdr:oneCellAnchor>
    <xdr:from>
      <xdr:col>28</xdr:col>
      <xdr:colOff>77561</xdr:colOff>
      <xdr:row>10</xdr:row>
      <xdr:rowOff>136072</xdr:rowOff>
    </xdr:from>
    <xdr:ext cx="1317171" cy="385811"/>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807CBDDD-7C1B-4F46-AB06-29A8BAF3E963}"/>
                </a:ext>
              </a:extLst>
            </xdr:cNvPr>
            <xdr:cNvSpPr txBox="1"/>
          </xdr:nvSpPr>
          <xdr:spPr>
            <a:xfrm>
              <a:off x="34008973" y="1951425"/>
              <a:ext cx="1317171" cy="385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pl-PL" sz="1100" b="0" i="1">
                            <a:latin typeface="Cambria Math" panose="02040503050406030204" pitchFamily="18" charset="0"/>
                          </a:rPr>
                        </m:ctrlPr>
                      </m:dPr>
                      <m:e>
                        <m:f>
                          <m:fPr>
                            <m:ctrlPr>
                              <a:rPr lang="pl-PL" sz="1100" b="0" i="1">
                                <a:latin typeface="Cambria Math" panose="02040503050406030204" pitchFamily="18" charset="0"/>
                              </a:rPr>
                            </m:ctrlPr>
                          </m:fPr>
                          <m:num>
                            <m:r>
                              <a:rPr lang="pl-PL" sz="1100" b="0" i="1">
                                <a:latin typeface="Cambria Math" panose="02040503050406030204" pitchFamily="18" charset="0"/>
                              </a:rPr>
                              <m:t>𝐶</m:t>
                            </m:r>
                            <m:sSub>
                              <m:sSubPr>
                                <m:ctrlPr>
                                  <a:rPr lang="pl-PL" sz="1100" b="0" i="1">
                                    <a:latin typeface="Cambria Math" panose="02040503050406030204" pitchFamily="18" charset="0"/>
                                  </a:rPr>
                                </m:ctrlPr>
                              </m:sSubPr>
                              <m:e>
                                <m:r>
                                  <a:rPr lang="pl-PL" sz="1100" b="0" i="1">
                                    <a:latin typeface="Cambria Math" panose="02040503050406030204" pitchFamily="18" charset="0"/>
                                  </a:rPr>
                                  <m:t>𝐼</m:t>
                                </m:r>
                              </m:e>
                              <m:sub>
                                <m:r>
                                  <a:rPr lang="pl-PL" sz="1100" b="0" i="1">
                                    <a:latin typeface="Cambria Math" panose="02040503050406030204" pitchFamily="18" charset="0"/>
                                  </a:rPr>
                                  <m:t>𝑖</m:t>
                                </m:r>
                              </m:sub>
                            </m:sSub>
                          </m:num>
                          <m:den>
                            <m:r>
                              <a:rPr lang="pl-PL" sz="1100" b="0" i="1">
                                <a:latin typeface="Cambria Math" panose="02040503050406030204" pitchFamily="18" charset="0"/>
                              </a:rPr>
                              <m:t>𝐶</m:t>
                            </m:r>
                            <m:sSub>
                              <m:sSubPr>
                                <m:ctrlPr>
                                  <a:rPr lang="pl-PL" sz="1100" b="0" i="1">
                                    <a:latin typeface="Cambria Math" panose="02040503050406030204" pitchFamily="18" charset="0"/>
                                  </a:rPr>
                                </m:ctrlPr>
                              </m:sSubPr>
                              <m:e>
                                <m:r>
                                  <a:rPr lang="pl-PL" sz="1100" b="0" i="1">
                                    <a:latin typeface="Cambria Math" panose="02040503050406030204" pitchFamily="18" charset="0"/>
                                  </a:rPr>
                                  <m:t>𝐼</m:t>
                                </m:r>
                              </m:e>
                              <m:sub>
                                <m:sSub>
                                  <m:sSubPr>
                                    <m:ctrlPr>
                                      <a:rPr lang="pl-PL" sz="1100" b="0" i="1">
                                        <a:latin typeface="Cambria Math" panose="02040503050406030204" pitchFamily="18" charset="0"/>
                                      </a:rPr>
                                    </m:ctrlPr>
                                  </m:sSubPr>
                                  <m:e>
                                    <m:r>
                                      <a:rPr lang="pl-PL" sz="1100" b="0" i="1">
                                        <a:latin typeface="Cambria Math" panose="02040503050406030204" pitchFamily="18" charset="0"/>
                                      </a:rPr>
                                      <m:t>𝑖</m:t>
                                    </m:r>
                                  </m:e>
                                  <m:sub>
                                    <m:r>
                                      <a:rPr lang="pl-PL" sz="1100" b="0" i="1">
                                        <a:latin typeface="Cambria Math" panose="02040503050406030204" pitchFamily="18" charset="0"/>
                                      </a:rPr>
                                      <m:t>𝑜</m:t>
                                    </m:r>
                                  </m:sub>
                                </m:sSub>
                              </m:sub>
                            </m:sSub>
                          </m:den>
                        </m:f>
                        <m:r>
                          <a:rPr lang="pl-PL" sz="1100" b="0" i="1">
                            <a:latin typeface="Cambria Math" panose="02040503050406030204" pitchFamily="18" charset="0"/>
                          </a:rPr>
                          <m:t>−1</m:t>
                        </m:r>
                      </m:e>
                    </m:d>
                    <m:r>
                      <a:rPr lang="pl-PL" sz="1100" b="0" i="1">
                        <a:latin typeface="Cambria Math" panose="02040503050406030204" pitchFamily="18" charset="0"/>
                      </a:rPr>
                      <m:t>∗</m:t>
                    </m:r>
                    <m:f>
                      <m:fPr>
                        <m:ctrlPr>
                          <a:rPr lang="pl-PL" sz="1100" b="0" i="1">
                            <a:latin typeface="Cambria Math" panose="02040503050406030204" pitchFamily="18" charset="0"/>
                          </a:rPr>
                        </m:ctrlPr>
                      </m:fPr>
                      <m:num>
                        <m:r>
                          <a:rPr lang="pl-PL" sz="1100" b="0" i="1">
                            <a:latin typeface="Cambria Math" panose="02040503050406030204" pitchFamily="18" charset="0"/>
                          </a:rPr>
                          <m:t>365</m:t>
                        </m:r>
                      </m:num>
                      <m:den>
                        <m:r>
                          <a:rPr lang="pl-PL" sz="1100" b="0" i="1">
                            <a:latin typeface="Cambria Math" panose="02040503050406030204" pitchFamily="18" charset="0"/>
                          </a:rPr>
                          <m:t>𝑡</m:t>
                        </m:r>
                        <m:sSub>
                          <m:sSubPr>
                            <m:ctrlPr>
                              <a:rPr lang="pl-PL" sz="1100" b="0" i="1">
                                <a:latin typeface="Cambria Math" panose="02040503050406030204" pitchFamily="18" charset="0"/>
                              </a:rPr>
                            </m:ctrlPr>
                          </m:sSubPr>
                          <m:e>
                            <m:r>
                              <a:rPr lang="pl-PL" sz="1100" b="0" i="1">
                                <a:latin typeface="Cambria Math" panose="02040503050406030204" pitchFamily="18" charset="0"/>
                              </a:rPr>
                              <m:t>𝑛</m:t>
                            </m:r>
                          </m:e>
                          <m:sub>
                            <m:r>
                              <a:rPr lang="pl-PL" sz="1100" b="0" i="1">
                                <a:latin typeface="Cambria Math" panose="02040503050406030204" pitchFamily="18" charset="0"/>
                              </a:rPr>
                              <m:t>𝑖</m:t>
                            </m:r>
                          </m:sub>
                        </m:sSub>
                      </m:den>
                    </m:f>
                  </m:oMath>
                </m:oMathPara>
              </a14:m>
              <a:endParaRPr lang="en-US" sz="1100"/>
            </a:p>
          </xdr:txBody>
        </xdr:sp>
      </mc:Choice>
      <mc:Fallback xmlns="">
        <xdr:sp macro="" textlink="">
          <xdr:nvSpPr>
            <xdr:cNvPr id="12" name="TextBox 11">
              <a:extLst>
                <a:ext uri="{FF2B5EF4-FFF2-40B4-BE49-F238E27FC236}">
                  <a16:creationId xmlns:a16="http://schemas.microsoft.com/office/drawing/2014/main" id="{807CBDDD-7C1B-4F46-AB06-29A8BAF3E963}"/>
                </a:ext>
              </a:extLst>
            </xdr:cNvPr>
            <xdr:cNvSpPr txBox="1"/>
          </xdr:nvSpPr>
          <xdr:spPr>
            <a:xfrm>
              <a:off x="34008973" y="1951425"/>
              <a:ext cx="1317171" cy="385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((𝐶𝐼_𝑖)/(𝐶𝐼_(𝑖_𝑜 ) )−1)∗365/(𝑡𝑛_𝑖 )</a:t>
              </a:r>
              <a:endParaRPr lang="en-US" sz="1100"/>
            </a:p>
          </xdr:txBody>
        </xdr:sp>
      </mc:Fallback>
    </mc:AlternateContent>
    <xdr:clientData/>
  </xdr:oneCellAnchor>
  <xdr:oneCellAnchor>
    <xdr:from>
      <xdr:col>27</xdr:col>
      <xdr:colOff>411513</xdr:colOff>
      <xdr:row>10</xdr:row>
      <xdr:rowOff>288880</xdr:rowOff>
    </xdr:from>
    <xdr:ext cx="753768" cy="172227"/>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1CCC7BD9-D859-4802-95DD-B1E973EA16C1}"/>
                </a:ext>
              </a:extLst>
            </xdr:cNvPr>
            <xdr:cNvSpPr txBox="1"/>
          </xdr:nvSpPr>
          <xdr:spPr>
            <a:xfrm>
              <a:off x="13584588" y="2098630"/>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solidFill>
                          <a:schemeClr val="tx1"/>
                        </a:solidFill>
                        <a:effectLst/>
                        <a:latin typeface="Cambria Math" panose="02040503050406030204" pitchFamily="18" charset="0"/>
                        <a:ea typeface="+mn-ea"/>
                        <a:cs typeface="+mn-cs"/>
                      </a:rPr>
                      <m:t>𝐶</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𝐼</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13" name="TextBox 12">
              <a:extLst>
                <a:ext uri="{FF2B5EF4-FFF2-40B4-BE49-F238E27FC236}">
                  <a16:creationId xmlns:a16="http://schemas.microsoft.com/office/drawing/2014/main" id="{1CCC7BD9-D859-4802-95DD-B1E973EA16C1}"/>
                </a:ext>
              </a:extLst>
            </xdr:cNvPr>
            <xdr:cNvSpPr txBox="1"/>
          </xdr:nvSpPr>
          <xdr:spPr>
            <a:xfrm>
              <a:off x="13584588" y="2098630"/>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𝐶𝐼_𝑖</a:t>
              </a:r>
              <a:endParaRPr lang="en-US" sz="1100"/>
            </a:p>
          </xdr:txBody>
        </xdr:sp>
      </mc:Fallback>
    </mc:AlternateContent>
    <xdr:clientData/>
  </xdr:oneCellAnchor>
  <xdr:oneCellAnchor>
    <xdr:from>
      <xdr:col>28</xdr:col>
      <xdr:colOff>1260582</xdr:colOff>
      <xdr:row>10</xdr:row>
      <xdr:rowOff>160084</xdr:rowOff>
    </xdr:from>
    <xdr:ext cx="2571829" cy="305789"/>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11C113FB-6A5F-46B2-8CCF-18620662B472}"/>
                </a:ext>
              </a:extLst>
            </xdr:cNvPr>
            <xdr:cNvSpPr txBox="1"/>
          </xdr:nvSpPr>
          <xdr:spPr>
            <a:xfrm>
              <a:off x="36850464" y="2165937"/>
              <a:ext cx="2571829" cy="305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𝐾</m:t>
                    </m:r>
                    <m:r>
                      <a:rPr lang="pl-PL" sz="1100" b="0" i="1">
                        <a:latin typeface="Cambria Math" panose="02040503050406030204" pitchFamily="18" charset="0"/>
                      </a:rPr>
                      <m:t>∗[</m:t>
                    </m:r>
                    <m:r>
                      <a:rPr lang="pl-PL" sz="1100" b="0" i="1">
                        <a:latin typeface="Cambria Math" panose="02040503050406030204" pitchFamily="18" charset="0"/>
                      </a:rPr>
                      <m:t>𝐴𝐶𝑅</m:t>
                    </m:r>
                    <m:r>
                      <a:rPr lang="pl-PL" sz="1100" b="0" i="1">
                        <a:latin typeface="Cambria Math" panose="02040503050406030204" pitchFamily="18" charset="0"/>
                      </a:rPr>
                      <m:t>+</m:t>
                    </m:r>
                    <m:r>
                      <a:rPr lang="pl-PL" sz="1100" b="0" i="1">
                        <a:latin typeface="Cambria Math" panose="02040503050406030204" pitchFamily="18" charset="0"/>
                      </a:rPr>
                      <m:t>𝐶𝐴𝑆</m:t>
                    </m:r>
                    <m:r>
                      <a:rPr lang="pl-PL" sz="1100" b="0" i="1">
                        <a:latin typeface="Cambria Math" panose="02040503050406030204" pitchFamily="18" charset="0"/>
                      </a:rPr>
                      <m:t>+</m:t>
                    </m:r>
                    <m:r>
                      <a:rPr lang="pl-PL" sz="1100" b="0" i="1">
                        <a:latin typeface="Cambria Math" panose="02040503050406030204" pitchFamily="18" charset="0"/>
                      </a:rPr>
                      <m:t>𝑚𝑎𝑟𝑔𝑖𝑛</m:t>
                    </m:r>
                    <m:r>
                      <a:rPr lang="pl-PL" sz="1100" b="0" i="1">
                        <a:latin typeface="Cambria Math" panose="02040503050406030204" pitchFamily="18" charset="0"/>
                      </a:rPr>
                      <m:t>]∗</m:t>
                    </m:r>
                    <m:f>
                      <m:fPr>
                        <m:ctrlPr>
                          <a:rPr lang="pl-PL" sz="1100" b="0" i="1">
                            <a:latin typeface="Cambria Math" panose="02040503050406030204" pitchFamily="18" charset="0"/>
                          </a:rPr>
                        </m:ctrlPr>
                      </m:fPr>
                      <m:num>
                        <m:r>
                          <a:rPr lang="pl-PL" sz="1100" b="0" i="1">
                            <a:latin typeface="Cambria Math" panose="02040503050406030204" pitchFamily="18" charset="0"/>
                          </a:rPr>
                          <m:t>𝑡𝑐</m:t>
                        </m:r>
                        <m:sSub>
                          <m:sSubPr>
                            <m:ctrlPr>
                              <a:rPr lang="pl-PL" sz="1100" b="0" i="1">
                                <a:latin typeface="Cambria Math" panose="02040503050406030204" pitchFamily="18" charset="0"/>
                              </a:rPr>
                            </m:ctrlPr>
                          </m:sSubPr>
                          <m:e>
                            <m:r>
                              <a:rPr lang="pl-PL" sz="1100" b="0" i="1">
                                <a:latin typeface="Cambria Math" panose="02040503050406030204" pitchFamily="18" charset="0"/>
                              </a:rPr>
                              <m:t>𝑛</m:t>
                            </m:r>
                          </m:e>
                          <m:sub>
                            <m:r>
                              <a:rPr lang="pl-PL" sz="1100" b="0" i="1">
                                <a:latin typeface="Cambria Math" panose="02040503050406030204" pitchFamily="18" charset="0"/>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14" name="TextBox 13">
              <a:extLst>
                <a:ext uri="{FF2B5EF4-FFF2-40B4-BE49-F238E27FC236}">
                  <a16:creationId xmlns:a16="http://schemas.microsoft.com/office/drawing/2014/main" id="{11C113FB-6A5F-46B2-8CCF-18620662B472}"/>
                </a:ext>
              </a:extLst>
            </xdr:cNvPr>
            <xdr:cNvSpPr txBox="1"/>
          </xdr:nvSpPr>
          <xdr:spPr>
            <a:xfrm>
              <a:off x="36850464" y="2165937"/>
              <a:ext cx="2571829" cy="305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𝐾∗[𝐴𝐶𝑅+𝐶𝐴𝑆+𝑚𝑎𝑟𝑔𝑖𝑛]∗(𝑡𝑐𝑛_𝑖)/365</a:t>
              </a:r>
              <a:endParaRPr lang="en-US" sz="1100"/>
            </a:p>
          </xdr:txBody>
        </xdr:sp>
      </mc:Fallback>
    </mc:AlternateContent>
    <xdr:clientData/>
  </xdr:oneCellAnchor>
  <xdr:oneCellAnchor>
    <xdr:from>
      <xdr:col>17</xdr:col>
      <xdr:colOff>165760</xdr:colOff>
      <xdr:row>10</xdr:row>
      <xdr:rowOff>236680</xdr:rowOff>
    </xdr:from>
    <xdr:ext cx="900546" cy="172227"/>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42959151-3274-4B92-ADAF-AF2DBE418974}"/>
                </a:ext>
              </a:extLst>
            </xdr:cNvPr>
            <xdr:cNvSpPr txBox="1"/>
          </xdr:nvSpPr>
          <xdr:spPr>
            <a:xfrm>
              <a:off x="24291224" y="2087251"/>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𝐶𝐴𝑆</m:t>
                    </m:r>
                  </m:oMath>
                </m:oMathPara>
              </a14:m>
              <a:endParaRPr lang="en-US" sz="1100"/>
            </a:p>
          </xdr:txBody>
        </xdr:sp>
      </mc:Choice>
      <mc:Fallback xmlns="">
        <xdr:sp macro="" textlink="">
          <xdr:nvSpPr>
            <xdr:cNvPr id="17" name="TextBox 16">
              <a:extLst>
                <a:ext uri="{FF2B5EF4-FFF2-40B4-BE49-F238E27FC236}">
                  <a16:creationId xmlns:a16="http://schemas.microsoft.com/office/drawing/2014/main" id="{42959151-3274-4B92-ADAF-AF2DBE418974}"/>
                </a:ext>
              </a:extLst>
            </xdr:cNvPr>
            <xdr:cNvSpPr txBox="1"/>
          </xdr:nvSpPr>
          <xdr:spPr>
            <a:xfrm>
              <a:off x="24291224" y="2087251"/>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latin typeface="Cambria Math" panose="02040503050406030204" pitchFamily="18" charset="0"/>
                </a:rPr>
                <a:t>𝐶𝐴𝑆</a:t>
              </a:r>
              <a:endParaRPr lang="en-US" sz="1100"/>
            </a:p>
          </xdr:txBody>
        </xdr:sp>
      </mc:Fallback>
    </mc:AlternateContent>
    <xdr:clientData/>
  </xdr:oneCellAnchor>
  <xdr:oneCellAnchor>
    <xdr:from>
      <xdr:col>20</xdr:col>
      <xdr:colOff>1291077</xdr:colOff>
      <xdr:row>10</xdr:row>
      <xdr:rowOff>248931</xdr:rowOff>
    </xdr:from>
    <xdr:ext cx="2362040" cy="226665"/>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5EADD3A1-ADBA-4997-9947-197FD5253644}"/>
                </a:ext>
              </a:extLst>
            </xdr:cNvPr>
            <xdr:cNvSpPr txBox="1"/>
          </xdr:nvSpPr>
          <xdr:spPr>
            <a:xfrm>
              <a:off x="29115283" y="2254784"/>
              <a:ext cx="2362040"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𝐾</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d>
                    <m:dPr>
                      <m:begChr m:val="["/>
                      <m:endChr m:val="]"/>
                      <m:ctrlPr>
                        <a:rPr lang="pl-PL" sz="1100" b="0" i="1">
                          <a:solidFill>
                            <a:schemeClr val="tx1"/>
                          </a:solidFill>
                          <a:effectLst/>
                          <a:latin typeface="Cambria Math" panose="02040503050406030204" pitchFamily="18" charset="0"/>
                          <a:ea typeface="+mn-ea"/>
                          <a:cs typeface="+mn-cs"/>
                        </a:rPr>
                      </m:ctrlPr>
                    </m:dPr>
                    <m:e>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𝐴𝐶𝑅</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𝐶𝐴𝑆</m:t>
                      </m:r>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𝑚𝑎𝑟𝑔𝑖𝑛</m:t>
                      </m:r>
                    </m:e>
                  </m:d>
                  <m:r>
                    <a:rPr lang="pl-PL" sz="1100" b="0" i="1">
                      <a:solidFill>
                        <a:schemeClr val="tx1"/>
                      </a:solidFill>
                      <a:effectLst/>
                      <a:latin typeface="Cambria Math" panose="02040503050406030204" pitchFamily="18" charset="0"/>
                      <a:ea typeface="+mn-ea"/>
                      <a:cs typeface="+mn-cs"/>
                    </a:rPr>
                    <m:t>∗</m:t>
                  </m:r>
                  <m:f>
                    <m:fPr>
                      <m:ctrlPr>
                        <a:rPr lang="pl-PL" sz="1100" b="0" i="1">
                          <a:solidFill>
                            <a:schemeClr val="tx1"/>
                          </a:solidFill>
                          <a:effectLst/>
                          <a:latin typeface="Cambria Math" panose="02040503050406030204" pitchFamily="18" charset="0"/>
                          <a:ea typeface="+mn-ea"/>
                          <a:cs typeface="+mn-cs"/>
                        </a:rPr>
                      </m:ctrlPr>
                    </m:fPr>
                    <m:num>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𝑐𝑛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a14:m>
              <a:r>
                <a:rPr lang="pl-PL" sz="1100"/>
                <a:t> </a:t>
              </a:r>
              <a:endParaRPr lang="en-US" sz="1100"/>
            </a:p>
          </xdr:txBody>
        </xdr:sp>
      </mc:Choice>
      <mc:Fallback xmlns="">
        <xdr:sp macro="" textlink="">
          <xdr:nvSpPr>
            <xdr:cNvPr id="18" name="TextBox 17">
              <a:extLst>
                <a:ext uri="{FF2B5EF4-FFF2-40B4-BE49-F238E27FC236}">
                  <a16:creationId xmlns:a16="http://schemas.microsoft.com/office/drawing/2014/main" id="{5EADD3A1-ADBA-4997-9947-197FD5253644}"/>
                </a:ext>
              </a:extLst>
            </xdr:cNvPr>
            <xdr:cNvSpPr txBox="1"/>
          </xdr:nvSpPr>
          <xdr:spPr>
            <a:xfrm>
              <a:off x="29115283" y="2254784"/>
              <a:ext cx="2362040"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pl-PL" sz="1100" b="0" i="0">
                  <a:solidFill>
                    <a:schemeClr val="tx1"/>
                  </a:solidFill>
                  <a:effectLst/>
                  <a:latin typeface="Cambria Math" panose="02040503050406030204" pitchFamily="18" charset="0"/>
                  <a:ea typeface="+mn-ea"/>
                  <a:cs typeface="+mn-cs"/>
                </a:rPr>
                <a:t>𝐾_𝑖∗[〖𝐴𝐶𝑅〗_𝑖+𝐶𝐴𝑆+𝑚𝑎𝑟𝑔𝑖𝑛]∗〖𝑐𝑛〗_𝑖/365</a:t>
              </a:r>
              <a:r>
                <a:rPr lang="pl-PL" sz="1100"/>
                <a:t> </a:t>
              </a:r>
              <a:endParaRPr lang="en-US" sz="1100"/>
            </a:p>
          </xdr:txBody>
        </xdr:sp>
      </mc:Fallback>
    </mc:AlternateContent>
    <xdr:clientData/>
  </xdr:oneCellAnchor>
  <xdr:oneCellAnchor>
    <xdr:from>
      <xdr:col>18</xdr:col>
      <xdr:colOff>164959</xdr:colOff>
      <xdr:row>10</xdr:row>
      <xdr:rowOff>249487</xdr:rowOff>
    </xdr:from>
    <xdr:ext cx="900546" cy="172227"/>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FF04095B-86E2-47D1-B8BA-095EAA557300}"/>
                </a:ext>
              </a:extLst>
            </xdr:cNvPr>
            <xdr:cNvSpPr txBox="1"/>
          </xdr:nvSpPr>
          <xdr:spPr>
            <a:xfrm>
              <a:off x="25120459" y="2064840"/>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𝑚𝑎𝑟𝑔𝑖𝑛</m:t>
                    </m:r>
                  </m:oMath>
                </m:oMathPara>
              </a14:m>
              <a:endParaRPr lang="en-US" sz="1100"/>
            </a:p>
          </xdr:txBody>
        </xdr:sp>
      </mc:Choice>
      <mc:Fallback xmlns="">
        <xdr:sp macro="" textlink="">
          <xdr:nvSpPr>
            <xdr:cNvPr id="19" name="TextBox 18">
              <a:extLst>
                <a:ext uri="{FF2B5EF4-FFF2-40B4-BE49-F238E27FC236}">
                  <a16:creationId xmlns:a16="http://schemas.microsoft.com/office/drawing/2014/main" id="{FF04095B-86E2-47D1-B8BA-095EAA557300}"/>
                </a:ext>
              </a:extLst>
            </xdr:cNvPr>
            <xdr:cNvSpPr txBox="1"/>
          </xdr:nvSpPr>
          <xdr:spPr>
            <a:xfrm>
              <a:off x="25120459" y="2064840"/>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𝑚𝑎𝑟𝑔𝑖𝑛</a:t>
              </a:r>
              <a:endParaRPr lang="en-US" sz="1100"/>
            </a:p>
          </xdr:txBody>
        </xdr:sp>
      </mc:Fallback>
    </mc:AlternateContent>
    <xdr:clientData/>
  </xdr:oneCellAnchor>
</xdr:wsDr>
</file>

<file path=xl/drawings/drawing8.xml><?xml version="1.0" encoding="utf-8"?>
<xdr:wsDr xmlns:xdr="http://schemas.openxmlformats.org/drawingml/2006/spreadsheetDrawing" xmlns:a="http://schemas.openxmlformats.org/drawingml/2006/main">
  <xdr:oneCellAnchor>
    <xdr:from>
      <xdr:col>10</xdr:col>
      <xdr:colOff>376964</xdr:colOff>
      <xdr:row>10</xdr:row>
      <xdr:rowOff>226277</xdr:rowOff>
    </xdr:from>
    <xdr:ext cx="753768" cy="288797"/>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D87F0A2C-3A62-4B2A-A093-B6FE556D5D8D}"/>
                </a:ext>
              </a:extLst>
            </xdr:cNvPr>
            <xdr:cNvSpPr txBox="1"/>
          </xdr:nvSpPr>
          <xdr:spPr>
            <a:xfrm>
              <a:off x="12683264" y="2045552"/>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2" name="TextBox 1">
              <a:extLst>
                <a:ext uri="{FF2B5EF4-FFF2-40B4-BE49-F238E27FC236}">
                  <a16:creationId xmlns:a16="http://schemas.microsoft.com/office/drawing/2014/main" id="{D87F0A2C-3A62-4B2A-A093-B6FE556D5D8D}"/>
                </a:ext>
              </a:extLst>
            </xdr:cNvPr>
            <xdr:cNvSpPr txBox="1"/>
          </xdr:nvSpPr>
          <xdr:spPr>
            <a:xfrm>
              <a:off x="12683264" y="2045552"/>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365</a:t>
              </a:r>
              <a:endParaRPr lang="en-US" sz="1100"/>
            </a:p>
          </xdr:txBody>
        </xdr:sp>
      </mc:Fallback>
    </mc:AlternateContent>
    <xdr:clientData/>
  </xdr:oneCellAnchor>
  <xdr:oneCellAnchor>
    <xdr:from>
      <xdr:col>9</xdr:col>
      <xdr:colOff>290287</xdr:colOff>
      <xdr:row>10</xdr:row>
      <xdr:rowOff>203526</xdr:rowOff>
    </xdr:from>
    <xdr:ext cx="753768" cy="172227"/>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7DA080D2-156B-4A4E-9688-178C2E30F4AC}"/>
                </a:ext>
              </a:extLst>
            </xdr:cNvPr>
            <xdr:cNvSpPr txBox="1"/>
          </xdr:nvSpPr>
          <xdr:spPr>
            <a:xfrm>
              <a:off x="10929712" y="2022801"/>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3" name="TextBox 2">
              <a:extLst>
                <a:ext uri="{FF2B5EF4-FFF2-40B4-BE49-F238E27FC236}">
                  <a16:creationId xmlns:a16="http://schemas.microsoft.com/office/drawing/2014/main" id="{7DA080D2-156B-4A4E-9688-178C2E30F4AC}"/>
                </a:ext>
              </a:extLst>
            </xdr:cNvPr>
            <xdr:cNvSpPr txBox="1"/>
          </xdr:nvSpPr>
          <xdr:spPr>
            <a:xfrm>
              <a:off x="10929712" y="2022801"/>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𝑟_𝑖</a:t>
              </a:r>
              <a:endParaRPr lang="en-US" sz="1100"/>
            </a:p>
          </xdr:txBody>
        </xdr:sp>
      </mc:Fallback>
    </mc:AlternateContent>
    <xdr:clientData/>
  </xdr:oneCellAnchor>
  <xdr:oneCellAnchor>
    <xdr:from>
      <xdr:col>11</xdr:col>
      <xdr:colOff>298486</xdr:colOff>
      <xdr:row>10</xdr:row>
      <xdr:rowOff>54429</xdr:rowOff>
    </xdr:from>
    <xdr:ext cx="1287006" cy="475964"/>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68CD783F-3C62-481B-A4B2-8B4C2E40C2E8}"/>
                </a:ext>
              </a:extLst>
            </xdr:cNvPr>
            <xdr:cNvSpPr txBox="1"/>
          </xdr:nvSpPr>
          <xdr:spPr>
            <a:xfrm>
              <a:off x="14605036" y="1873704"/>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ctrlPr>
                          <a:rPr lang="en-US" sz="1100" i="1">
                            <a:latin typeface="Cambria Math" panose="02040503050406030204" pitchFamily="18" charset="0"/>
                          </a:rPr>
                        </m:ctrlPr>
                      </m:naryPr>
                      <m:sub>
                        <m:r>
                          <m:rPr>
                            <m:brk m:alnAt="23"/>
                          </m:rPr>
                          <a:rPr lang="pl-PL" sz="1100" b="0" i="1">
                            <a:latin typeface="Cambria Math" panose="02040503050406030204" pitchFamily="18" charset="0"/>
                          </a:rPr>
                          <m:t>𝑖</m:t>
                        </m:r>
                        <m:r>
                          <a:rPr lang="pl-PL" sz="1100" b="0" i="1">
                            <a:latin typeface="Cambria Math" panose="02040503050406030204" pitchFamily="18" charset="0"/>
                          </a:rPr>
                          <m:t>=1</m:t>
                        </m:r>
                      </m:sub>
                      <m:sup>
                        <m:r>
                          <a:rPr lang="pl-PL" sz="1100" i="1">
                            <a:latin typeface="Cambria Math" panose="02040503050406030204" pitchFamily="18" charset="0"/>
                          </a:rPr>
                          <m:t>𝑀</m:t>
                        </m:r>
                      </m:sup>
                      <m:e>
                        <m:r>
                          <a:rPr lang="pl-PL" sz="1100" b="0" i="1">
                            <a:latin typeface="Cambria Math" panose="02040503050406030204" pitchFamily="18" charset="0"/>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r>
                          <a:rPr lang="pl-PL" sz="1100" b="0" i="1">
                            <a:solidFill>
                              <a:schemeClr val="tx1"/>
                            </a:solidFill>
                            <a:effectLst/>
                            <a:latin typeface="Cambria Math" panose="02040503050406030204" pitchFamily="18" charset="0"/>
                            <a:ea typeface="+mn-ea"/>
                            <a:cs typeface="+mn-cs"/>
                          </a:rPr>
                          <m:t>)</m:t>
                        </m:r>
                      </m:e>
                    </m:nary>
                  </m:oMath>
                </m:oMathPara>
              </a14:m>
              <a:endParaRPr lang="en-US" sz="1100"/>
            </a:p>
          </xdr:txBody>
        </xdr:sp>
      </mc:Choice>
      <mc:Fallback xmlns="">
        <xdr:sp macro="" textlink="">
          <xdr:nvSpPr>
            <xdr:cNvPr id="4" name="TextBox 3">
              <a:extLst>
                <a:ext uri="{FF2B5EF4-FFF2-40B4-BE49-F238E27FC236}">
                  <a16:creationId xmlns:a16="http://schemas.microsoft.com/office/drawing/2014/main" id="{68CD783F-3C62-481B-A4B2-8B4C2E40C2E8}"/>
                </a:ext>
              </a:extLst>
            </xdr:cNvPr>
            <xdr:cNvSpPr txBox="1"/>
          </xdr:nvSpPr>
          <xdr:spPr>
            <a:xfrm>
              <a:off x="14605036" y="1873704"/>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latin typeface="Cambria Math" panose="02040503050406030204" pitchFamily="18" charset="0"/>
                </a:rPr>
                <a:t>_</a:t>
              </a:r>
              <a:r>
                <a:rPr lang="en-US" sz="1100" b="0" i="0">
                  <a:latin typeface="Cambria Math" panose="02040503050406030204" pitchFamily="18" charset="0"/>
                </a:rPr>
                <a:t>(</a:t>
              </a:r>
              <a:r>
                <a:rPr lang="pl-PL" sz="1100" b="0" i="0">
                  <a:latin typeface="Cambria Math" panose="02040503050406030204" pitchFamily="18" charset="0"/>
                </a:rPr>
                <a:t>𝑖=1</a:t>
              </a:r>
              <a:r>
                <a:rPr lang="en-US" sz="1100" b="0" i="0">
                  <a:latin typeface="Cambria Math" panose="02040503050406030204" pitchFamily="18" charset="0"/>
                </a:rPr>
                <a:t>)</a:t>
              </a:r>
              <a:r>
                <a:rPr lang="pl-PL" sz="1100" b="0" i="0">
                  <a:latin typeface="Cambria Math" panose="02040503050406030204" pitchFamily="18" charset="0"/>
                </a:rPr>
                <a:t>^</a:t>
              </a:r>
              <a:r>
                <a:rPr lang="pl-PL" sz="1100" i="0">
                  <a:latin typeface="Cambria Math" panose="02040503050406030204" pitchFamily="18" charset="0"/>
                </a:rPr>
                <a:t>𝑀</a:t>
              </a:r>
              <a:r>
                <a:rPr lang="pl-PL"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a:t>
              </a:r>
              <a:endParaRPr lang="en-US" sz="1100"/>
            </a:p>
          </xdr:txBody>
        </xdr:sp>
      </mc:Fallback>
    </mc:AlternateContent>
    <xdr:clientData/>
  </xdr:oneCellAnchor>
  <xdr:oneCellAnchor>
    <xdr:from>
      <xdr:col>13</xdr:col>
      <xdr:colOff>550974</xdr:colOff>
      <xdr:row>10</xdr:row>
      <xdr:rowOff>173346</xdr:rowOff>
    </xdr:from>
    <xdr:ext cx="753768" cy="3046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E7DC96AF-FEE3-4E77-A677-66CE2ED6001D}"/>
                </a:ext>
              </a:extLst>
            </xdr:cNvPr>
            <xdr:cNvSpPr txBox="1"/>
          </xdr:nvSpPr>
          <xdr:spPr>
            <a:xfrm>
              <a:off x="18353199" y="1992621"/>
              <a:ext cx="753768" cy="30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𝐴𝐶𝑅</m:t>
                    </m:r>
                    <m:r>
                      <a:rPr lang="pl-PL" sz="1100" b="0" i="1">
                        <a:latin typeface="Cambria Math" panose="02040503050406030204" pitchFamily="18" charset="0"/>
                      </a:rPr>
                      <m:t>∗</m:t>
                    </m:r>
                    <m:f>
                      <m:fPr>
                        <m:ctrlPr>
                          <a:rPr lang="en-US" sz="1100" i="1">
                            <a:latin typeface="Cambria Math" panose="02040503050406030204" pitchFamily="18" charset="0"/>
                          </a:rPr>
                        </m:ctrlPr>
                      </m:fPr>
                      <m:num>
                        <m:r>
                          <a:rPr lang="pl-PL" sz="1100" b="0" i="1">
                            <a:latin typeface="Cambria Math" panose="02040503050406030204" pitchFamily="18" charset="0"/>
                          </a:rPr>
                          <m:t>𝑡𝑐</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5" name="TextBox 4">
              <a:extLst>
                <a:ext uri="{FF2B5EF4-FFF2-40B4-BE49-F238E27FC236}">
                  <a16:creationId xmlns:a16="http://schemas.microsoft.com/office/drawing/2014/main" id="{E7DC96AF-FEE3-4E77-A677-66CE2ED6001D}"/>
                </a:ext>
              </a:extLst>
            </xdr:cNvPr>
            <xdr:cNvSpPr txBox="1"/>
          </xdr:nvSpPr>
          <xdr:spPr>
            <a:xfrm>
              <a:off x="18353199" y="1992621"/>
              <a:ext cx="753768" cy="30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𝐴𝐶𝑅∗</a:t>
              </a:r>
              <a:r>
                <a:rPr lang="en-US" sz="1100" i="0">
                  <a:latin typeface="Cambria Math" panose="02040503050406030204" pitchFamily="18" charset="0"/>
                </a:rPr>
                <a:t>(</a:t>
              </a:r>
              <a:r>
                <a:rPr lang="pl-PL" sz="1100" b="0" i="0">
                  <a:latin typeface="Cambria Math" panose="02040503050406030204" pitchFamily="18" charset="0"/>
                </a:rPr>
                <a:t>𝑡𝑐</a:t>
              </a:r>
              <a:r>
                <a:rPr lang="pl-PL" sz="1100" b="0" i="0">
                  <a:solidFill>
                    <a:schemeClr val="tx1"/>
                  </a:solidFill>
                  <a:effectLst/>
                  <a:latin typeface="Cambria Math" panose="02040503050406030204" pitchFamily="18" charset="0"/>
                  <a:ea typeface="+mn-ea"/>
                  <a:cs typeface="+mn-cs"/>
                </a:rPr>
                <a:t>𝑛_𝑖</a:t>
              </a:r>
              <a:r>
                <a:rPr lang="en-US"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365</a:t>
              </a:r>
              <a:endParaRPr lang="en-US" sz="1100"/>
            </a:p>
          </xdr:txBody>
        </xdr:sp>
      </mc:Fallback>
    </mc:AlternateContent>
    <xdr:clientData/>
  </xdr:oneCellAnchor>
  <xdr:oneCellAnchor>
    <xdr:from>
      <xdr:col>14</xdr:col>
      <xdr:colOff>199910</xdr:colOff>
      <xdr:row>10</xdr:row>
      <xdr:rowOff>131769</xdr:rowOff>
    </xdr:from>
    <xdr:ext cx="1671471" cy="350032"/>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F52CF367-A707-4278-8E36-E992CBAD5A94}"/>
                </a:ext>
              </a:extLst>
            </xdr:cNvPr>
            <xdr:cNvSpPr txBox="1"/>
          </xdr:nvSpPr>
          <xdr:spPr>
            <a:xfrm>
              <a:off x="19830935" y="1951044"/>
              <a:ext cx="1671471" cy="350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m:t>
                    </m:r>
                    <m:sSub>
                      <m:sSubPr>
                        <m:ctrlPr>
                          <a:rPr lang="pl-PL" sz="1100" b="0" i="1">
                            <a:latin typeface="Cambria Math" panose="02040503050406030204" pitchFamily="18" charset="0"/>
                          </a:rPr>
                        </m:ctrlPr>
                      </m:sSubPr>
                      <m:e>
                        <m:r>
                          <a:rPr lang="pl-PL" sz="1100" b="0" i="1">
                            <a:latin typeface="Cambria Math" panose="02040503050406030204" pitchFamily="18" charset="0"/>
                          </a:rPr>
                          <m:t>𝑈𝐶𝑅</m:t>
                        </m:r>
                      </m:e>
                      <m:sub>
                        <m:r>
                          <a:rPr lang="pl-PL" sz="1100" b="0" i="1">
                            <a:latin typeface="Cambria Math" panose="02040503050406030204" pitchFamily="18" charset="0"/>
                          </a:rPr>
                          <m:t>𝑖</m:t>
                        </m:r>
                      </m:sub>
                    </m:sSub>
                    <m:r>
                      <a:rPr lang="pl-PL" sz="1100" b="0" i="1">
                        <a:latin typeface="Cambria Math" panose="02040503050406030204" pitchFamily="18" charset="0"/>
                      </a:rPr>
                      <m:t>−</m:t>
                    </m:r>
                    <m:sSub>
                      <m:sSubPr>
                        <m:ctrlPr>
                          <a:rPr lang="pl-PL" sz="1100" b="0" i="1">
                            <a:latin typeface="Cambria Math" panose="02040503050406030204" pitchFamily="18" charset="0"/>
                          </a:rPr>
                        </m:ctrlPr>
                      </m:sSubPr>
                      <m:e>
                        <m:r>
                          <a:rPr lang="pl-PL" sz="1100" b="0" i="1">
                            <a:latin typeface="Cambria Math" panose="02040503050406030204" pitchFamily="18" charset="0"/>
                          </a:rPr>
                          <m:t>𝑈𝐶𝑅</m:t>
                        </m:r>
                      </m:e>
                      <m:sub>
                        <m:r>
                          <a:rPr lang="pl-PL" sz="1100" b="0" i="1">
                            <a:latin typeface="Cambria Math" panose="02040503050406030204" pitchFamily="18" charset="0"/>
                          </a:rPr>
                          <m:t>𝑖</m:t>
                        </m:r>
                        <m:r>
                          <a:rPr lang="pl-PL" sz="1100" b="0" i="1">
                            <a:latin typeface="Cambria Math" panose="02040503050406030204" pitchFamily="18" charset="0"/>
                          </a:rPr>
                          <m:t>−1</m:t>
                        </m:r>
                        <m:r>
                          <a:rPr lang="pl-PL" sz="1100" b="0" i="1">
                            <a:latin typeface="Cambria Math" panose="02040503050406030204" pitchFamily="18" charset="0"/>
                          </a:rPr>
                          <m:t>𝐵𝐷</m:t>
                        </m:r>
                      </m:sub>
                    </m:sSub>
                    <m:r>
                      <a:rPr lang="pl-PL" sz="1100" b="0" i="1">
                        <a:latin typeface="Cambria Math" panose="02040503050406030204" pitchFamily="18" charset="0"/>
                      </a:rPr>
                      <m:t>)∗</m:t>
                    </m:r>
                    <m:f>
                      <m:fPr>
                        <m:ctrlPr>
                          <a:rPr lang="en-US" sz="1100" i="1">
                            <a:latin typeface="Cambria Math" panose="02040503050406030204" pitchFamily="18" charset="0"/>
                          </a:rPr>
                        </m:ctrlPr>
                      </m:fPr>
                      <m:num>
                        <m:r>
                          <a:rPr lang="pl-PL" sz="1100" b="0" i="1">
                            <a:latin typeface="Cambria Math" panose="02040503050406030204" pitchFamily="18" charset="0"/>
                          </a:rPr>
                          <m:t>365</m:t>
                        </m:r>
                      </m:num>
                      <m:den>
                        <m:sSub>
                          <m:sSubPr>
                            <m:ctrlPr>
                              <a:rPr lang="en-US" sz="1100" i="1">
                                <a:latin typeface="Cambria Math" panose="02040503050406030204" pitchFamily="18" charset="0"/>
                              </a:rPr>
                            </m:ctrlPr>
                          </m:sSubPr>
                          <m:e>
                            <m:r>
                              <a:rPr lang="pl-PL" sz="1100" b="0" i="1">
                                <a:latin typeface="Cambria Math" panose="02040503050406030204" pitchFamily="18" charset="0"/>
                              </a:rPr>
                              <m:t>𝑐𝑛</m:t>
                            </m:r>
                          </m:e>
                          <m:sub>
                            <m:r>
                              <a:rPr lang="pl-PL" sz="1100" b="0" i="1">
                                <a:latin typeface="Cambria Math" panose="02040503050406030204" pitchFamily="18" charset="0"/>
                              </a:rPr>
                              <m:t>𝑖</m:t>
                            </m:r>
                          </m:sub>
                        </m:sSub>
                      </m:den>
                    </m:f>
                  </m:oMath>
                </m:oMathPara>
              </a14:m>
              <a:endParaRPr lang="en-US" sz="1100"/>
            </a:p>
          </xdr:txBody>
        </xdr:sp>
      </mc:Choice>
      <mc:Fallback xmlns="">
        <xdr:sp macro="" textlink="">
          <xdr:nvSpPr>
            <xdr:cNvPr id="6" name="TextBox 5">
              <a:extLst>
                <a:ext uri="{FF2B5EF4-FFF2-40B4-BE49-F238E27FC236}">
                  <a16:creationId xmlns:a16="http://schemas.microsoft.com/office/drawing/2014/main" id="{F52CF367-A707-4278-8E36-E992CBAD5A94}"/>
                </a:ext>
              </a:extLst>
            </xdr:cNvPr>
            <xdr:cNvSpPr txBox="1"/>
          </xdr:nvSpPr>
          <xdr:spPr>
            <a:xfrm>
              <a:off x="19830935" y="1951044"/>
              <a:ext cx="1671471" cy="350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(〖𝑈𝐶𝑅〗_𝑖−〖𝑈𝐶𝑅〗_(𝑖−1𝐵𝐷))∗365</a:t>
              </a:r>
              <a:r>
                <a:rPr lang="en-US" sz="1100" b="0" i="0">
                  <a:latin typeface="Cambria Math" panose="02040503050406030204" pitchFamily="18" charset="0"/>
                </a:rPr>
                <a:t>/〖</a:t>
              </a:r>
              <a:r>
                <a:rPr lang="pl-PL" sz="1100" b="0" i="0">
                  <a:latin typeface="Cambria Math" panose="02040503050406030204" pitchFamily="18" charset="0"/>
                </a:rPr>
                <a:t>𝑐𝑛</a:t>
              </a:r>
              <a:r>
                <a:rPr lang="en-US" sz="1100" b="0" i="0">
                  <a:latin typeface="Cambria Math" panose="02040503050406030204" pitchFamily="18" charset="0"/>
                </a:rPr>
                <a:t>〗_</a:t>
              </a:r>
              <a:r>
                <a:rPr lang="pl-PL" sz="1100" b="0" i="0">
                  <a:latin typeface="Cambria Math" panose="02040503050406030204" pitchFamily="18" charset="0"/>
                </a:rPr>
                <a:t>𝑖 </a:t>
              </a:r>
              <a:endParaRPr lang="en-US" sz="1100"/>
            </a:p>
          </xdr:txBody>
        </xdr:sp>
      </mc:Fallback>
    </mc:AlternateContent>
    <xdr:clientData/>
  </xdr:oneCellAnchor>
  <xdr:oneCellAnchor>
    <xdr:from>
      <xdr:col>18</xdr:col>
      <xdr:colOff>1385602</xdr:colOff>
      <xdr:row>10</xdr:row>
      <xdr:rowOff>229476</xdr:rowOff>
    </xdr:from>
    <xdr:ext cx="2200280" cy="226665"/>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F25E40D9-E3E3-4078-901B-9401E7C3FA93}"/>
                </a:ext>
              </a:extLst>
            </xdr:cNvPr>
            <xdr:cNvSpPr txBox="1"/>
          </xdr:nvSpPr>
          <xdr:spPr>
            <a:xfrm>
              <a:off x="26341102" y="2044829"/>
              <a:ext cx="2200280"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𝐾</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d>
                    <m:dPr>
                      <m:begChr m:val="["/>
                      <m:endChr m:val="]"/>
                      <m:ctrlPr>
                        <a:rPr lang="pl-PL" sz="1100" b="0" i="1">
                          <a:solidFill>
                            <a:schemeClr val="tx1"/>
                          </a:solidFill>
                          <a:effectLst/>
                          <a:latin typeface="Cambria Math" panose="02040503050406030204" pitchFamily="18" charset="0"/>
                          <a:ea typeface="+mn-ea"/>
                          <a:cs typeface="+mn-cs"/>
                        </a:rPr>
                      </m:ctrlPr>
                    </m:dPr>
                    <m:e>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𝑁𝐶𝑅</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𝐶𝐴𝑆</m:t>
                      </m:r>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𝑚𝑎𝑟𝑔𝑖𝑛</m:t>
                      </m:r>
                    </m:e>
                  </m:d>
                  <m:r>
                    <a:rPr lang="pl-PL" sz="1100" b="0" i="1">
                      <a:solidFill>
                        <a:schemeClr val="tx1"/>
                      </a:solidFill>
                      <a:effectLst/>
                      <a:latin typeface="Cambria Math" panose="02040503050406030204" pitchFamily="18" charset="0"/>
                      <a:ea typeface="+mn-ea"/>
                      <a:cs typeface="+mn-cs"/>
                    </a:rPr>
                    <m:t>∗</m:t>
                  </m:r>
                  <m:f>
                    <m:fPr>
                      <m:ctrlPr>
                        <a:rPr lang="pl-PL" sz="1100" b="0" i="1">
                          <a:solidFill>
                            <a:schemeClr val="tx1"/>
                          </a:solidFill>
                          <a:effectLst/>
                          <a:latin typeface="Cambria Math" panose="02040503050406030204" pitchFamily="18" charset="0"/>
                          <a:ea typeface="+mn-ea"/>
                          <a:cs typeface="+mn-cs"/>
                        </a:rPr>
                      </m:ctrlPr>
                    </m:fPr>
                    <m:num>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𝑐𝑛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a14:m>
              <a:r>
                <a:rPr lang="pl-PL" sz="1100"/>
                <a:t> </a:t>
              </a:r>
              <a:endParaRPr lang="en-US" sz="1100"/>
            </a:p>
          </xdr:txBody>
        </xdr:sp>
      </mc:Choice>
      <mc:Fallback xmlns="">
        <xdr:sp macro="" textlink="">
          <xdr:nvSpPr>
            <xdr:cNvPr id="7" name="TextBox 6">
              <a:extLst>
                <a:ext uri="{FF2B5EF4-FFF2-40B4-BE49-F238E27FC236}">
                  <a16:creationId xmlns:a16="http://schemas.microsoft.com/office/drawing/2014/main" id="{F25E40D9-E3E3-4078-901B-9401E7C3FA93}"/>
                </a:ext>
              </a:extLst>
            </xdr:cNvPr>
            <xdr:cNvSpPr txBox="1"/>
          </xdr:nvSpPr>
          <xdr:spPr>
            <a:xfrm>
              <a:off x="26341102" y="2044829"/>
              <a:ext cx="2200280"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pl-PL" sz="1100" b="0" i="0">
                  <a:solidFill>
                    <a:schemeClr val="tx1"/>
                  </a:solidFill>
                  <a:effectLst/>
                  <a:latin typeface="Cambria Math" panose="02040503050406030204" pitchFamily="18" charset="0"/>
                  <a:ea typeface="+mn-ea"/>
                  <a:cs typeface="+mn-cs"/>
                </a:rPr>
                <a:t>𝐾_𝑖∗[〖𝑁𝐶𝑅〗_𝑖+𝐶𝐴𝑆+𝑚𝑎𝑟𝑔𝑖𝑛]∗〖𝑐𝑛〗_𝑖/365</a:t>
              </a:r>
              <a:r>
                <a:rPr lang="pl-PL" sz="1100"/>
                <a:t> </a:t>
              </a:r>
              <a:endParaRPr lang="en-US" sz="1100"/>
            </a:p>
          </xdr:txBody>
        </xdr:sp>
      </mc:Fallback>
    </mc:AlternateContent>
    <xdr:clientData/>
  </xdr:oneCellAnchor>
  <xdr:oneCellAnchor>
    <xdr:from>
      <xdr:col>4</xdr:col>
      <xdr:colOff>417285</xdr:colOff>
      <xdr:row>10</xdr:row>
      <xdr:rowOff>244928</xdr:rowOff>
    </xdr:from>
    <xdr:ext cx="753768" cy="172227"/>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F0C69200-94AF-495B-9A50-9D21B46C7427}"/>
                </a:ext>
              </a:extLst>
            </xdr:cNvPr>
            <xdr:cNvSpPr txBox="1"/>
          </xdr:nvSpPr>
          <xdr:spPr>
            <a:xfrm>
              <a:off x="5998935"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8" name="TextBox 7">
              <a:extLst>
                <a:ext uri="{FF2B5EF4-FFF2-40B4-BE49-F238E27FC236}">
                  <a16:creationId xmlns:a16="http://schemas.microsoft.com/office/drawing/2014/main" id="{F0C69200-94AF-495B-9A50-9D21B46C7427}"/>
                </a:ext>
              </a:extLst>
            </xdr:cNvPr>
            <xdr:cNvSpPr txBox="1"/>
          </xdr:nvSpPr>
          <xdr:spPr>
            <a:xfrm>
              <a:off x="5998935"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5</xdr:col>
      <xdr:colOff>310812</xdr:colOff>
      <xdr:row>10</xdr:row>
      <xdr:rowOff>244928</xdr:rowOff>
    </xdr:from>
    <xdr:ext cx="753768" cy="172227"/>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6499E4C9-DFFE-4A30-A73A-093F2D47E496}"/>
                </a:ext>
              </a:extLst>
            </xdr:cNvPr>
            <xdr:cNvSpPr txBox="1"/>
          </xdr:nvSpPr>
          <xdr:spPr>
            <a:xfrm>
              <a:off x="7025937"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𝑡𝑛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9" name="TextBox 8">
              <a:extLst>
                <a:ext uri="{FF2B5EF4-FFF2-40B4-BE49-F238E27FC236}">
                  <a16:creationId xmlns:a16="http://schemas.microsoft.com/office/drawing/2014/main" id="{6499E4C9-DFFE-4A30-A73A-093F2D47E496}"/>
                </a:ext>
              </a:extLst>
            </xdr:cNvPr>
            <xdr:cNvSpPr txBox="1"/>
          </xdr:nvSpPr>
          <xdr:spPr>
            <a:xfrm>
              <a:off x="7025937"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〖𝑡𝑛〗_𝑖</a:t>
              </a:r>
              <a:endParaRPr lang="en-US" sz="1100"/>
            </a:p>
          </xdr:txBody>
        </xdr:sp>
      </mc:Fallback>
    </mc:AlternateContent>
    <xdr:clientData/>
  </xdr:oneCellAnchor>
  <xdr:oneCellAnchor>
    <xdr:from>
      <xdr:col>6</xdr:col>
      <xdr:colOff>353786</xdr:colOff>
      <xdr:row>10</xdr:row>
      <xdr:rowOff>244929</xdr:rowOff>
    </xdr:from>
    <xdr:ext cx="753768" cy="172227"/>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EC38AFBE-68C2-4022-BF61-FB3DFF298684}"/>
                </a:ext>
              </a:extLst>
            </xdr:cNvPr>
            <xdr:cNvSpPr txBox="1"/>
          </xdr:nvSpPr>
          <xdr:spPr>
            <a:xfrm>
              <a:off x="8202386" y="2064204"/>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a:solidFill>
                    <a:schemeClr val="tx1"/>
                  </a:solidFill>
                  <a:effectLst/>
                  <a:ea typeface="+mn-ea"/>
                  <a:cs typeface="+mn-cs"/>
                </a:rPr>
                <a:t>c</a:t>
              </a:r>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a14:m>
              <a:endParaRPr lang="en-US" sz="1100"/>
            </a:p>
          </xdr:txBody>
        </xdr:sp>
      </mc:Choice>
      <mc:Fallback xmlns="">
        <xdr:sp macro="" textlink="">
          <xdr:nvSpPr>
            <xdr:cNvPr id="10" name="TextBox 9">
              <a:extLst>
                <a:ext uri="{FF2B5EF4-FFF2-40B4-BE49-F238E27FC236}">
                  <a16:creationId xmlns:a16="http://schemas.microsoft.com/office/drawing/2014/main" id="{EC38AFBE-68C2-4022-BF61-FB3DFF298684}"/>
                </a:ext>
              </a:extLst>
            </xdr:cNvPr>
            <xdr:cNvSpPr txBox="1"/>
          </xdr:nvSpPr>
          <xdr:spPr>
            <a:xfrm>
              <a:off x="8202386" y="2064204"/>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a:solidFill>
                    <a:schemeClr val="tx1"/>
                  </a:solidFill>
                  <a:effectLst/>
                  <a:ea typeface="+mn-ea"/>
                  <a:cs typeface="+mn-cs"/>
                </a:rPr>
                <a:t>c</a:t>
              </a: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7</xdr:col>
      <xdr:colOff>326572</xdr:colOff>
      <xdr:row>10</xdr:row>
      <xdr:rowOff>217715</xdr:rowOff>
    </xdr:from>
    <xdr:ext cx="753768" cy="172227"/>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BE5E166E-0B51-4DB2-AE11-A99897B80C80}"/>
                </a:ext>
              </a:extLst>
            </xdr:cNvPr>
            <xdr:cNvSpPr txBox="1"/>
          </xdr:nvSpPr>
          <xdr:spPr>
            <a:xfrm>
              <a:off x="9308647" y="2036990"/>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𝑡𝑐𝑛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11" name="TextBox 10">
              <a:extLst>
                <a:ext uri="{FF2B5EF4-FFF2-40B4-BE49-F238E27FC236}">
                  <a16:creationId xmlns:a16="http://schemas.microsoft.com/office/drawing/2014/main" id="{BE5E166E-0B51-4DB2-AE11-A99897B80C80}"/>
                </a:ext>
              </a:extLst>
            </xdr:cNvPr>
            <xdr:cNvSpPr txBox="1"/>
          </xdr:nvSpPr>
          <xdr:spPr>
            <a:xfrm>
              <a:off x="9308647" y="2036990"/>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i="0">
                  <a:solidFill>
                    <a:schemeClr val="tx1"/>
                  </a:solidFill>
                  <a:effectLst/>
                  <a:latin typeface="Cambria Math" panose="02040503050406030204" pitchFamily="18" charset="0"/>
                  <a:ea typeface="+mn-ea"/>
                  <a:cs typeface="+mn-cs"/>
                </a:rPr>
                <a:t>〖𝑡𝑐𝑛〗_𝑖</a:t>
              </a:r>
              <a:endParaRPr lang="en-US" sz="1100"/>
            </a:p>
          </xdr:txBody>
        </xdr:sp>
      </mc:Fallback>
    </mc:AlternateContent>
    <xdr:clientData/>
  </xdr:oneCellAnchor>
  <xdr:oneCellAnchor>
    <xdr:from>
      <xdr:col>16</xdr:col>
      <xdr:colOff>381000</xdr:colOff>
      <xdr:row>10</xdr:row>
      <xdr:rowOff>242455</xdr:rowOff>
    </xdr:from>
    <xdr:ext cx="900546" cy="172227"/>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29B6A3A7-51F2-4D61-8A5E-DCE38FDDB78C}"/>
                </a:ext>
              </a:extLst>
            </xdr:cNvPr>
            <xdr:cNvSpPr txBox="1"/>
          </xdr:nvSpPr>
          <xdr:spPr>
            <a:xfrm>
              <a:off x="22459950" y="2061730"/>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latin typeface="Cambria Math" panose="02040503050406030204" pitchFamily="18" charset="0"/>
                          </a:rPr>
                        </m:ctrlPr>
                      </m:sSubPr>
                      <m:e>
                        <m:r>
                          <a:rPr lang="pl-PL" sz="1100" b="0" i="1">
                            <a:latin typeface="Cambria Math" panose="02040503050406030204" pitchFamily="18" charset="0"/>
                          </a:rPr>
                          <m:t>𝐾</m:t>
                        </m:r>
                      </m:e>
                      <m:sub>
                        <m:r>
                          <a:rPr lang="pl-PL" sz="1100" b="0" i="1">
                            <a:latin typeface="Cambria Math" panose="02040503050406030204" pitchFamily="18" charset="0"/>
                          </a:rPr>
                          <m:t>𝑖</m:t>
                        </m:r>
                      </m:sub>
                    </m:sSub>
                  </m:oMath>
                </m:oMathPara>
              </a14:m>
              <a:endParaRPr lang="en-US" sz="1100"/>
            </a:p>
          </xdr:txBody>
        </xdr:sp>
      </mc:Choice>
      <mc:Fallback xmlns="">
        <xdr:sp macro="" textlink="">
          <xdr:nvSpPr>
            <xdr:cNvPr id="12" name="TextBox 11">
              <a:extLst>
                <a:ext uri="{FF2B5EF4-FFF2-40B4-BE49-F238E27FC236}">
                  <a16:creationId xmlns:a16="http://schemas.microsoft.com/office/drawing/2014/main" id="{29B6A3A7-51F2-4D61-8A5E-DCE38FDDB78C}"/>
                </a:ext>
              </a:extLst>
            </xdr:cNvPr>
            <xdr:cNvSpPr txBox="1"/>
          </xdr:nvSpPr>
          <xdr:spPr>
            <a:xfrm>
              <a:off x="22459950" y="2061730"/>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𝐾_𝑖</a:t>
              </a:r>
              <a:endParaRPr lang="en-US" sz="1100"/>
            </a:p>
          </xdr:txBody>
        </xdr:sp>
      </mc:Fallback>
    </mc:AlternateContent>
    <xdr:clientData/>
  </xdr:oneCellAnchor>
  <xdr:oneCellAnchor>
    <xdr:from>
      <xdr:col>11</xdr:col>
      <xdr:colOff>1546086</xdr:colOff>
      <xdr:row>10</xdr:row>
      <xdr:rowOff>82826</xdr:rowOff>
    </xdr:from>
    <xdr:ext cx="2283744" cy="520912"/>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2B9A1880-50D7-4DA3-A05F-2B0DED27752D}"/>
                </a:ext>
              </a:extLst>
            </xdr:cNvPr>
            <xdr:cNvSpPr txBox="1"/>
          </xdr:nvSpPr>
          <xdr:spPr>
            <a:xfrm>
              <a:off x="15852636" y="1902101"/>
              <a:ext cx="2283744" cy="520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pl-PL" sz="1400" i="1">
                            <a:latin typeface="Cambria Math" panose="02040503050406030204" pitchFamily="18" charset="0"/>
                          </a:rPr>
                        </m:ctrlPr>
                      </m:dPr>
                      <m:e>
                        <m:nary>
                          <m:naryPr>
                            <m:chr m:val="∏"/>
                            <m:ctrlPr>
                              <a:rPr lang="en-US" sz="1100" i="1">
                                <a:solidFill>
                                  <a:schemeClr val="tx1"/>
                                </a:solidFill>
                                <a:effectLst/>
                                <a:latin typeface="Cambria Math" panose="02040503050406030204" pitchFamily="18" charset="0"/>
                                <a:ea typeface="+mn-ea"/>
                                <a:cs typeface="+mn-cs"/>
                              </a:rPr>
                            </m:ctrlPr>
                          </m:naryPr>
                          <m:sub>
                            <m:r>
                              <m:rPr>
                                <m:brk m:alnAt="23"/>
                              </m:rPr>
                              <a:rPr lang="pl-PL" sz="1100" b="0" i="1">
                                <a:solidFill>
                                  <a:schemeClr val="tx1"/>
                                </a:solidFill>
                                <a:effectLst/>
                                <a:latin typeface="Cambria Math" panose="02040503050406030204" pitchFamily="18" charset="0"/>
                                <a:ea typeface="+mn-ea"/>
                                <a:cs typeface="+mn-cs"/>
                              </a:rPr>
                              <m:t>𝑖</m:t>
                            </m:r>
                            <m:r>
                              <a:rPr lang="pl-PL" sz="1100" b="0" i="1">
                                <a:solidFill>
                                  <a:schemeClr val="tx1"/>
                                </a:solidFill>
                                <a:effectLst/>
                                <a:latin typeface="Cambria Math" panose="02040503050406030204" pitchFamily="18" charset="0"/>
                                <a:ea typeface="+mn-ea"/>
                                <a:cs typeface="+mn-cs"/>
                              </a:rPr>
                              <m:t>=1</m:t>
                            </m:r>
                          </m:sub>
                          <m:sup>
                            <m:r>
                              <a:rPr lang="pl-PL" sz="1100" i="1">
                                <a:solidFill>
                                  <a:schemeClr val="tx1"/>
                                </a:solidFill>
                                <a:effectLst/>
                                <a:latin typeface="Cambria Math" panose="02040503050406030204" pitchFamily="18" charset="0"/>
                                <a:ea typeface="+mn-ea"/>
                                <a:cs typeface="+mn-cs"/>
                              </a:rPr>
                              <m:t>𝑀</m:t>
                            </m:r>
                          </m:sup>
                          <m:e>
                            <m:r>
                              <a:rPr lang="pl-PL" sz="1100" b="0" i="1">
                                <a:solidFill>
                                  <a:schemeClr val="tx1"/>
                                </a:solidFill>
                                <a:effectLst/>
                                <a:latin typeface="Cambria Math" panose="02040503050406030204" pitchFamily="18" charset="0"/>
                                <a:ea typeface="+mn-ea"/>
                                <a:cs typeface="+mn-cs"/>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𝑁</m:t>
                                </m:r>
                              </m:den>
                            </m:f>
                            <m:r>
                              <a:rPr lang="pl-PL" sz="1100" b="0" i="1">
                                <a:solidFill>
                                  <a:schemeClr val="tx1"/>
                                </a:solidFill>
                                <a:effectLst/>
                                <a:latin typeface="Cambria Math" panose="02040503050406030204" pitchFamily="18" charset="0"/>
                                <a:ea typeface="+mn-ea"/>
                                <a:cs typeface="+mn-cs"/>
                              </a:rPr>
                              <m:t>)</m:t>
                            </m:r>
                          </m:e>
                        </m:nary>
                        <m:r>
                          <a:rPr lang="pl-PL" sz="1100" b="0" i="1">
                            <a:solidFill>
                              <a:schemeClr val="tx1"/>
                            </a:solidFill>
                            <a:effectLst/>
                            <a:latin typeface="Cambria Math" panose="02040503050406030204" pitchFamily="18" charset="0"/>
                            <a:ea typeface="+mn-ea"/>
                            <a:cs typeface="+mn-cs"/>
                          </a:rPr>
                          <m:t>−1</m:t>
                        </m:r>
                      </m:e>
                    </m:d>
                    <m:r>
                      <a:rPr lang="pl-PL" sz="1100" b="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pl-PL" sz="1100" b="0" i="1">
                            <a:solidFill>
                              <a:schemeClr val="tx1"/>
                            </a:solidFill>
                            <a:effectLst/>
                            <a:latin typeface="Cambria Math" panose="02040503050406030204" pitchFamily="18" charset="0"/>
                            <a:ea typeface="+mn-ea"/>
                            <a:cs typeface="+mn-cs"/>
                          </a:rPr>
                          <m:t>365</m:t>
                        </m:r>
                      </m:num>
                      <m:den>
                        <m:r>
                          <a:rPr lang="pl-PL" sz="1100" b="0" i="1">
                            <a:solidFill>
                              <a:schemeClr val="tx1"/>
                            </a:solidFill>
                            <a:effectLst/>
                            <a:latin typeface="Cambria Math" panose="02040503050406030204" pitchFamily="18" charset="0"/>
                            <a:ea typeface="+mn-ea"/>
                            <a:cs typeface="+mn-cs"/>
                          </a:rPr>
                          <m:t>𝑡</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den>
                    </m:f>
                  </m:oMath>
                </m:oMathPara>
              </a14:m>
              <a:endParaRPr lang="en-US" sz="1400"/>
            </a:p>
          </xdr:txBody>
        </xdr:sp>
      </mc:Choice>
      <mc:Fallback xmlns="">
        <xdr:sp macro="" textlink="">
          <xdr:nvSpPr>
            <xdr:cNvPr id="13" name="TextBox 12">
              <a:extLst>
                <a:ext uri="{FF2B5EF4-FFF2-40B4-BE49-F238E27FC236}">
                  <a16:creationId xmlns:a16="http://schemas.microsoft.com/office/drawing/2014/main" id="{2B9A1880-50D7-4DA3-A05F-2B0DED27752D}"/>
                </a:ext>
              </a:extLst>
            </xdr:cNvPr>
            <xdr:cNvSpPr txBox="1"/>
          </xdr:nvSpPr>
          <xdr:spPr>
            <a:xfrm>
              <a:off x="15852636" y="1902101"/>
              <a:ext cx="2283744" cy="520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400" i="0">
                  <a:latin typeface="Cambria Math" panose="02040503050406030204" pitchFamily="18" charset="0"/>
                </a:rPr>
                <a:t>(</a:t>
              </a:r>
              <a:r>
                <a:rPr lang="en-US" sz="110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_</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𝑖=1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a:t>
              </a:r>
              <a:r>
                <a:rPr lang="pl-PL" sz="1100" i="0">
                  <a:solidFill>
                    <a:schemeClr val="tx1"/>
                  </a:solidFill>
                  <a:effectLst/>
                  <a:latin typeface="Cambria Math" panose="02040503050406030204" pitchFamily="18" charset="0"/>
                  <a:ea typeface="+mn-ea"/>
                  <a:cs typeface="+mn-cs"/>
                </a:rPr>
                <a:t>𝑀</a:t>
              </a:r>
              <a:r>
                <a:rPr lang="pl-PL" sz="1100" b="0" i="0">
                  <a:solidFill>
                    <a:schemeClr val="tx1"/>
                  </a:solidFill>
                  <a:effectLst/>
                  <a:latin typeface="Cambria Math" panose="02040503050406030204" pitchFamily="18" charset="0"/>
                  <a:ea typeface="+mn-ea"/>
                  <a:cs typeface="+mn-cs"/>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𝑁)〗−1)∗365</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𝑡𝑛_𝑖 </a:t>
              </a:r>
              <a:r>
                <a:rPr lang="en-US" sz="1100" b="0" i="0">
                  <a:solidFill>
                    <a:schemeClr val="tx1"/>
                  </a:solidFill>
                  <a:effectLst/>
                  <a:latin typeface="Cambria Math" panose="02040503050406030204" pitchFamily="18" charset="0"/>
                  <a:ea typeface="+mn-ea"/>
                  <a:cs typeface="+mn-cs"/>
                </a:rPr>
                <a:t>)</a:t>
              </a:r>
              <a:endParaRPr lang="en-US" sz="1400"/>
            </a:p>
          </xdr:txBody>
        </xdr:sp>
      </mc:Fallback>
    </mc:AlternateContent>
    <xdr:clientData/>
  </xdr:oneCellAnchor>
  <xdr:oneCellAnchor>
    <xdr:from>
      <xdr:col>28</xdr:col>
      <xdr:colOff>77561</xdr:colOff>
      <xdr:row>10</xdr:row>
      <xdr:rowOff>136072</xdr:rowOff>
    </xdr:from>
    <xdr:ext cx="1317171" cy="385811"/>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32F865EB-1A1F-4911-B82A-F805F29B8E75}"/>
                </a:ext>
              </a:extLst>
            </xdr:cNvPr>
            <xdr:cNvSpPr txBox="1"/>
          </xdr:nvSpPr>
          <xdr:spPr>
            <a:xfrm>
              <a:off x="33948461" y="1955347"/>
              <a:ext cx="1317171" cy="385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pl-PL" sz="1100" b="0" i="1">
                            <a:latin typeface="Cambria Math" panose="02040503050406030204" pitchFamily="18" charset="0"/>
                          </a:rPr>
                        </m:ctrlPr>
                      </m:dPr>
                      <m:e>
                        <m:f>
                          <m:fPr>
                            <m:ctrlPr>
                              <a:rPr lang="pl-PL" sz="1100" b="0" i="1">
                                <a:latin typeface="Cambria Math" panose="02040503050406030204" pitchFamily="18" charset="0"/>
                              </a:rPr>
                            </m:ctrlPr>
                          </m:fPr>
                          <m:num>
                            <m:r>
                              <a:rPr lang="pl-PL" sz="1100" b="0" i="1">
                                <a:latin typeface="Cambria Math" panose="02040503050406030204" pitchFamily="18" charset="0"/>
                              </a:rPr>
                              <m:t>𝐶</m:t>
                            </m:r>
                            <m:sSub>
                              <m:sSubPr>
                                <m:ctrlPr>
                                  <a:rPr lang="pl-PL" sz="1100" b="0" i="1">
                                    <a:latin typeface="Cambria Math" panose="02040503050406030204" pitchFamily="18" charset="0"/>
                                  </a:rPr>
                                </m:ctrlPr>
                              </m:sSubPr>
                              <m:e>
                                <m:r>
                                  <a:rPr lang="pl-PL" sz="1100" b="0" i="1">
                                    <a:latin typeface="Cambria Math" panose="02040503050406030204" pitchFamily="18" charset="0"/>
                                  </a:rPr>
                                  <m:t>𝐼</m:t>
                                </m:r>
                              </m:e>
                              <m:sub>
                                <m:r>
                                  <a:rPr lang="pl-PL" sz="1100" b="0" i="1">
                                    <a:latin typeface="Cambria Math" panose="02040503050406030204" pitchFamily="18" charset="0"/>
                                  </a:rPr>
                                  <m:t>𝑖</m:t>
                                </m:r>
                              </m:sub>
                            </m:sSub>
                          </m:num>
                          <m:den>
                            <m:r>
                              <a:rPr lang="pl-PL" sz="1100" b="0" i="1">
                                <a:latin typeface="Cambria Math" panose="02040503050406030204" pitchFamily="18" charset="0"/>
                              </a:rPr>
                              <m:t>𝐶</m:t>
                            </m:r>
                            <m:sSub>
                              <m:sSubPr>
                                <m:ctrlPr>
                                  <a:rPr lang="pl-PL" sz="1100" b="0" i="1">
                                    <a:latin typeface="Cambria Math" panose="02040503050406030204" pitchFamily="18" charset="0"/>
                                  </a:rPr>
                                </m:ctrlPr>
                              </m:sSubPr>
                              <m:e>
                                <m:r>
                                  <a:rPr lang="pl-PL" sz="1100" b="0" i="1">
                                    <a:latin typeface="Cambria Math" panose="02040503050406030204" pitchFamily="18" charset="0"/>
                                  </a:rPr>
                                  <m:t>𝐼</m:t>
                                </m:r>
                              </m:e>
                              <m:sub>
                                <m:sSub>
                                  <m:sSubPr>
                                    <m:ctrlPr>
                                      <a:rPr lang="pl-PL" sz="1100" b="0" i="1">
                                        <a:latin typeface="Cambria Math" panose="02040503050406030204" pitchFamily="18" charset="0"/>
                                      </a:rPr>
                                    </m:ctrlPr>
                                  </m:sSubPr>
                                  <m:e>
                                    <m:r>
                                      <a:rPr lang="pl-PL" sz="1100" b="0" i="1">
                                        <a:latin typeface="Cambria Math" panose="02040503050406030204" pitchFamily="18" charset="0"/>
                                      </a:rPr>
                                      <m:t>𝑖</m:t>
                                    </m:r>
                                  </m:e>
                                  <m:sub>
                                    <m:r>
                                      <a:rPr lang="pl-PL" sz="1100" b="0" i="1">
                                        <a:latin typeface="Cambria Math" panose="02040503050406030204" pitchFamily="18" charset="0"/>
                                      </a:rPr>
                                      <m:t>𝑜</m:t>
                                    </m:r>
                                  </m:sub>
                                </m:sSub>
                              </m:sub>
                            </m:sSub>
                          </m:den>
                        </m:f>
                        <m:r>
                          <a:rPr lang="pl-PL" sz="1100" b="0" i="1">
                            <a:latin typeface="Cambria Math" panose="02040503050406030204" pitchFamily="18" charset="0"/>
                          </a:rPr>
                          <m:t>−1</m:t>
                        </m:r>
                      </m:e>
                    </m:d>
                    <m:r>
                      <a:rPr lang="pl-PL" sz="1100" b="0" i="1">
                        <a:latin typeface="Cambria Math" panose="02040503050406030204" pitchFamily="18" charset="0"/>
                      </a:rPr>
                      <m:t>∗</m:t>
                    </m:r>
                    <m:f>
                      <m:fPr>
                        <m:ctrlPr>
                          <a:rPr lang="pl-PL" sz="1100" b="0" i="1">
                            <a:latin typeface="Cambria Math" panose="02040503050406030204" pitchFamily="18" charset="0"/>
                          </a:rPr>
                        </m:ctrlPr>
                      </m:fPr>
                      <m:num>
                        <m:r>
                          <a:rPr lang="pl-PL" sz="1100" b="0" i="1">
                            <a:latin typeface="Cambria Math" panose="02040503050406030204" pitchFamily="18" charset="0"/>
                          </a:rPr>
                          <m:t>365</m:t>
                        </m:r>
                      </m:num>
                      <m:den>
                        <m:r>
                          <a:rPr lang="pl-PL" sz="1100" b="0" i="1">
                            <a:latin typeface="Cambria Math" panose="02040503050406030204" pitchFamily="18" charset="0"/>
                          </a:rPr>
                          <m:t>𝑡</m:t>
                        </m:r>
                        <m:sSub>
                          <m:sSubPr>
                            <m:ctrlPr>
                              <a:rPr lang="pl-PL" sz="1100" b="0" i="1">
                                <a:latin typeface="Cambria Math" panose="02040503050406030204" pitchFamily="18" charset="0"/>
                              </a:rPr>
                            </m:ctrlPr>
                          </m:sSubPr>
                          <m:e>
                            <m:r>
                              <a:rPr lang="pl-PL" sz="1100" b="0" i="1">
                                <a:latin typeface="Cambria Math" panose="02040503050406030204" pitchFamily="18" charset="0"/>
                              </a:rPr>
                              <m:t>𝑛</m:t>
                            </m:r>
                          </m:e>
                          <m:sub>
                            <m:r>
                              <a:rPr lang="pl-PL" sz="1100" b="0" i="1">
                                <a:latin typeface="Cambria Math" panose="02040503050406030204" pitchFamily="18" charset="0"/>
                              </a:rPr>
                              <m:t>𝑖</m:t>
                            </m:r>
                          </m:sub>
                        </m:sSub>
                      </m:den>
                    </m:f>
                  </m:oMath>
                </m:oMathPara>
              </a14:m>
              <a:endParaRPr lang="en-US" sz="1100"/>
            </a:p>
          </xdr:txBody>
        </xdr:sp>
      </mc:Choice>
      <mc:Fallback xmlns="">
        <xdr:sp macro="" textlink="">
          <xdr:nvSpPr>
            <xdr:cNvPr id="14" name="TextBox 13">
              <a:extLst>
                <a:ext uri="{FF2B5EF4-FFF2-40B4-BE49-F238E27FC236}">
                  <a16:creationId xmlns:a16="http://schemas.microsoft.com/office/drawing/2014/main" id="{32F865EB-1A1F-4911-B82A-F805F29B8E75}"/>
                </a:ext>
              </a:extLst>
            </xdr:cNvPr>
            <xdr:cNvSpPr txBox="1"/>
          </xdr:nvSpPr>
          <xdr:spPr>
            <a:xfrm>
              <a:off x="33948461" y="1955347"/>
              <a:ext cx="1317171" cy="385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((𝐶𝐼_𝑖)/(𝐶𝐼_(𝑖_𝑜 ) )−1)∗365/(𝑡𝑛_𝑖 )</a:t>
              </a:r>
              <a:endParaRPr lang="en-US" sz="1100"/>
            </a:p>
          </xdr:txBody>
        </xdr:sp>
      </mc:Fallback>
    </mc:AlternateContent>
    <xdr:clientData/>
  </xdr:oneCellAnchor>
  <xdr:oneCellAnchor>
    <xdr:from>
      <xdr:col>27</xdr:col>
      <xdr:colOff>411513</xdr:colOff>
      <xdr:row>10</xdr:row>
      <xdr:rowOff>288880</xdr:rowOff>
    </xdr:from>
    <xdr:ext cx="753768" cy="172227"/>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76E374A0-1289-45E1-80AE-0D7143C9C00D}"/>
                </a:ext>
              </a:extLst>
            </xdr:cNvPr>
            <xdr:cNvSpPr txBox="1"/>
          </xdr:nvSpPr>
          <xdr:spPr>
            <a:xfrm>
              <a:off x="32863188" y="210815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solidFill>
                          <a:schemeClr val="tx1"/>
                        </a:solidFill>
                        <a:effectLst/>
                        <a:latin typeface="Cambria Math" panose="02040503050406030204" pitchFamily="18" charset="0"/>
                        <a:ea typeface="+mn-ea"/>
                        <a:cs typeface="+mn-cs"/>
                      </a:rPr>
                      <m:t>𝐶</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𝐼</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15" name="TextBox 14">
              <a:extLst>
                <a:ext uri="{FF2B5EF4-FFF2-40B4-BE49-F238E27FC236}">
                  <a16:creationId xmlns:a16="http://schemas.microsoft.com/office/drawing/2014/main" id="{76E374A0-1289-45E1-80AE-0D7143C9C00D}"/>
                </a:ext>
              </a:extLst>
            </xdr:cNvPr>
            <xdr:cNvSpPr txBox="1"/>
          </xdr:nvSpPr>
          <xdr:spPr>
            <a:xfrm>
              <a:off x="32863188" y="210815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𝐶𝐼_𝑖</a:t>
              </a:r>
              <a:endParaRPr lang="en-US" sz="1100"/>
            </a:p>
          </xdr:txBody>
        </xdr:sp>
      </mc:Fallback>
    </mc:AlternateContent>
    <xdr:clientData/>
  </xdr:oneCellAnchor>
  <xdr:oneCellAnchor>
    <xdr:from>
      <xdr:col>29</xdr:col>
      <xdr:colOff>61553</xdr:colOff>
      <xdr:row>10</xdr:row>
      <xdr:rowOff>193702</xdr:rowOff>
    </xdr:from>
    <xdr:ext cx="2101182" cy="305789"/>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50C81193-CD7E-4887-AD7B-CD0EB4633630}"/>
                </a:ext>
              </a:extLst>
            </xdr:cNvPr>
            <xdr:cNvSpPr txBox="1"/>
          </xdr:nvSpPr>
          <xdr:spPr>
            <a:xfrm>
              <a:off x="37052171" y="2199555"/>
              <a:ext cx="2101182" cy="305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𝐾</m:t>
                    </m:r>
                    <m:r>
                      <a:rPr lang="pl-PL" sz="1100" b="0" i="1">
                        <a:latin typeface="Cambria Math" panose="02040503050406030204" pitchFamily="18" charset="0"/>
                      </a:rPr>
                      <m:t>∗[</m:t>
                    </m:r>
                    <m:r>
                      <a:rPr lang="pl-PL" sz="1100" b="0" i="1">
                        <a:latin typeface="Cambria Math" panose="02040503050406030204" pitchFamily="18" charset="0"/>
                      </a:rPr>
                      <m:t>𝐴𝐶𝑅</m:t>
                    </m:r>
                    <m:r>
                      <a:rPr lang="pl-PL" sz="1100" b="0" i="1">
                        <a:latin typeface="Cambria Math" panose="02040503050406030204" pitchFamily="18" charset="0"/>
                      </a:rPr>
                      <m:t>+</m:t>
                    </m:r>
                    <m:r>
                      <a:rPr lang="pl-PL" sz="1100" b="0" i="1">
                        <a:latin typeface="Cambria Math" panose="02040503050406030204" pitchFamily="18" charset="0"/>
                      </a:rPr>
                      <m:t>𝐶𝐴𝑆</m:t>
                    </m:r>
                    <m:r>
                      <a:rPr lang="pl-PL" sz="1100" b="0" i="1">
                        <a:latin typeface="Cambria Math" panose="02040503050406030204" pitchFamily="18" charset="0"/>
                      </a:rPr>
                      <m:t>+</m:t>
                    </m:r>
                    <m:r>
                      <a:rPr lang="pl-PL" sz="1100" b="0" i="1">
                        <a:latin typeface="Cambria Math" panose="02040503050406030204" pitchFamily="18" charset="0"/>
                      </a:rPr>
                      <m:t>𝑚𝑎𝑟𝑔𝑖𝑛</m:t>
                    </m:r>
                    <m:r>
                      <a:rPr lang="pl-PL" sz="1100" b="0" i="1">
                        <a:latin typeface="Cambria Math" panose="02040503050406030204" pitchFamily="18" charset="0"/>
                      </a:rPr>
                      <m:t>]∗</m:t>
                    </m:r>
                    <m:f>
                      <m:fPr>
                        <m:ctrlPr>
                          <a:rPr lang="pl-PL" sz="1100" b="0" i="1">
                            <a:latin typeface="Cambria Math" panose="02040503050406030204" pitchFamily="18" charset="0"/>
                          </a:rPr>
                        </m:ctrlPr>
                      </m:fPr>
                      <m:num>
                        <m:r>
                          <a:rPr lang="pl-PL" sz="1100" b="0" i="1">
                            <a:latin typeface="Cambria Math" panose="02040503050406030204" pitchFamily="18" charset="0"/>
                          </a:rPr>
                          <m:t>𝑡𝑐</m:t>
                        </m:r>
                        <m:sSub>
                          <m:sSubPr>
                            <m:ctrlPr>
                              <a:rPr lang="pl-PL" sz="1100" b="0" i="1">
                                <a:latin typeface="Cambria Math" panose="02040503050406030204" pitchFamily="18" charset="0"/>
                              </a:rPr>
                            </m:ctrlPr>
                          </m:sSubPr>
                          <m:e>
                            <m:r>
                              <a:rPr lang="pl-PL" sz="1100" b="0" i="1">
                                <a:latin typeface="Cambria Math" panose="02040503050406030204" pitchFamily="18" charset="0"/>
                              </a:rPr>
                              <m:t>𝑛</m:t>
                            </m:r>
                          </m:e>
                          <m:sub>
                            <m:r>
                              <a:rPr lang="pl-PL" sz="1100" b="0" i="1">
                                <a:latin typeface="Cambria Math" panose="02040503050406030204" pitchFamily="18" charset="0"/>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16" name="TextBox 15">
              <a:extLst>
                <a:ext uri="{FF2B5EF4-FFF2-40B4-BE49-F238E27FC236}">
                  <a16:creationId xmlns:a16="http://schemas.microsoft.com/office/drawing/2014/main" id="{50C81193-CD7E-4887-AD7B-CD0EB4633630}"/>
                </a:ext>
              </a:extLst>
            </xdr:cNvPr>
            <xdr:cNvSpPr txBox="1"/>
          </xdr:nvSpPr>
          <xdr:spPr>
            <a:xfrm>
              <a:off x="37052171" y="2199555"/>
              <a:ext cx="2101182" cy="305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𝐾∗[𝐴𝐶𝑅+𝐶𝐴𝑆+𝑚𝑎𝑟𝑔𝑖𝑛]∗(𝑡𝑐𝑛_𝑖)/365</a:t>
              </a:r>
              <a:endParaRPr lang="en-US" sz="1100"/>
            </a:p>
          </xdr:txBody>
        </xdr:sp>
      </mc:Fallback>
    </mc:AlternateContent>
    <xdr:clientData/>
  </xdr:oneCellAnchor>
  <xdr:oneCellAnchor>
    <xdr:from>
      <xdr:col>17</xdr:col>
      <xdr:colOff>165760</xdr:colOff>
      <xdr:row>10</xdr:row>
      <xdr:rowOff>236680</xdr:rowOff>
    </xdr:from>
    <xdr:ext cx="900546" cy="172227"/>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E7BB317A-494C-4C02-B712-43EE5D29B2D1}"/>
                </a:ext>
              </a:extLst>
            </xdr:cNvPr>
            <xdr:cNvSpPr txBox="1"/>
          </xdr:nvSpPr>
          <xdr:spPr>
            <a:xfrm>
              <a:off x="23663935" y="2055955"/>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𝐶𝐴𝑆</m:t>
                    </m:r>
                  </m:oMath>
                </m:oMathPara>
              </a14:m>
              <a:endParaRPr lang="en-US" sz="1100"/>
            </a:p>
          </xdr:txBody>
        </xdr:sp>
      </mc:Choice>
      <mc:Fallback xmlns="">
        <xdr:sp macro="" textlink="">
          <xdr:nvSpPr>
            <xdr:cNvPr id="17" name="TextBox 16">
              <a:extLst>
                <a:ext uri="{FF2B5EF4-FFF2-40B4-BE49-F238E27FC236}">
                  <a16:creationId xmlns:a16="http://schemas.microsoft.com/office/drawing/2014/main" id="{E7BB317A-494C-4C02-B712-43EE5D29B2D1}"/>
                </a:ext>
              </a:extLst>
            </xdr:cNvPr>
            <xdr:cNvSpPr txBox="1"/>
          </xdr:nvSpPr>
          <xdr:spPr>
            <a:xfrm>
              <a:off x="23663935" y="2055955"/>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latin typeface="Cambria Math" panose="02040503050406030204" pitchFamily="18" charset="0"/>
                </a:rPr>
                <a:t>𝐶𝐴𝑆</a:t>
              </a:r>
              <a:endParaRPr lang="en-US" sz="1100"/>
            </a:p>
          </xdr:txBody>
        </xdr:sp>
      </mc:Fallback>
    </mc:AlternateContent>
    <xdr:clientData/>
  </xdr:oneCellAnchor>
  <xdr:oneCellAnchor>
    <xdr:from>
      <xdr:col>20</xdr:col>
      <xdr:colOff>1313490</xdr:colOff>
      <xdr:row>10</xdr:row>
      <xdr:rowOff>248930</xdr:rowOff>
    </xdr:from>
    <xdr:ext cx="2261187" cy="226665"/>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16FF3E1F-574F-49B7-8FE6-77EC44C4B92C}"/>
                </a:ext>
              </a:extLst>
            </xdr:cNvPr>
            <xdr:cNvSpPr txBox="1"/>
          </xdr:nvSpPr>
          <xdr:spPr>
            <a:xfrm>
              <a:off x="29137696" y="2254783"/>
              <a:ext cx="2261187"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𝐾</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d>
                    <m:dPr>
                      <m:begChr m:val="["/>
                      <m:endChr m:val="]"/>
                      <m:ctrlPr>
                        <a:rPr lang="pl-PL" sz="1100" b="0" i="1">
                          <a:solidFill>
                            <a:schemeClr val="tx1"/>
                          </a:solidFill>
                          <a:effectLst/>
                          <a:latin typeface="Cambria Math" panose="02040503050406030204" pitchFamily="18" charset="0"/>
                          <a:ea typeface="+mn-ea"/>
                          <a:cs typeface="+mn-cs"/>
                        </a:rPr>
                      </m:ctrlPr>
                    </m:dPr>
                    <m:e>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𝐴𝐶𝑅</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𝐶𝐴𝑆</m:t>
                      </m:r>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𝑚𝑎𝑟𝑔𝑖𝑛</m:t>
                      </m:r>
                    </m:e>
                  </m:d>
                  <m:r>
                    <a:rPr lang="pl-PL" sz="1100" b="0" i="1">
                      <a:solidFill>
                        <a:schemeClr val="tx1"/>
                      </a:solidFill>
                      <a:effectLst/>
                      <a:latin typeface="Cambria Math" panose="02040503050406030204" pitchFamily="18" charset="0"/>
                      <a:ea typeface="+mn-ea"/>
                      <a:cs typeface="+mn-cs"/>
                    </a:rPr>
                    <m:t>∗</m:t>
                  </m:r>
                  <m:f>
                    <m:fPr>
                      <m:ctrlPr>
                        <a:rPr lang="pl-PL" sz="1100" b="0" i="1">
                          <a:solidFill>
                            <a:schemeClr val="tx1"/>
                          </a:solidFill>
                          <a:effectLst/>
                          <a:latin typeface="Cambria Math" panose="02040503050406030204" pitchFamily="18" charset="0"/>
                          <a:ea typeface="+mn-ea"/>
                          <a:cs typeface="+mn-cs"/>
                        </a:rPr>
                      </m:ctrlPr>
                    </m:fPr>
                    <m:num>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𝑐𝑛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a14:m>
              <a:r>
                <a:rPr lang="pl-PL" sz="1100"/>
                <a:t> </a:t>
              </a:r>
              <a:endParaRPr lang="en-US" sz="1100"/>
            </a:p>
          </xdr:txBody>
        </xdr:sp>
      </mc:Choice>
      <mc:Fallback xmlns="">
        <xdr:sp macro="" textlink="">
          <xdr:nvSpPr>
            <xdr:cNvPr id="18" name="TextBox 17">
              <a:extLst>
                <a:ext uri="{FF2B5EF4-FFF2-40B4-BE49-F238E27FC236}">
                  <a16:creationId xmlns:a16="http://schemas.microsoft.com/office/drawing/2014/main" id="{16FF3E1F-574F-49B7-8FE6-77EC44C4B92C}"/>
                </a:ext>
              </a:extLst>
            </xdr:cNvPr>
            <xdr:cNvSpPr txBox="1"/>
          </xdr:nvSpPr>
          <xdr:spPr>
            <a:xfrm>
              <a:off x="29137696" y="2254783"/>
              <a:ext cx="2261187"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pl-PL" sz="1100" b="0" i="0">
                  <a:solidFill>
                    <a:schemeClr val="tx1"/>
                  </a:solidFill>
                  <a:effectLst/>
                  <a:latin typeface="Cambria Math" panose="02040503050406030204" pitchFamily="18" charset="0"/>
                  <a:ea typeface="+mn-ea"/>
                  <a:cs typeface="+mn-cs"/>
                </a:rPr>
                <a:t>𝐾_𝑖∗[〖𝐴𝐶𝑅〗_𝑖+𝐶𝐴𝑆+𝑚𝑎𝑟𝑔𝑖𝑛]∗〖𝑐𝑛〗_𝑖/365</a:t>
              </a:r>
              <a:r>
                <a:rPr lang="pl-PL" sz="1100"/>
                <a:t> </a:t>
              </a:r>
              <a:endParaRPr lang="en-US" sz="1100"/>
            </a:p>
          </xdr:txBody>
        </xdr:sp>
      </mc:Fallback>
    </mc:AlternateContent>
    <xdr:clientData/>
  </xdr:oneCellAnchor>
  <xdr:oneCellAnchor>
    <xdr:from>
      <xdr:col>18</xdr:col>
      <xdr:colOff>131582</xdr:colOff>
      <xdr:row>10</xdr:row>
      <xdr:rowOff>251808</xdr:rowOff>
    </xdr:from>
    <xdr:ext cx="900546" cy="172227"/>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991785D3-A64D-467F-89F1-EC27A4A81633}"/>
                </a:ext>
              </a:extLst>
            </xdr:cNvPr>
            <xdr:cNvSpPr txBox="1"/>
          </xdr:nvSpPr>
          <xdr:spPr>
            <a:xfrm>
              <a:off x="25087082" y="2067161"/>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𝑚𝑎𝑟𝑔𝑖𝑛</m:t>
                    </m:r>
                  </m:oMath>
                </m:oMathPara>
              </a14:m>
              <a:endParaRPr lang="en-US" sz="1100"/>
            </a:p>
          </xdr:txBody>
        </xdr:sp>
      </mc:Choice>
      <mc:Fallback xmlns="">
        <xdr:sp macro="" textlink="">
          <xdr:nvSpPr>
            <xdr:cNvPr id="19" name="TextBox 18">
              <a:extLst>
                <a:ext uri="{FF2B5EF4-FFF2-40B4-BE49-F238E27FC236}">
                  <a16:creationId xmlns:a16="http://schemas.microsoft.com/office/drawing/2014/main" id="{991785D3-A64D-467F-89F1-EC27A4A81633}"/>
                </a:ext>
              </a:extLst>
            </xdr:cNvPr>
            <xdr:cNvSpPr txBox="1"/>
          </xdr:nvSpPr>
          <xdr:spPr>
            <a:xfrm>
              <a:off x="25087082" y="2067161"/>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𝑚𝑎𝑟𝑔𝑖𝑛</a:t>
              </a:r>
              <a:endParaRPr lang="en-US" sz="1100"/>
            </a:p>
          </xdr:txBody>
        </xdr:sp>
      </mc:Fallback>
    </mc:AlternateContent>
    <xdr:clientData/>
  </xdr:oneCellAnchor>
</xdr:wsDr>
</file>

<file path=xl/drawings/drawing9.xml><?xml version="1.0" encoding="utf-8"?>
<xdr:wsDr xmlns:xdr="http://schemas.openxmlformats.org/drawingml/2006/spreadsheetDrawing" xmlns:a="http://schemas.openxmlformats.org/drawingml/2006/main">
  <xdr:oneCellAnchor>
    <xdr:from>
      <xdr:col>10</xdr:col>
      <xdr:colOff>376964</xdr:colOff>
      <xdr:row>10</xdr:row>
      <xdr:rowOff>226277</xdr:rowOff>
    </xdr:from>
    <xdr:ext cx="753768" cy="288797"/>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278F1929-7B23-4975-B739-FE36F6C8E6CE}"/>
                </a:ext>
              </a:extLst>
            </xdr:cNvPr>
            <xdr:cNvSpPr txBox="1"/>
          </xdr:nvSpPr>
          <xdr:spPr>
            <a:xfrm>
              <a:off x="12683264" y="2045552"/>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2" name="TextBox 1">
              <a:extLst>
                <a:ext uri="{FF2B5EF4-FFF2-40B4-BE49-F238E27FC236}">
                  <a16:creationId xmlns:a16="http://schemas.microsoft.com/office/drawing/2014/main" id="{278F1929-7B23-4975-B739-FE36F6C8E6CE}"/>
                </a:ext>
              </a:extLst>
            </xdr:cNvPr>
            <xdr:cNvSpPr txBox="1"/>
          </xdr:nvSpPr>
          <xdr:spPr>
            <a:xfrm>
              <a:off x="12683264" y="2045552"/>
              <a:ext cx="753768" cy="288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365</a:t>
              </a:r>
              <a:endParaRPr lang="en-US" sz="1100"/>
            </a:p>
          </xdr:txBody>
        </xdr:sp>
      </mc:Fallback>
    </mc:AlternateContent>
    <xdr:clientData/>
  </xdr:oneCellAnchor>
  <xdr:oneCellAnchor>
    <xdr:from>
      <xdr:col>9</xdr:col>
      <xdr:colOff>290287</xdr:colOff>
      <xdr:row>10</xdr:row>
      <xdr:rowOff>203526</xdr:rowOff>
    </xdr:from>
    <xdr:ext cx="753768" cy="172227"/>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98A1AB9C-A130-4649-9007-192C72962058}"/>
                </a:ext>
              </a:extLst>
            </xdr:cNvPr>
            <xdr:cNvSpPr txBox="1"/>
          </xdr:nvSpPr>
          <xdr:spPr>
            <a:xfrm>
              <a:off x="10929712" y="2022801"/>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3" name="TextBox 2">
              <a:extLst>
                <a:ext uri="{FF2B5EF4-FFF2-40B4-BE49-F238E27FC236}">
                  <a16:creationId xmlns:a16="http://schemas.microsoft.com/office/drawing/2014/main" id="{98A1AB9C-A130-4649-9007-192C72962058}"/>
                </a:ext>
              </a:extLst>
            </xdr:cNvPr>
            <xdr:cNvSpPr txBox="1"/>
          </xdr:nvSpPr>
          <xdr:spPr>
            <a:xfrm>
              <a:off x="10929712" y="2022801"/>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𝑟_𝑖</a:t>
              </a:r>
              <a:endParaRPr lang="en-US" sz="1100"/>
            </a:p>
          </xdr:txBody>
        </xdr:sp>
      </mc:Fallback>
    </mc:AlternateContent>
    <xdr:clientData/>
  </xdr:oneCellAnchor>
  <xdr:oneCellAnchor>
    <xdr:from>
      <xdr:col>11</xdr:col>
      <xdr:colOff>298486</xdr:colOff>
      <xdr:row>10</xdr:row>
      <xdr:rowOff>54429</xdr:rowOff>
    </xdr:from>
    <xdr:ext cx="1287006" cy="475964"/>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B374E924-12DF-47C5-9C48-7BB899A4C2A3}"/>
                </a:ext>
              </a:extLst>
            </xdr:cNvPr>
            <xdr:cNvSpPr txBox="1"/>
          </xdr:nvSpPr>
          <xdr:spPr>
            <a:xfrm>
              <a:off x="14605036" y="1873704"/>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ctrlPr>
                          <a:rPr lang="en-US" sz="1100" i="1">
                            <a:latin typeface="Cambria Math" panose="02040503050406030204" pitchFamily="18" charset="0"/>
                          </a:rPr>
                        </m:ctrlPr>
                      </m:naryPr>
                      <m:sub>
                        <m:r>
                          <m:rPr>
                            <m:brk m:alnAt="23"/>
                          </m:rPr>
                          <a:rPr lang="pl-PL" sz="1100" b="0" i="1">
                            <a:latin typeface="Cambria Math" panose="02040503050406030204" pitchFamily="18" charset="0"/>
                          </a:rPr>
                          <m:t>𝑖</m:t>
                        </m:r>
                        <m:r>
                          <a:rPr lang="pl-PL" sz="1100" b="0" i="1">
                            <a:latin typeface="Cambria Math" panose="02040503050406030204" pitchFamily="18" charset="0"/>
                          </a:rPr>
                          <m:t>=1</m:t>
                        </m:r>
                      </m:sub>
                      <m:sup>
                        <m:r>
                          <a:rPr lang="pl-PL" sz="1100" i="1">
                            <a:latin typeface="Cambria Math" panose="02040503050406030204" pitchFamily="18" charset="0"/>
                          </a:rPr>
                          <m:t>𝑀</m:t>
                        </m:r>
                      </m:sup>
                      <m:e>
                        <m:r>
                          <a:rPr lang="pl-PL" sz="1100" b="0" i="1">
                            <a:latin typeface="Cambria Math" panose="02040503050406030204" pitchFamily="18" charset="0"/>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r>
                          <a:rPr lang="pl-PL" sz="1100" b="0" i="1">
                            <a:solidFill>
                              <a:schemeClr val="tx1"/>
                            </a:solidFill>
                            <a:effectLst/>
                            <a:latin typeface="Cambria Math" panose="02040503050406030204" pitchFamily="18" charset="0"/>
                            <a:ea typeface="+mn-ea"/>
                            <a:cs typeface="+mn-cs"/>
                          </a:rPr>
                          <m:t>)</m:t>
                        </m:r>
                      </m:e>
                    </m:nary>
                  </m:oMath>
                </m:oMathPara>
              </a14:m>
              <a:endParaRPr lang="en-US" sz="1100"/>
            </a:p>
          </xdr:txBody>
        </xdr:sp>
      </mc:Choice>
      <mc:Fallback xmlns="">
        <xdr:sp macro="" textlink="">
          <xdr:nvSpPr>
            <xdr:cNvPr id="4" name="TextBox 3">
              <a:extLst>
                <a:ext uri="{FF2B5EF4-FFF2-40B4-BE49-F238E27FC236}">
                  <a16:creationId xmlns:a16="http://schemas.microsoft.com/office/drawing/2014/main" id="{B374E924-12DF-47C5-9C48-7BB899A4C2A3}"/>
                </a:ext>
              </a:extLst>
            </xdr:cNvPr>
            <xdr:cNvSpPr txBox="1"/>
          </xdr:nvSpPr>
          <xdr:spPr>
            <a:xfrm>
              <a:off x="14605036" y="1873704"/>
              <a:ext cx="1287006"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pl-PL" sz="1100" b="0" i="0">
                  <a:latin typeface="Cambria Math" panose="02040503050406030204" pitchFamily="18" charset="0"/>
                </a:rPr>
                <a:t>_</a:t>
              </a:r>
              <a:r>
                <a:rPr lang="en-US" sz="1100" b="0" i="0">
                  <a:latin typeface="Cambria Math" panose="02040503050406030204" pitchFamily="18" charset="0"/>
                </a:rPr>
                <a:t>(</a:t>
              </a:r>
              <a:r>
                <a:rPr lang="pl-PL" sz="1100" b="0" i="0">
                  <a:latin typeface="Cambria Math" panose="02040503050406030204" pitchFamily="18" charset="0"/>
                </a:rPr>
                <a:t>𝑖=1</a:t>
              </a:r>
              <a:r>
                <a:rPr lang="en-US" sz="1100" b="0" i="0">
                  <a:latin typeface="Cambria Math" panose="02040503050406030204" pitchFamily="18" charset="0"/>
                </a:rPr>
                <a:t>)</a:t>
              </a:r>
              <a:r>
                <a:rPr lang="pl-PL" sz="1100" b="0" i="0">
                  <a:latin typeface="Cambria Math" panose="02040503050406030204" pitchFamily="18" charset="0"/>
                </a:rPr>
                <a:t>^</a:t>
              </a:r>
              <a:r>
                <a:rPr lang="pl-PL" sz="1100" i="0">
                  <a:latin typeface="Cambria Math" panose="02040503050406030204" pitchFamily="18" charset="0"/>
                </a:rPr>
                <a:t>𝑀</a:t>
              </a:r>
              <a:r>
                <a:rPr lang="pl-PL"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365)〗</a:t>
              </a:r>
              <a:endParaRPr lang="en-US" sz="1100"/>
            </a:p>
          </xdr:txBody>
        </xdr:sp>
      </mc:Fallback>
    </mc:AlternateContent>
    <xdr:clientData/>
  </xdr:oneCellAnchor>
  <xdr:oneCellAnchor>
    <xdr:from>
      <xdr:col>13</xdr:col>
      <xdr:colOff>550974</xdr:colOff>
      <xdr:row>10</xdr:row>
      <xdr:rowOff>173346</xdr:rowOff>
    </xdr:from>
    <xdr:ext cx="753768" cy="3046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243BA024-D412-4604-A872-A46BF4539AE0}"/>
                </a:ext>
              </a:extLst>
            </xdr:cNvPr>
            <xdr:cNvSpPr txBox="1"/>
          </xdr:nvSpPr>
          <xdr:spPr>
            <a:xfrm>
              <a:off x="18353199" y="1992621"/>
              <a:ext cx="753768" cy="30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𝐴𝐶𝑅</m:t>
                    </m:r>
                    <m:r>
                      <a:rPr lang="pl-PL" sz="1100" b="0" i="1">
                        <a:latin typeface="Cambria Math" panose="02040503050406030204" pitchFamily="18" charset="0"/>
                      </a:rPr>
                      <m:t>∗</m:t>
                    </m:r>
                    <m:f>
                      <m:fPr>
                        <m:ctrlPr>
                          <a:rPr lang="en-US" sz="1100" i="1">
                            <a:latin typeface="Cambria Math" panose="02040503050406030204" pitchFamily="18" charset="0"/>
                          </a:rPr>
                        </m:ctrlPr>
                      </m:fPr>
                      <m:num>
                        <m:r>
                          <a:rPr lang="pl-PL" sz="1100" b="0" i="1">
                            <a:latin typeface="Cambria Math" panose="02040503050406030204" pitchFamily="18" charset="0"/>
                          </a:rPr>
                          <m:t>𝑡𝑐</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5" name="TextBox 4">
              <a:extLst>
                <a:ext uri="{FF2B5EF4-FFF2-40B4-BE49-F238E27FC236}">
                  <a16:creationId xmlns:a16="http://schemas.microsoft.com/office/drawing/2014/main" id="{243BA024-D412-4604-A872-A46BF4539AE0}"/>
                </a:ext>
              </a:extLst>
            </xdr:cNvPr>
            <xdr:cNvSpPr txBox="1"/>
          </xdr:nvSpPr>
          <xdr:spPr>
            <a:xfrm>
              <a:off x="18353199" y="1992621"/>
              <a:ext cx="753768" cy="30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𝐴𝐶𝑅∗</a:t>
              </a:r>
              <a:r>
                <a:rPr lang="en-US" sz="1100" i="0">
                  <a:latin typeface="Cambria Math" panose="02040503050406030204" pitchFamily="18" charset="0"/>
                </a:rPr>
                <a:t>(</a:t>
              </a:r>
              <a:r>
                <a:rPr lang="pl-PL" sz="1100" b="0" i="0">
                  <a:latin typeface="Cambria Math" panose="02040503050406030204" pitchFamily="18" charset="0"/>
                </a:rPr>
                <a:t>𝑡𝑐</a:t>
              </a:r>
              <a:r>
                <a:rPr lang="pl-PL" sz="1100" b="0" i="0">
                  <a:solidFill>
                    <a:schemeClr val="tx1"/>
                  </a:solidFill>
                  <a:effectLst/>
                  <a:latin typeface="Cambria Math" panose="02040503050406030204" pitchFamily="18" charset="0"/>
                  <a:ea typeface="+mn-ea"/>
                  <a:cs typeface="+mn-cs"/>
                </a:rPr>
                <a:t>𝑛_𝑖</a:t>
              </a:r>
              <a:r>
                <a:rPr lang="en-US" sz="1100" b="0" i="0">
                  <a:solidFill>
                    <a:schemeClr val="tx1"/>
                  </a:solidFill>
                  <a:effectLst/>
                  <a:latin typeface="Cambria Math" panose="02040503050406030204" pitchFamily="18" charset="0"/>
                  <a:ea typeface="+mn-ea"/>
                  <a:cs typeface="+mn-cs"/>
                </a:rPr>
                <a:t>)/</a:t>
              </a:r>
              <a:r>
                <a:rPr lang="pl-PL" sz="1100" b="0" i="0">
                  <a:latin typeface="Cambria Math" panose="02040503050406030204" pitchFamily="18" charset="0"/>
                </a:rPr>
                <a:t>365</a:t>
              </a:r>
              <a:endParaRPr lang="en-US" sz="1100"/>
            </a:p>
          </xdr:txBody>
        </xdr:sp>
      </mc:Fallback>
    </mc:AlternateContent>
    <xdr:clientData/>
  </xdr:oneCellAnchor>
  <xdr:oneCellAnchor>
    <xdr:from>
      <xdr:col>14</xdr:col>
      <xdr:colOff>199910</xdr:colOff>
      <xdr:row>10</xdr:row>
      <xdr:rowOff>131769</xdr:rowOff>
    </xdr:from>
    <xdr:ext cx="1671471" cy="350032"/>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C34EDBFB-52CD-446B-9CD6-3BC449B329EA}"/>
                </a:ext>
              </a:extLst>
            </xdr:cNvPr>
            <xdr:cNvSpPr txBox="1"/>
          </xdr:nvSpPr>
          <xdr:spPr>
            <a:xfrm>
              <a:off x="19830935" y="1951044"/>
              <a:ext cx="1671471" cy="350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m:t>
                    </m:r>
                    <m:sSub>
                      <m:sSubPr>
                        <m:ctrlPr>
                          <a:rPr lang="pl-PL" sz="1100" b="0" i="1">
                            <a:latin typeface="Cambria Math" panose="02040503050406030204" pitchFamily="18" charset="0"/>
                          </a:rPr>
                        </m:ctrlPr>
                      </m:sSubPr>
                      <m:e>
                        <m:r>
                          <a:rPr lang="pl-PL" sz="1100" b="0" i="1">
                            <a:latin typeface="Cambria Math" panose="02040503050406030204" pitchFamily="18" charset="0"/>
                          </a:rPr>
                          <m:t>𝑈𝐶𝑅</m:t>
                        </m:r>
                      </m:e>
                      <m:sub>
                        <m:r>
                          <a:rPr lang="pl-PL" sz="1100" b="0" i="1">
                            <a:latin typeface="Cambria Math" panose="02040503050406030204" pitchFamily="18" charset="0"/>
                          </a:rPr>
                          <m:t>𝑖</m:t>
                        </m:r>
                      </m:sub>
                    </m:sSub>
                    <m:r>
                      <a:rPr lang="pl-PL" sz="1100" b="0" i="1">
                        <a:latin typeface="Cambria Math" panose="02040503050406030204" pitchFamily="18" charset="0"/>
                      </a:rPr>
                      <m:t>−</m:t>
                    </m:r>
                    <m:sSub>
                      <m:sSubPr>
                        <m:ctrlPr>
                          <a:rPr lang="pl-PL" sz="1100" b="0" i="1">
                            <a:latin typeface="Cambria Math" panose="02040503050406030204" pitchFamily="18" charset="0"/>
                          </a:rPr>
                        </m:ctrlPr>
                      </m:sSubPr>
                      <m:e>
                        <m:r>
                          <a:rPr lang="pl-PL" sz="1100" b="0" i="1">
                            <a:latin typeface="Cambria Math" panose="02040503050406030204" pitchFamily="18" charset="0"/>
                          </a:rPr>
                          <m:t>𝑈𝐶𝑅</m:t>
                        </m:r>
                      </m:e>
                      <m:sub>
                        <m:r>
                          <a:rPr lang="pl-PL" sz="1100" b="0" i="1">
                            <a:latin typeface="Cambria Math" panose="02040503050406030204" pitchFamily="18" charset="0"/>
                          </a:rPr>
                          <m:t>𝑖</m:t>
                        </m:r>
                        <m:r>
                          <a:rPr lang="pl-PL" sz="1100" b="0" i="1">
                            <a:latin typeface="Cambria Math" panose="02040503050406030204" pitchFamily="18" charset="0"/>
                          </a:rPr>
                          <m:t>−1</m:t>
                        </m:r>
                        <m:r>
                          <a:rPr lang="pl-PL" sz="1100" b="0" i="1">
                            <a:latin typeface="Cambria Math" panose="02040503050406030204" pitchFamily="18" charset="0"/>
                          </a:rPr>
                          <m:t>𝐵𝐷</m:t>
                        </m:r>
                      </m:sub>
                    </m:sSub>
                    <m:r>
                      <a:rPr lang="pl-PL" sz="1100" b="0" i="1">
                        <a:latin typeface="Cambria Math" panose="02040503050406030204" pitchFamily="18" charset="0"/>
                      </a:rPr>
                      <m:t>)∗</m:t>
                    </m:r>
                    <m:f>
                      <m:fPr>
                        <m:ctrlPr>
                          <a:rPr lang="en-US" sz="1100" i="1">
                            <a:latin typeface="Cambria Math" panose="02040503050406030204" pitchFamily="18" charset="0"/>
                          </a:rPr>
                        </m:ctrlPr>
                      </m:fPr>
                      <m:num>
                        <m:r>
                          <a:rPr lang="pl-PL" sz="1100" b="0" i="1">
                            <a:latin typeface="Cambria Math" panose="02040503050406030204" pitchFamily="18" charset="0"/>
                          </a:rPr>
                          <m:t>365</m:t>
                        </m:r>
                      </m:num>
                      <m:den>
                        <m:sSub>
                          <m:sSubPr>
                            <m:ctrlPr>
                              <a:rPr lang="en-US" sz="1100" i="1">
                                <a:latin typeface="Cambria Math" panose="02040503050406030204" pitchFamily="18" charset="0"/>
                              </a:rPr>
                            </m:ctrlPr>
                          </m:sSubPr>
                          <m:e>
                            <m:r>
                              <a:rPr lang="pl-PL" sz="1100" b="0" i="1">
                                <a:latin typeface="Cambria Math" panose="02040503050406030204" pitchFamily="18" charset="0"/>
                              </a:rPr>
                              <m:t>𝑐𝑛</m:t>
                            </m:r>
                          </m:e>
                          <m:sub>
                            <m:r>
                              <a:rPr lang="pl-PL" sz="1100" b="0" i="1">
                                <a:latin typeface="Cambria Math" panose="02040503050406030204" pitchFamily="18" charset="0"/>
                              </a:rPr>
                              <m:t>𝑖</m:t>
                            </m:r>
                          </m:sub>
                        </m:sSub>
                      </m:den>
                    </m:f>
                  </m:oMath>
                </m:oMathPara>
              </a14:m>
              <a:endParaRPr lang="en-US" sz="1100"/>
            </a:p>
          </xdr:txBody>
        </xdr:sp>
      </mc:Choice>
      <mc:Fallback xmlns="">
        <xdr:sp macro="" textlink="">
          <xdr:nvSpPr>
            <xdr:cNvPr id="6" name="TextBox 5">
              <a:extLst>
                <a:ext uri="{FF2B5EF4-FFF2-40B4-BE49-F238E27FC236}">
                  <a16:creationId xmlns:a16="http://schemas.microsoft.com/office/drawing/2014/main" id="{C34EDBFB-52CD-446B-9CD6-3BC449B329EA}"/>
                </a:ext>
              </a:extLst>
            </xdr:cNvPr>
            <xdr:cNvSpPr txBox="1"/>
          </xdr:nvSpPr>
          <xdr:spPr>
            <a:xfrm>
              <a:off x="19830935" y="1951044"/>
              <a:ext cx="1671471" cy="350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(〖𝑈𝐶𝑅〗_𝑖−〖𝑈𝐶𝑅〗_(𝑖−1𝐵𝐷))∗365</a:t>
              </a:r>
              <a:r>
                <a:rPr lang="en-US" sz="1100" b="0" i="0">
                  <a:latin typeface="Cambria Math" panose="02040503050406030204" pitchFamily="18" charset="0"/>
                </a:rPr>
                <a:t>/〖</a:t>
              </a:r>
              <a:r>
                <a:rPr lang="pl-PL" sz="1100" b="0" i="0">
                  <a:latin typeface="Cambria Math" panose="02040503050406030204" pitchFamily="18" charset="0"/>
                </a:rPr>
                <a:t>𝑐𝑛</a:t>
              </a:r>
              <a:r>
                <a:rPr lang="en-US" sz="1100" b="0" i="0">
                  <a:latin typeface="Cambria Math" panose="02040503050406030204" pitchFamily="18" charset="0"/>
                </a:rPr>
                <a:t>〗_</a:t>
              </a:r>
              <a:r>
                <a:rPr lang="pl-PL" sz="1100" b="0" i="0">
                  <a:latin typeface="Cambria Math" panose="02040503050406030204" pitchFamily="18" charset="0"/>
                </a:rPr>
                <a:t>𝑖 </a:t>
              </a:r>
              <a:endParaRPr lang="en-US" sz="1100"/>
            </a:p>
          </xdr:txBody>
        </xdr:sp>
      </mc:Fallback>
    </mc:AlternateContent>
    <xdr:clientData/>
  </xdr:oneCellAnchor>
  <xdr:oneCellAnchor>
    <xdr:from>
      <xdr:col>19</xdr:col>
      <xdr:colOff>29691</xdr:colOff>
      <xdr:row>10</xdr:row>
      <xdr:rowOff>195859</xdr:rowOff>
    </xdr:from>
    <xdr:ext cx="2054603" cy="226665"/>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FFFFD67F-B087-42A7-A4F8-11CCE9C3496D}"/>
                </a:ext>
              </a:extLst>
            </xdr:cNvPr>
            <xdr:cNvSpPr txBox="1"/>
          </xdr:nvSpPr>
          <xdr:spPr>
            <a:xfrm>
              <a:off x="24985191" y="2011212"/>
              <a:ext cx="2054603"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𝐾</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d>
                    <m:dPr>
                      <m:begChr m:val="["/>
                      <m:endChr m:val="]"/>
                      <m:ctrlPr>
                        <a:rPr lang="pl-PL" sz="1100" b="0" i="1">
                          <a:solidFill>
                            <a:schemeClr val="tx1"/>
                          </a:solidFill>
                          <a:effectLst/>
                          <a:latin typeface="Cambria Math" panose="02040503050406030204" pitchFamily="18" charset="0"/>
                          <a:ea typeface="+mn-ea"/>
                          <a:cs typeface="+mn-cs"/>
                        </a:rPr>
                      </m:ctrlPr>
                    </m:dPr>
                    <m:e>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𝑁𝐶𝑅</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𝐶𝐴𝑆</m:t>
                      </m:r>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𝑚𝑎𝑟𝑔𝑖𝑛</m:t>
                      </m:r>
                    </m:e>
                  </m:d>
                  <m:r>
                    <a:rPr lang="pl-PL" sz="1100" b="0" i="1">
                      <a:solidFill>
                        <a:schemeClr val="tx1"/>
                      </a:solidFill>
                      <a:effectLst/>
                      <a:latin typeface="Cambria Math" panose="02040503050406030204" pitchFamily="18" charset="0"/>
                      <a:ea typeface="+mn-ea"/>
                      <a:cs typeface="+mn-cs"/>
                    </a:rPr>
                    <m:t>∗</m:t>
                  </m:r>
                  <m:f>
                    <m:fPr>
                      <m:ctrlPr>
                        <a:rPr lang="pl-PL" sz="1100" b="0" i="1">
                          <a:solidFill>
                            <a:schemeClr val="tx1"/>
                          </a:solidFill>
                          <a:effectLst/>
                          <a:latin typeface="Cambria Math" panose="02040503050406030204" pitchFamily="18" charset="0"/>
                          <a:ea typeface="+mn-ea"/>
                          <a:cs typeface="+mn-cs"/>
                        </a:rPr>
                      </m:ctrlPr>
                    </m:fPr>
                    <m:num>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𝑐𝑛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a14:m>
              <a:r>
                <a:rPr lang="pl-PL" sz="1100"/>
                <a:t> </a:t>
              </a:r>
              <a:endParaRPr lang="en-US" sz="1100"/>
            </a:p>
          </xdr:txBody>
        </xdr:sp>
      </mc:Choice>
      <mc:Fallback xmlns="">
        <xdr:sp macro="" textlink="">
          <xdr:nvSpPr>
            <xdr:cNvPr id="7" name="TextBox 6">
              <a:extLst>
                <a:ext uri="{FF2B5EF4-FFF2-40B4-BE49-F238E27FC236}">
                  <a16:creationId xmlns:a16="http://schemas.microsoft.com/office/drawing/2014/main" id="{FFFFD67F-B087-42A7-A4F8-11CCE9C3496D}"/>
                </a:ext>
              </a:extLst>
            </xdr:cNvPr>
            <xdr:cNvSpPr txBox="1"/>
          </xdr:nvSpPr>
          <xdr:spPr>
            <a:xfrm>
              <a:off x="24985191" y="2011212"/>
              <a:ext cx="2054603"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pl-PL" sz="1100" b="0" i="0">
                  <a:solidFill>
                    <a:schemeClr val="tx1"/>
                  </a:solidFill>
                  <a:effectLst/>
                  <a:latin typeface="Cambria Math" panose="02040503050406030204" pitchFamily="18" charset="0"/>
                  <a:ea typeface="+mn-ea"/>
                  <a:cs typeface="+mn-cs"/>
                </a:rPr>
                <a:t>𝐾_𝑖∗[〖𝑁𝐶𝑅〗_𝑖+𝐶𝐴𝑆+𝑚𝑎𝑟𝑔𝑖𝑛]∗〖𝑐𝑛〗_𝑖/365</a:t>
              </a:r>
              <a:r>
                <a:rPr lang="pl-PL" sz="1100"/>
                <a:t> </a:t>
              </a:r>
              <a:endParaRPr lang="en-US" sz="1100"/>
            </a:p>
          </xdr:txBody>
        </xdr:sp>
      </mc:Fallback>
    </mc:AlternateContent>
    <xdr:clientData/>
  </xdr:oneCellAnchor>
  <xdr:oneCellAnchor>
    <xdr:from>
      <xdr:col>4</xdr:col>
      <xdr:colOff>417285</xdr:colOff>
      <xdr:row>10</xdr:row>
      <xdr:rowOff>244928</xdr:rowOff>
    </xdr:from>
    <xdr:ext cx="753768" cy="172227"/>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95680166-848F-4E1E-BBB4-BFF4B6B89EF5}"/>
                </a:ext>
              </a:extLst>
            </xdr:cNvPr>
            <xdr:cNvSpPr txBox="1"/>
          </xdr:nvSpPr>
          <xdr:spPr>
            <a:xfrm>
              <a:off x="5998935"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8" name="TextBox 7">
              <a:extLst>
                <a:ext uri="{FF2B5EF4-FFF2-40B4-BE49-F238E27FC236}">
                  <a16:creationId xmlns:a16="http://schemas.microsoft.com/office/drawing/2014/main" id="{95680166-848F-4E1E-BBB4-BFF4B6B89EF5}"/>
                </a:ext>
              </a:extLst>
            </xdr:cNvPr>
            <xdr:cNvSpPr txBox="1"/>
          </xdr:nvSpPr>
          <xdr:spPr>
            <a:xfrm>
              <a:off x="5998935"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5</xdr:col>
      <xdr:colOff>310812</xdr:colOff>
      <xdr:row>10</xdr:row>
      <xdr:rowOff>244928</xdr:rowOff>
    </xdr:from>
    <xdr:ext cx="753768" cy="172227"/>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E5C30F0B-9E9C-4FB4-87BA-783A2450CD65}"/>
                </a:ext>
              </a:extLst>
            </xdr:cNvPr>
            <xdr:cNvSpPr txBox="1"/>
          </xdr:nvSpPr>
          <xdr:spPr>
            <a:xfrm>
              <a:off x="7025937"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𝑡𝑛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9" name="TextBox 8">
              <a:extLst>
                <a:ext uri="{FF2B5EF4-FFF2-40B4-BE49-F238E27FC236}">
                  <a16:creationId xmlns:a16="http://schemas.microsoft.com/office/drawing/2014/main" id="{E5C30F0B-9E9C-4FB4-87BA-783A2450CD65}"/>
                </a:ext>
              </a:extLst>
            </xdr:cNvPr>
            <xdr:cNvSpPr txBox="1"/>
          </xdr:nvSpPr>
          <xdr:spPr>
            <a:xfrm>
              <a:off x="7025937" y="2064203"/>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〖𝑡𝑛〗_𝑖</a:t>
              </a:r>
              <a:endParaRPr lang="en-US" sz="1100"/>
            </a:p>
          </xdr:txBody>
        </xdr:sp>
      </mc:Fallback>
    </mc:AlternateContent>
    <xdr:clientData/>
  </xdr:oneCellAnchor>
  <xdr:oneCellAnchor>
    <xdr:from>
      <xdr:col>6</xdr:col>
      <xdr:colOff>353786</xdr:colOff>
      <xdr:row>10</xdr:row>
      <xdr:rowOff>244929</xdr:rowOff>
    </xdr:from>
    <xdr:ext cx="753768" cy="172227"/>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3AEF726D-B58A-4C10-9B20-3E5028C99ECF}"/>
                </a:ext>
              </a:extLst>
            </xdr:cNvPr>
            <xdr:cNvSpPr txBox="1"/>
          </xdr:nvSpPr>
          <xdr:spPr>
            <a:xfrm>
              <a:off x="8202386" y="2064204"/>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a:solidFill>
                    <a:schemeClr val="tx1"/>
                  </a:solidFill>
                  <a:effectLst/>
                  <a:ea typeface="+mn-ea"/>
                  <a:cs typeface="+mn-cs"/>
                </a:rPr>
                <a:t>c</a:t>
              </a:r>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oMath>
              </a14:m>
              <a:endParaRPr lang="en-US" sz="1100"/>
            </a:p>
          </xdr:txBody>
        </xdr:sp>
      </mc:Choice>
      <mc:Fallback xmlns="">
        <xdr:sp macro="" textlink="">
          <xdr:nvSpPr>
            <xdr:cNvPr id="10" name="TextBox 9">
              <a:extLst>
                <a:ext uri="{FF2B5EF4-FFF2-40B4-BE49-F238E27FC236}">
                  <a16:creationId xmlns:a16="http://schemas.microsoft.com/office/drawing/2014/main" id="{3AEF726D-B58A-4C10-9B20-3E5028C99ECF}"/>
                </a:ext>
              </a:extLst>
            </xdr:cNvPr>
            <xdr:cNvSpPr txBox="1"/>
          </xdr:nvSpPr>
          <xdr:spPr>
            <a:xfrm>
              <a:off x="8202386" y="2064204"/>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a:solidFill>
                    <a:schemeClr val="tx1"/>
                  </a:solidFill>
                  <a:effectLst/>
                  <a:ea typeface="+mn-ea"/>
                  <a:cs typeface="+mn-cs"/>
                </a:rPr>
                <a:t>c</a:t>
              </a:r>
              <a:r>
                <a:rPr lang="pl-PL" sz="1100" b="0" i="0">
                  <a:solidFill>
                    <a:schemeClr val="tx1"/>
                  </a:solidFill>
                  <a:effectLst/>
                  <a:latin typeface="Cambria Math" panose="02040503050406030204" pitchFamily="18" charset="0"/>
                  <a:ea typeface="+mn-ea"/>
                  <a:cs typeface="+mn-cs"/>
                </a:rPr>
                <a:t>𝑛_𝑖</a:t>
              </a:r>
              <a:endParaRPr lang="en-US" sz="1100"/>
            </a:p>
          </xdr:txBody>
        </xdr:sp>
      </mc:Fallback>
    </mc:AlternateContent>
    <xdr:clientData/>
  </xdr:oneCellAnchor>
  <xdr:oneCellAnchor>
    <xdr:from>
      <xdr:col>7</xdr:col>
      <xdr:colOff>326572</xdr:colOff>
      <xdr:row>10</xdr:row>
      <xdr:rowOff>217715</xdr:rowOff>
    </xdr:from>
    <xdr:ext cx="753768" cy="172227"/>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F7B96809-8F6B-4B32-B77E-597628CE843B}"/>
                </a:ext>
              </a:extLst>
            </xdr:cNvPr>
            <xdr:cNvSpPr txBox="1"/>
          </xdr:nvSpPr>
          <xdr:spPr>
            <a:xfrm>
              <a:off x="9308647" y="2036990"/>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14:m>
                <m:oMathPara xmlns:m="http://schemas.openxmlformats.org/officeDocument/2006/math">
                  <m:oMathParaPr>
                    <m:jc m:val="centerGroup"/>
                  </m:oMathParaPr>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𝑡𝑐𝑛</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11" name="TextBox 10">
              <a:extLst>
                <a:ext uri="{FF2B5EF4-FFF2-40B4-BE49-F238E27FC236}">
                  <a16:creationId xmlns:a16="http://schemas.microsoft.com/office/drawing/2014/main" id="{F7B96809-8F6B-4B32-B77E-597628CE843B}"/>
                </a:ext>
              </a:extLst>
            </xdr:cNvPr>
            <xdr:cNvSpPr txBox="1"/>
          </xdr:nvSpPr>
          <xdr:spPr>
            <a:xfrm>
              <a:off x="9308647" y="2036990"/>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pl-PL" sz="1100" b="0" i="0">
                  <a:solidFill>
                    <a:schemeClr val="tx1"/>
                  </a:solidFill>
                  <a:effectLst/>
                  <a:latin typeface="Cambria Math" panose="02040503050406030204" pitchFamily="18" charset="0"/>
                  <a:ea typeface="+mn-ea"/>
                  <a:cs typeface="+mn-cs"/>
                </a:rPr>
                <a:t>〖𝑡𝑐𝑛〗_𝑖</a:t>
              </a:r>
              <a:endParaRPr lang="en-US" sz="1100"/>
            </a:p>
          </xdr:txBody>
        </xdr:sp>
      </mc:Fallback>
    </mc:AlternateContent>
    <xdr:clientData/>
  </xdr:oneCellAnchor>
  <xdr:oneCellAnchor>
    <xdr:from>
      <xdr:col>16</xdr:col>
      <xdr:colOff>381000</xdr:colOff>
      <xdr:row>10</xdr:row>
      <xdr:rowOff>242455</xdr:rowOff>
    </xdr:from>
    <xdr:ext cx="900546" cy="172227"/>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DB7C0A6A-226C-426B-AC69-AD1BFEF844C8}"/>
                </a:ext>
              </a:extLst>
            </xdr:cNvPr>
            <xdr:cNvSpPr txBox="1"/>
          </xdr:nvSpPr>
          <xdr:spPr>
            <a:xfrm>
              <a:off x="22459950" y="2061730"/>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pl-PL" sz="1100" b="0" i="1">
                            <a:latin typeface="Cambria Math" panose="02040503050406030204" pitchFamily="18" charset="0"/>
                          </a:rPr>
                        </m:ctrlPr>
                      </m:sSubPr>
                      <m:e>
                        <m:r>
                          <a:rPr lang="pl-PL" sz="1100" b="0" i="1">
                            <a:latin typeface="Cambria Math" panose="02040503050406030204" pitchFamily="18" charset="0"/>
                          </a:rPr>
                          <m:t>𝐾</m:t>
                        </m:r>
                      </m:e>
                      <m:sub>
                        <m:r>
                          <a:rPr lang="pl-PL" sz="1100" b="0" i="1">
                            <a:latin typeface="Cambria Math" panose="02040503050406030204" pitchFamily="18" charset="0"/>
                          </a:rPr>
                          <m:t>𝑖</m:t>
                        </m:r>
                      </m:sub>
                    </m:sSub>
                  </m:oMath>
                </m:oMathPara>
              </a14:m>
              <a:endParaRPr lang="en-US" sz="1100"/>
            </a:p>
          </xdr:txBody>
        </xdr:sp>
      </mc:Choice>
      <mc:Fallback xmlns="">
        <xdr:sp macro="" textlink="">
          <xdr:nvSpPr>
            <xdr:cNvPr id="12" name="TextBox 11">
              <a:extLst>
                <a:ext uri="{FF2B5EF4-FFF2-40B4-BE49-F238E27FC236}">
                  <a16:creationId xmlns:a16="http://schemas.microsoft.com/office/drawing/2014/main" id="{DB7C0A6A-226C-426B-AC69-AD1BFEF844C8}"/>
                </a:ext>
              </a:extLst>
            </xdr:cNvPr>
            <xdr:cNvSpPr txBox="1"/>
          </xdr:nvSpPr>
          <xdr:spPr>
            <a:xfrm>
              <a:off x="22459950" y="2061730"/>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𝐾_𝑖</a:t>
              </a:r>
              <a:endParaRPr lang="en-US" sz="1100"/>
            </a:p>
          </xdr:txBody>
        </xdr:sp>
      </mc:Fallback>
    </mc:AlternateContent>
    <xdr:clientData/>
  </xdr:oneCellAnchor>
  <xdr:oneCellAnchor>
    <xdr:from>
      <xdr:col>11</xdr:col>
      <xdr:colOff>1546086</xdr:colOff>
      <xdr:row>10</xdr:row>
      <xdr:rowOff>82826</xdr:rowOff>
    </xdr:from>
    <xdr:ext cx="2283744" cy="520912"/>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A5CB32C6-6DFD-4889-8A2D-49444DFCAEE6}"/>
                </a:ext>
              </a:extLst>
            </xdr:cNvPr>
            <xdr:cNvSpPr txBox="1"/>
          </xdr:nvSpPr>
          <xdr:spPr>
            <a:xfrm>
              <a:off x="15852636" y="1902101"/>
              <a:ext cx="2283744" cy="520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pl-PL" sz="1400" i="1">
                            <a:latin typeface="Cambria Math" panose="02040503050406030204" pitchFamily="18" charset="0"/>
                          </a:rPr>
                        </m:ctrlPr>
                      </m:dPr>
                      <m:e>
                        <m:nary>
                          <m:naryPr>
                            <m:chr m:val="∏"/>
                            <m:ctrlPr>
                              <a:rPr lang="en-US" sz="1100" i="1">
                                <a:solidFill>
                                  <a:schemeClr val="tx1"/>
                                </a:solidFill>
                                <a:effectLst/>
                                <a:latin typeface="Cambria Math" panose="02040503050406030204" pitchFamily="18" charset="0"/>
                                <a:ea typeface="+mn-ea"/>
                                <a:cs typeface="+mn-cs"/>
                              </a:rPr>
                            </m:ctrlPr>
                          </m:naryPr>
                          <m:sub>
                            <m:r>
                              <m:rPr>
                                <m:brk m:alnAt="23"/>
                              </m:rPr>
                              <a:rPr lang="pl-PL" sz="1100" b="0" i="1">
                                <a:solidFill>
                                  <a:schemeClr val="tx1"/>
                                </a:solidFill>
                                <a:effectLst/>
                                <a:latin typeface="Cambria Math" panose="02040503050406030204" pitchFamily="18" charset="0"/>
                                <a:ea typeface="+mn-ea"/>
                                <a:cs typeface="+mn-cs"/>
                              </a:rPr>
                              <m:t>𝑖</m:t>
                            </m:r>
                            <m:r>
                              <a:rPr lang="pl-PL" sz="1100" b="0" i="1">
                                <a:solidFill>
                                  <a:schemeClr val="tx1"/>
                                </a:solidFill>
                                <a:effectLst/>
                                <a:latin typeface="Cambria Math" panose="02040503050406030204" pitchFamily="18" charset="0"/>
                                <a:ea typeface="+mn-ea"/>
                                <a:cs typeface="+mn-cs"/>
                              </a:rPr>
                              <m:t>=1</m:t>
                            </m:r>
                          </m:sub>
                          <m:sup>
                            <m:r>
                              <a:rPr lang="pl-PL" sz="1100" i="1">
                                <a:solidFill>
                                  <a:schemeClr val="tx1"/>
                                </a:solidFill>
                                <a:effectLst/>
                                <a:latin typeface="Cambria Math" panose="02040503050406030204" pitchFamily="18" charset="0"/>
                                <a:ea typeface="+mn-ea"/>
                                <a:cs typeface="+mn-cs"/>
                              </a:rPr>
                              <m:t>𝑀</m:t>
                            </m:r>
                          </m:sup>
                          <m:e>
                            <m:r>
                              <a:rPr lang="pl-PL" sz="1100" b="0" i="1">
                                <a:solidFill>
                                  <a:schemeClr val="tx1"/>
                                </a:solidFill>
                                <a:effectLst/>
                                <a:latin typeface="Cambria Math" panose="02040503050406030204" pitchFamily="18" charset="0"/>
                                <a:ea typeface="+mn-ea"/>
                                <a:cs typeface="+mn-cs"/>
                              </a:rPr>
                              <m:t>(1+</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𝑟</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𝑁</m:t>
                                </m:r>
                              </m:den>
                            </m:f>
                            <m:r>
                              <a:rPr lang="pl-PL" sz="1100" b="0" i="1">
                                <a:solidFill>
                                  <a:schemeClr val="tx1"/>
                                </a:solidFill>
                                <a:effectLst/>
                                <a:latin typeface="Cambria Math" panose="02040503050406030204" pitchFamily="18" charset="0"/>
                                <a:ea typeface="+mn-ea"/>
                                <a:cs typeface="+mn-cs"/>
                              </a:rPr>
                              <m:t>)</m:t>
                            </m:r>
                          </m:e>
                        </m:nary>
                        <m:r>
                          <a:rPr lang="pl-PL" sz="1100" b="0" i="1">
                            <a:solidFill>
                              <a:schemeClr val="tx1"/>
                            </a:solidFill>
                            <a:effectLst/>
                            <a:latin typeface="Cambria Math" panose="02040503050406030204" pitchFamily="18" charset="0"/>
                            <a:ea typeface="+mn-ea"/>
                            <a:cs typeface="+mn-cs"/>
                          </a:rPr>
                          <m:t>−1</m:t>
                        </m:r>
                      </m:e>
                    </m:d>
                    <m:r>
                      <a:rPr lang="pl-PL" sz="1100" b="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pl-PL" sz="1100" b="0" i="1">
                            <a:solidFill>
                              <a:schemeClr val="tx1"/>
                            </a:solidFill>
                            <a:effectLst/>
                            <a:latin typeface="Cambria Math" panose="02040503050406030204" pitchFamily="18" charset="0"/>
                            <a:ea typeface="+mn-ea"/>
                            <a:cs typeface="+mn-cs"/>
                          </a:rPr>
                          <m:t>365</m:t>
                        </m:r>
                      </m:num>
                      <m:den>
                        <m:r>
                          <a:rPr lang="pl-PL" sz="1100" b="0" i="1">
                            <a:solidFill>
                              <a:schemeClr val="tx1"/>
                            </a:solidFill>
                            <a:effectLst/>
                            <a:latin typeface="Cambria Math" panose="02040503050406030204" pitchFamily="18" charset="0"/>
                            <a:ea typeface="+mn-ea"/>
                            <a:cs typeface="+mn-cs"/>
                          </a:rPr>
                          <m:t>𝑡</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𝑛</m:t>
                            </m:r>
                          </m:e>
                          <m:sub>
                            <m:r>
                              <a:rPr lang="pl-PL" sz="1100" b="0" i="1">
                                <a:solidFill>
                                  <a:schemeClr val="tx1"/>
                                </a:solidFill>
                                <a:effectLst/>
                                <a:latin typeface="Cambria Math" panose="02040503050406030204" pitchFamily="18" charset="0"/>
                                <a:ea typeface="+mn-ea"/>
                                <a:cs typeface="+mn-cs"/>
                              </a:rPr>
                              <m:t>𝑖</m:t>
                            </m:r>
                          </m:sub>
                        </m:sSub>
                      </m:den>
                    </m:f>
                  </m:oMath>
                </m:oMathPara>
              </a14:m>
              <a:endParaRPr lang="en-US" sz="1400"/>
            </a:p>
          </xdr:txBody>
        </xdr:sp>
      </mc:Choice>
      <mc:Fallback xmlns="">
        <xdr:sp macro="" textlink="">
          <xdr:nvSpPr>
            <xdr:cNvPr id="13" name="TextBox 12">
              <a:extLst>
                <a:ext uri="{FF2B5EF4-FFF2-40B4-BE49-F238E27FC236}">
                  <a16:creationId xmlns:a16="http://schemas.microsoft.com/office/drawing/2014/main" id="{A5CB32C6-6DFD-4889-8A2D-49444DFCAEE6}"/>
                </a:ext>
              </a:extLst>
            </xdr:cNvPr>
            <xdr:cNvSpPr txBox="1"/>
          </xdr:nvSpPr>
          <xdr:spPr>
            <a:xfrm>
              <a:off x="15852636" y="1902101"/>
              <a:ext cx="2283744" cy="520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400" i="0">
                  <a:latin typeface="Cambria Math" panose="02040503050406030204" pitchFamily="18" charset="0"/>
                </a:rPr>
                <a:t>(</a:t>
              </a:r>
              <a:r>
                <a:rPr lang="en-US" sz="110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_</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𝑖=1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a:t>
              </a:r>
              <a:r>
                <a:rPr lang="pl-PL" sz="1100" i="0">
                  <a:solidFill>
                    <a:schemeClr val="tx1"/>
                  </a:solidFill>
                  <a:effectLst/>
                  <a:latin typeface="Cambria Math" panose="02040503050406030204" pitchFamily="18" charset="0"/>
                  <a:ea typeface="+mn-ea"/>
                  <a:cs typeface="+mn-cs"/>
                </a:rPr>
                <a:t>𝑀</a:t>
              </a:r>
              <a:r>
                <a:rPr lang="pl-PL" sz="1100" b="0" i="0">
                  <a:solidFill>
                    <a:schemeClr val="tx1"/>
                  </a:solidFill>
                  <a:effectLst/>
                  <a:latin typeface="Cambria Math" panose="02040503050406030204" pitchFamily="18" charset="0"/>
                  <a:ea typeface="+mn-ea"/>
                  <a:cs typeface="+mn-cs"/>
                </a:rPr>
                <a:t>▒〖(1+</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𝑟</a:t>
              </a:r>
              <a:r>
                <a:rPr lang="en-US" sz="1100" b="0" i="0">
                  <a:solidFill>
                    <a:schemeClr val="tx1"/>
                  </a:solidFill>
                  <a:effectLst/>
                  <a:latin typeface="Cambria Math" panose="02040503050406030204" pitchFamily="18" charset="0"/>
                  <a:ea typeface="+mn-ea"/>
                  <a:cs typeface="+mn-cs"/>
                </a:rPr>
                <a:t>_</a:t>
              </a:r>
              <a:r>
                <a:rPr lang="pl-PL" sz="1100" b="0" i="0">
                  <a:solidFill>
                    <a:schemeClr val="tx1"/>
                  </a:solidFill>
                  <a:effectLst/>
                  <a:latin typeface="Cambria Math" panose="02040503050406030204" pitchFamily="18" charset="0"/>
                  <a:ea typeface="+mn-ea"/>
                  <a:cs typeface="+mn-cs"/>
                </a:rPr>
                <a:t>𝑖∗𝑛_𝑖</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𝑁)〗−1)∗365</a:t>
              </a:r>
              <a:r>
                <a:rPr lang="en-US" sz="1100" b="0" i="0">
                  <a:solidFill>
                    <a:schemeClr val="tx1"/>
                  </a:solidFill>
                  <a:effectLst/>
                  <a:latin typeface="Cambria Math" panose="02040503050406030204" pitchFamily="18" charset="0"/>
                  <a:ea typeface="+mn-ea"/>
                  <a:cs typeface="+mn-cs"/>
                </a:rPr>
                <a:t>/(</a:t>
              </a:r>
              <a:r>
                <a:rPr lang="pl-PL" sz="1100" b="0" i="0">
                  <a:solidFill>
                    <a:schemeClr val="tx1"/>
                  </a:solidFill>
                  <a:effectLst/>
                  <a:latin typeface="Cambria Math" panose="02040503050406030204" pitchFamily="18" charset="0"/>
                  <a:ea typeface="+mn-ea"/>
                  <a:cs typeface="+mn-cs"/>
                </a:rPr>
                <a:t>𝑡𝑛_𝑖 </a:t>
              </a:r>
              <a:r>
                <a:rPr lang="en-US" sz="1100" b="0" i="0">
                  <a:solidFill>
                    <a:schemeClr val="tx1"/>
                  </a:solidFill>
                  <a:effectLst/>
                  <a:latin typeface="Cambria Math" panose="02040503050406030204" pitchFamily="18" charset="0"/>
                  <a:ea typeface="+mn-ea"/>
                  <a:cs typeface="+mn-cs"/>
                </a:rPr>
                <a:t>)</a:t>
              </a:r>
              <a:endParaRPr lang="en-US" sz="1400"/>
            </a:p>
          </xdr:txBody>
        </xdr:sp>
      </mc:Fallback>
    </mc:AlternateContent>
    <xdr:clientData/>
  </xdr:oneCellAnchor>
  <xdr:oneCellAnchor>
    <xdr:from>
      <xdr:col>28</xdr:col>
      <xdr:colOff>77561</xdr:colOff>
      <xdr:row>10</xdr:row>
      <xdr:rowOff>136072</xdr:rowOff>
    </xdr:from>
    <xdr:ext cx="1317171" cy="385811"/>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E12C5A33-7A01-48BC-93E3-EA0618AD6536}"/>
                </a:ext>
              </a:extLst>
            </xdr:cNvPr>
            <xdr:cNvSpPr txBox="1"/>
          </xdr:nvSpPr>
          <xdr:spPr>
            <a:xfrm>
              <a:off x="33948461" y="1955347"/>
              <a:ext cx="1317171" cy="385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pl-PL" sz="1100" b="0" i="1">
                            <a:latin typeface="Cambria Math" panose="02040503050406030204" pitchFamily="18" charset="0"/>
                          </a:rPr>
                        </m:ctrlPr>
                      </m:dPr>
                      <m:e>
                        <m:f>
                          <m:fPr>
                            <m:ctrlPr>
                              <a:rPr lang="pl-PL" sz="1100" b="0" i="1">
                                <a:latin typeface="Cambria Math" panose="02040503050406030204" pitchFamily="18" charset="0"/>
                              </a:rPr>
                            </m:ctrlPr>
                          </m:fPr>
                          <m:num>
                            <m:r>
                              <a:rPr lang="pl-PL" sz="1100" b="0" i="1">
                                <a:latin typeface="Cambria Math" panose="02040503050406030204" pitchFamily="18" charset="0"/>
                              </a:rPr>
                              <m:t>𝐶</m:t>
                            </m:r>
                            <m:sSub>
                              <m:sSubPr>
                                <m:ctrlPr>
                                  <a:rPr lang="pl-PL" sz="1100" b="0" i="1">
                                    <a:latin typeface="Cambria Math" panose="02040503050406030204" pitchFamily="18" charset="0"/>
                                  </a:rPr>
                                </m:ctrlPr>
                              </m:sSubPr>
                              <m:e>
                                <m:r>
                                  <a:rPr lang="pl-PL" sz="1100" b="0" i="1">
                                    <a:latin typeface="Cambria Math" panose="02040503050406030204" pitchFamily="18" charset="0"/>
                                  </a:rPr>
                                  <m:t>𝐼</m:t>
                                </m:r>
                              </m:e>
                              <m:sub>
                                <m:r>
                                  <a:rPr lang="pl-PL" sz="1100" b="0" i="1">
                                    <a:latin typeface="Cambria Math" panose="02040503050406030204" pitchFamily="18" charset="0"/>
                                  </a:rPr>
                                  <m:t>𝑖</m:t>
                                </m:r>
                              </m:sub>
                            </m:sSub>
                          </m:num>
                          <m:den>
                            <m:r>
                              <a:rPr lang="pl-PL" sz="1100" b="0" i="1">
                                <a:latin typeface="Cambria Math" panose="02040503050406030204" pitchFamily="18" charset="0"/>
                              </a:rPr>
                              <m:t>𝐶</m:t>
                            </m:r>
                            <m:sSub>
                              <m:sSubPr>
                                <m:ctrlPr>
                                  <a:rPr lang="pl-PL" sz="1100" b="0" i="1">
                                    <a:latin typeface="Cambria Math" panose="02040503050406030204" pitchFamily="18" charset="0"/>
                                  </a:rPr>
                                </m:ctrlPr>
                              </m:sSubPr>
                              <m:e>
                                <m:r>
                                  <a:rPr lang="pl-PL" sz="1100" b="0" i="1">
                                    <a:latin typeface="Cambria Math" panose="02040503050406030204" pitchFamily="18" charset="0"/>
                                  </a:rPr>
                                  <m:t>𝐼</m:t>
                                </m:r>
                              </m:e>
                              <m:sub>
                                <m:sSub>
                                  <m:sSubPr>
                                    <m:ctrlPr>
                                      <a:rPr lang="pl-PL" sz="1100" b="0" i="1">
                                        <a:latin typeface="Cambria Math" panose="02040503050406030204" pitchFamily="18" charset="0"/>
                                      </a:rPr>
                                    </m:ctrlPr>
                                  </m:sSubPr>
                                  <m:e>
                                    <m:r>
                                      <a:rPr lang="pl-PL" sz="1100" b="0" i="1">
                                        <a:latin typeface="Cambria Math" panose="02040503050406030204" pitchFamily="18" charset="0"/>
                                      </a:rPr>
                                      <m:t>𝑖</m:t>
                                    </m:r>
                                  </m:e>
                                  <m:sub>
                                    <m:r>
                                      <a:rPr lang="pl-PL" sz="1100" b="0" i="1">
                                        <a:latin typeface="Cambria Math" panose="02040503050406030204" pitchFamily="18" charset="0"/>
                                      </a:rPr>
                                      <m:t>𝑜</m:t>
                                    </m:r>
                                  </m:sub>
                                </m:sSub>
                              </m:sub>
                            </m:sSub>
                          </m:den>
                        </m:f>
                        <m:r>
                          <a:rPr lang="pl-PL" sz="1100" b="0" i="1">
                            <a:latin typeface="Cambria Math" panose="02040503050406030204" pitchFamily="18" charset="0"/>
                          </a:rPr>
                          <m:t>−1</m:t>
                        </m:r>
                      </m:e>
                    </m:d>
                    <m:r>
                      <a:rPr lang="pl-PL" sz="1100" b="0" i="1">
                        <a:latin typeface="Cambria Math" panose="02040503050406030204" pitchFamily="18" charset="0"/>
                      </a:rPr>
                      <m:t>∗</m:t>
                    </m:r>
                    <m:f>
                      <m:fPr>
                        <m:ctrlPr>
                          <a:rPr lang="pl-PL" sz="1100" b="0" i="1">
                            <a:latin typeface="Cambria Math" panose="02040503050406030204" pitchFamily="18" charset="0"/>
                          </a:rPr>
                        </m:ctrlPr>
                      </m:fPr>
                      <m:num>
                        <m:r>
                          <a:rPr lang="pl-PL" sz="1100" b="0" i="1">
                            <a:latin typeface="Cambria Math" panose="02040503050406030204" pitchFamily="18" charset="0"/>
                          </a:rPr>
                          <m:t>365</m:t>
                        </m:r>
                      </m:num>
                      <m:den>
                        <m:r>
                          <a:rPr lang="pl-PL" sz="1100" b="0" i="1">
                            <a:latin typeface="Cambria Math" panose="02040503050406030204" pitchFamily="18" charset="0"/>
                          </a:rPr>
                          <m:t>𝑡</m:t>
                        </m:r>
                        <m:sSub>
                          <m:sSubPr>
                            <m:ctrlPr>
                              <a:rPr lang="pl-PL" sz="1100" b="0" i="1">
                                <a:latin typeface="Cambria Math" panose="02040503050406030204" pitchFamily="18" charset="0"/>
                              </a:rPr>
                            </m:ctrlPr>
                          </m:sSubPr>
                          <m:e>
                            <m:r>
                              <a:rPr lang="pl-PL" sz="1100" b="0" i="1">
                                <a:latin typeface="Cambria Math" panose="02040503050406030204" pitchFamily="18" charset="0"/>
                              </a:rPr>
                              <m:t>𝑛</m:t>
                            </m:r>
                          </m:e>
                          <m:sub>
                            <m:r>
                              <a:rPr lang="pl-PL" sz="1100" b="0" i="1">
                                <a:latin typeface="Cambria Math" panose="02040503050406030204" pitchFamily="18" charset="0"/>
                              </a:rPr>
                              <m:t>𝑖</m:t>
                            </m:r>
                          </m:sub>
                        </m:sSub>
                      </m:den>
                    </m:f>
                  </m:oMath>
                </m:oMathPara>
              </a14:m>
              <a:endParaRPr lang="en-US" sz="1100"/>
            </a:p>
          </xdr:txBody>
        </xdr:sp>
      </mc:Choice>
      <mc:Fallback xmlns="">
        <xdr:sp macro="" textlink="">
          <xdr:nvSpPr>
            <xdr:cNvPr id="14" name="TextBox 13">
              <a:extLst>
                <a:ext uri="{FF2B5EF4-FFF2-40B4-BE49-F238E27FC236}">
                  <a16:creationId xmlns:a16="http://schemas.microsoft.com/office/drawing/2014/main" id="{E12C5A33-7A01-48BC-93E3-EA0618AD6536}"/>
                </a:ext>
              </a:extLst>
            </xdr:cNvPr>
            <xdr:cNvSpPr txBox="1"/>
          </xdr:nvSpPr>
          <xdr:spPr>
            <a:xfrm>
              <a:off x="33948461" y="1955347"/>
              <a:ext cx="1317171" cy="385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((𝐶𝐼_𝑖)/(𝐶𝐼_(𝑖_𝑜 ) )−1)∗365/(𝑡𝑛_𝑖 )</a:t>
              </a:r>
              <a:endParaRPr lang="en-US" sz="1100"/>
            </a:p>
          </xdr:txBody>
        </xdr:sp>
      </mc:Fallback>
    </mc:AlternateContent>
    <xdr:clientData/>
  </xdr:oneCellAnchor>
  <xdr:oneCellAnchor>
    <xdr:from>
      <xdr:col>27</xdr:col>
      <xdr:colOff>411513</xdr:colOff>
      <xdr:row>10</xdr:row>
      <xdr:rowOff>288880</xdr:rowOff>
    </xdr:from>
    <xdr:ext cx="753768" cy="172227"/>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B1639A85-359F-488E-829C-9AFA65E5AC93}"/>
                </a:ext>
              </a:extLst>
            </xdr:cNvPr>
            <xdr:cNvSpPr txBox="1"/>
          </xdr:nvSpPr>
          <xdr:spPr>
            <a:xfrm>
              <a:off x="32863188" y="210815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solidFill>
                          <a:schemeClr val="tx1"/>
                        </a:solidFill>
                        <a:effectLst/>
                        <a:latin typeface="Cambria Math" panose="02040503050406030204" pitchFamily="18" charset="0"/>
                        <a:ea typeface="+mn-ea"/>
                        <a:cs typeface="+mn-cs"/>
                      </a:rPr>
                      <m:t>𝐶</m:t>
                    </m:r>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𝐼</m:t>
                        </m:r>
                      </m:e>
                      <m:sub>
                        <m:r>
                          <a:rPr lang="pl-PL" sz="1100" b="0" i="1">
                            <a:solidFill>
                              <a:schemeClr val="tx1"/>
                            </a:solidFill>
                            <a:effectLst/>
                            <a:latin typeface="Cambria Math" panose="02040503050406030204" pitchFamily="18" charset="0"/>
                            <a:ea typeface="+mn-ea"/>
                            <a:cs typeface="+mn-cs"/>
                          </a:rPr>
                          <m:t>𝑖</m:t>
                        </m:r>
                      </m:sub>
                    </m:sSub>
                  </m:oMath>
                </m:oMathPara>
              </a14:m>
              <a:endParaRPr lang="en-US" sz="1100"/>
            </a:p>
          </xdr:txBody>
        </xdr:sp>
      </mc:Choice>
      <mc:Fallback xmlns="">
        <xdr:sp macro="" textlink="">
          <xdr:nvSpPr>
            <xdr:cNvPr id="15" name="TextBox 14">
              <a:extLst>
                <a:ext uri="{FF2B5EF4-FFF2-40B4-BE49-F238E27FC236}">
                  <a16:creationId xmlns:a16="http://schemas.microsoft.com/office/drawing/2014/main" id="{B1639A85-359F-488E-829C-9AFA65E5AC93}"/>
                </a:ext>
              </a:extLst>
            </xdr:cNvPr>
            <xdr:cNvSpPr txBox="1"/>
          </xdr:nvSpPr>
          <xdr:spPr>
            <a:xfrm>
              <a:off x="32863188" y="2108155"/>
              <a:ext cx="75376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solidFill>
                    <a:schemeClr val="tx1"/>
                  </a:solidFill>
                  <a:effectLst/>
                  <a:latin typeface="Cambria Math" panose="02040503050406030204" pitchFamily="18" charset="0"/>
                  <a:ea typeface="+mn-ea"/>
                  <a:cs typeface="+mn-cs"/>
                </a:rPr>
                <a:t>𝐶𝐼_𝑖</a:t>
              </a:r>
              <a:endParaRPr lang="en-US" sz="1100"/>
            </a:p>
          </xdr:txBody>
        </xdr:sp>
      </mc:Fallback>
    </mc:AlternateContent>
    <xdr:clientData/>
  </xdr:oneCellAnchor>
  <xdr:oneCellAnchor>
    <xdr:from>
      <xdr:col>29</xdr:col>
      <xdr:colOff>61553</xdr:colOff>
      <xdr:row>10</xdr:row>
      <xdr:rowOff>193702</xdr:rowOff>
    </xdr:from>
    <xdr:ext cx="2280476" cy="305789"/>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5B7FC2F2-6E44-4E93-857A-0D33DB14B062}"/>
                </a:ext>
              </a:extLst>
            </xdr:cNvPr>
            <xdr:cNvSpPr txBox="1"/>
          </xdr:nvSpPr>
          <xdr:spPr>
            <a:xfrm>
              <a:off x="35729877" y="2009055"/>
              <a:ext cx="2280476" cy="305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𝐾</m:t>
                    </m:r>
                    <m:r>
                      <a:rPr lang="pl-PL" sz="1100" b="0" i="1">
                        <a:latin typeface="Cambria Math" panose="02040503050406030204" pitchFamily="18" charset="0"/>
                      </a:rPr>
                      <m:t>∗[</m:t>
                    </m:r>
                    <m:r>
                      <a:rPr lang="pl-PL" sz="1100" b="0" i="1">
                        <a:latin typeface="Cambria Math" panose="02040503050406030204" pitchFamily="18" charset="0"/>
                      </a:rPr>
                      <m:t>𝐴𝐶𝑅</m:t>
                    </m:r>
                    <m:r>
                      <a:rPr lang="pl-PL" sz="1100" b="0" i="1">
                        <a:latin typeface="Cambria Math" panose="02040503050406030204" pitchFamily="18" charset="0"/>
                      </a:rPr>
                      <m:t>+</m:t>
                    </m:r>
                    <m:r>
                      <a:rPr lang="pl-PL" sz="1100" b="0" i="1">
                        <a:latin typeface="Cambria Math" panose="02040503050406030204" pitchFamily="18" charset="0"/>
                      </a:rPr>
                      <m:t>𝐶𝐴𝑆</m:t>
                    </m:r>
                    <m:r>
                      <a:rPr lang="pl-PL" sz="1100" b="0" i="1">
                        <a:latin typeface="Cambria Math" panose="02040503050406030204" pitchFamily="18" charset="0"/>
                      </a:rPr>
                      <m:t>+</m:t>
                    </m:r>
                    <m:r>
                      <a:rPr lang="pl-PL" sz="1100" b="0" i="1">
                        <a:latin typeface="Cambria Math" panose="02040503050406030204" pitchFamily="18" charset="0"/>
                      </a:rPr>
                      <m:t>𝑚𝑎𝑟𝑔𝑖𝑛</m:t>
                    </m:r>
                    <m:r>
                      <a:rPr lang="pl-PL" sz="1100" b="0" i="1">
                        <a:latin typeface="Cambria Math" panose="02040503050406030204" pitchFamily="18" charset="0"/>
                      </a:rPr>
                      <m:t>]∗</m:t>
                    </m:r>
                    <m:f>
                      <m:fPr>
                        <m:ctrlPr>
                          <a:rPr lang="pl-PL" sz="1100" b="0" i="1">
                            <a:latin typeface="Cambria Math" panose="02040503050406030204" pitchFamily="18" charset="0"/>
                          </a:rPr>
                        </m:ctrlPr>
                      </m:fPr>
                      <m:num>
                        <m:r>
                          <a:rPr lang="pl-PL" sz="1100" b="0" i="1">
                            <a:latin typeface="Cambria Math" panose="02040503050406030204" pitchFamily="18" charset="0"/>
                          </a:rPr>
                          <m:t>𝑡𝑐</m:t>
                        </m:r>
                        <m:sSub>
                          <m:sSubPr>
                            <m:ctrlPr>
                              <a:rPr lang="pl-PL" sz="1100" b="0" i="1">
                                <a:latin typeface="Cambria Math" panose="02040503050406030204" pitchFamily="18" charset="0"/>
                              </a:rPr>
                            </m:ctrlPr>
                          </m:sSubPr>
                          <m:e>
                            <m:r>
                              <a:rPr lang="pl-PL" sz="1100" b="0" i="1">
                                <a:latin typeface="Cambria Math" panose="02040503050406030204" pitchFamily="18" charset="0"/>
                              </a:rPr>
                              <m:t>𝑛</m:t>
                            </m:r>
                          </m:e>
                          <m:sub>
                            <m:r>
                              <a:rPr lang="pl-PL" sz="1100" b="0" i="1">
                                <a:latin typeface="Cambria Math" panose="02040503050406030204" pitchFamily="18" charset="0"/>
                              </a:rPr>
                              <m:t>𝑖</m:t>
                            </m:r>
                          </m:sub>
                        </m:sSub>
                      </m:num>
                      <m:den>
                        <m:r>
                          <a:rPr lang="pl-PL" sz="1100" b="0" i="1">
                            <a:latin typeface="Cambria Math" panose="02040503050406030204" pitchFamily="18" charset="0"/>
                          </a:rPr>
                          <m:t>365</m:t>
                        </m:r>
                      </m:den>
                    </m:f>
                  </m:oMath>
                </m:oMathPara>
              </a14:m>
              <a:endParaRPr lang="en-US" sz="1100"/>
            </a:p>
          </xdr:txBody>
        </xdr:sp>
      </mc:Choice>
      <mc:Fallback xmlns="">
        <xdr:sp macro="" textlink="">
          <xdr:nvSpPr>
            <xdr:cNvPr id="16" name="TextBox 15">
              <a:extLst>
                <a:ext uri="{FF2B5EF4-FFF2-40B4-BE49-F238E27FC236}">
                  <a16:creationId xmlns:a16="http://schemas.microsoft.com/office/drawing/2014/main" id="{5B7FC2F2-6E44-4E93-857A-0D33DB14B062}"/>
                </a:ext>
              </a:extLst>
            </xdr:cNvPr>
            <xdr:cNvSpPr txBox="1"/>
          </xdr:nvSpPr>
          <xdr:spPr>
            <a:xfrm>
              <a:off x="35729877" y="2009055"/>
              <a:ext cx="2280476" cy="305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𝐾∗[𝐴𝐶𝑅+𝐶𝐴𝑆+𝑚𝑎𝑟𝑔𝑖𝑛]∗(𝑡𝑐𝑛_𝑖)/365</a:t>
              </a:r>
              <a:endParaRPr lang="en-US" sz="1100"/>
            </a:p>
          </xdr:txBody>
        </xdr:sp>
      </mc:Fallback>
    </mc:AlternateContent>
    <xdr:clientData/>
  </xdr:oneCellAnchor>
  <xdr:oneCellAnchor>
    <xdr:from>
      <xdr:col>17</xdr:col>
      <xdr:colOff>165760</xdr:colOff>
      <xdr:row>10</xdr:row>
      <xdr:rowOff>236680</xdr:rowOff>
    </xdr:from>
    <xdr:ext cx="900546" cy="172227"/>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083011BE-6BC9-4FBD-A263-D1E864C8294F}"/>
                </a:ext>
              </a:extLst>
            </xdr:cNvPr>
            <xdr:cNvSpPr txBox="1"/>
          </xdr:nvSpPr>
          <xdr:spPr>
            <a:xfrm>
              <a:off x="23663935" y="2055955"/>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𝐶𝐴𝑆</m:t>
                    </m:r>
                  </m:oMath>
                </m:oMathPara>
              </a14:m>
              <a:endParaRPr lang="en-US" sz="1100"/>
            </a:p>
          </xdr:txBody>
        </xdr:sp>
      </mc:Choice>
      <mc:Fallback xmlns="">
        <xdr:sp macro="" textlink="">
          <xdr:nvSpPr>
            <xdr:cNvPr id="17" name="TextBox 16">
              <a:extLst>
                <a:ext uri="{FF2B5EF4-FFF2-40B4-BE49-F238E27FC236}">
                  <a16:creationId xmlns:a16="http://schemas.microsoft.com/office/drawing/2014/main" id="{083011BE-6BC9-4FBD-A263-D1E864C8294F}"/>
                </a:ext>
              </a:extLst>
            </xdr:cNvPr>
            <xdr:cNvSpPr txBox="1"/>
          </xdr:nvSpPr>
          <xdr:spPr>
            <a:xfrm>
              <a:off x="23663935" y="2055955"/>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latin typeface="Cambria Math" panose="02040503050406030204" pitchFamily="18" charset="0"/>
                </a:rPr>
                <a:t>𝐶𝐴𝑆</a:t>
              </a:r>
              <a:endParaRPr lang="en-US" sz="1100"/>
            </a:p>
          </xdr:txBody>
        </xdr:sp>
      </mc:Fallback>
    </mc:AlternateContent>
    <xdr:clientData/>
  </xdr:oneCellAnchor>
  <xdr:oneCellAnchor>
    <xdr:from>
      <xdr:col>21</xdr:col>
      <xdr:colOff>13607</xdr:colOff>
      <xdr:row>10</xdr:row>
      <xdr:rowOff>204107</xdr:rowOff>
    </xdr:from>
    <xdr:ext cx="2115510" cy="226665"/>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B5589786-3944-4750-A545-FA2A16C5E204}"/>
                </a:ext>
              </a:extLst>
            </xdr:cNvPr>
            <xdr:cNvSpPr txBox="1"/>
          </xdr:nvSpPr>
          <xdr:spPr>
            <a:xfrm>
              <a:off x="29272166" y="2209960"/>
              <a:ext cx="2115510"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𝐾</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d>
                    <m:dPr>
                      <m:begChr m:val="["/>
                      <m:endChr m:val="]"/>
                      <m:ctrlPr>
                        <a:rPr lang="pl-PL" sz="1100" b="0" i="1">
                          <a:solidFill>
                            <a:schemeClr val="tx1"/>
                          </a:solidFill>
                          <a:effectLst/>
                          <a:latin typeface="Cambria Math" panose="02040503050406030204" pitchFamily="18" charset="0"/>
                          <a:ea typeface="+mn-ea"/>
                          <a:cs typeface="+mn-cs"/>
                        </a:rPr>
                      </m:ctrlPr>
                    </m:dPr>
                    <m:e>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𝐴𝐶𝑅</m:t>
                          </m:r>
                        </m:e>
                        <m:sub>
                          <m:r>
                            <a:rPr lang="pl-PL" sz="1100" b="0" i="1">
                              <a:solidFill>
                                <a:schemeClr val="tx1"/>
                              </a:solidFill>
                              <a:effectLst/>
                              <a:latin typeface="Cambria Math" panose="02040503050406030204" pitchFamily="18" charset="0"/>
                              <a:ea typeface="+mn-ea"/>
                              <a:cs typeface="+mn-cs"/>
                            </a:rPr>
                            <m:t>𝑖</m:t>
                          </m:r>
                        </m:sub>
                      </m:sSub>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𝐶𝐴𝑆</m:t>
                      </m:r>
                      <m:r>
                        <a:rPr lang="pl-PL" sz="1100" b="0" i="1">
                          <a:solidFill>
                            <a:schemeClr val="tx1"/>
                          </a:solidFill>
                          <a:effectLst/>
                          <a:latin typeface="Cambria Math" panose="02040503050406030204" pitchFamily="18" charset="0"/>
                          <a:ea typeface="+mn-ea"/>
                          <a:cs typeface="+mn-cs"/>
                        </a:rPr>
                        <m:t>+</m:t>
                      </m:r>
                      <m:r>
                        <a:rPr lang="pl-PL" sz="1100" b="0" i="1">
                          <a:solidFill>
                            <a:schemeClr val="tx1"/>
                          </a:solidFill>
                          <a:effectLst/>
                          <a:latin typeface="Cambria Math" panose="02040503050406030204" pitchFamily="18" charset="0"/>
                          <a:ea typeface="+mn-ea"/>
                          <a:cs typeface="+mn-cs"/>
                        </a:rPr>
                        <m:t>𝑚𝑎𝑟𝑔𝑖𝑛</m:t>
                      </m:r>
                    </m:e>
                  </m:d>
                  <m:r>
                    <a:rPr lang="pl-PL" sz="1100" b="0" i="1">
                      <a:solidFill>
                        <a:schemeClr val="tx1"/>
                      </a:solidFill>
                      <a:effectLst/>
                      <a:latin typeface="Cambria Math" panose="02040503050406030204" pitchFamily="18" charset="0"/>
                      <a:ea typeface="+mn-ea"/>
                      <a:cs typeface="+mn-cs"/>
                    </a:rPr>
                    <m:t>∗</m:t>
                  </m:r>
                  <m:f>
                    <m:fPr>
                      <m:ctrlPr>
                        <a:rPr lang="pl-PL" sz="1100" b="0" i="1">
                          <a:solidFill>
                            <a:schemeClr val="tx1"/>
                          </a:solidFill>
                          <a:effectLst/>
                          <a:latin typeface="Cambria Math" panose="02040503050406030204" pitchFamily="18" charset="0"/>
                          <a:ea typeface="+mn-ea"/>
                          <a:cs typeface="+mn-cs"/>
                        </a:rPr>
                      </m:ctrlPr>
                    </m:fPr>
                    <m:num>
                      <m:sSub>
                        <m:sSubPr>
                          <m:ctrlPr>
                            <a:rPr lang="pl-PL" sz="1100" b="0" i="1">
                              <a:solidFill>
                                <a:schemeClr val="tx1"/>
                              </a:solidFill>
                              <a:effectLst/>
                              <a:latin typeface="Cambria Math" panose="02040503050406030204" pitchFamily="18" charset="0"/>
                              <a:ea typeface="+mn-ea"/>
                              <a:cs typeface="+mn-cs"/>
                            </a:rPr>
                          </m:ctrlPr>
                        </m:sSubPr>
                        <m:e>
                          <m:r>
                            <a:rPr lang="pl-PL" sz="1100" b="0" i="1">
                              <a:solidFill>
                                <a:schemeClr val="tx1"/>
                              </a:solidFill>
                              <a:effectLst/>
                              <a:latin typeface="Cambria Math" panose="02040503050406030204" pitchFamily="18" charset="0"/>
                              <a:ea typeface="+mn-ea"/>
                              <a:cs typeface="+mn-cs"/>
                            </a:rPr>
                            <m:t>𝑐𝑛</m:t>
                          </m:r>
                        </m:e>
                        <m:sub>
                          <m:r>
                            <a:rPr lang="pl-PL" sz="1100" b="0" i="1">
                              <a:solidFill>
                                <a:schemeClr val="tx1"/>
                              </a:solidFill>
                              <a:effectLst/>
                              <a:latin typeface="Cambria Math" panose="02040503050406030204" pitchFamily="18" charset="0"/>
                              <a:ea typeface="+mn-ea"/>
                              <a:cs typeface="+mn-cs"/>
                            </a:rPr>
                            <m:t>𝑖</m:t>
                          </m:r>
                        </m:sub>
                      </m:sSub>
                    </m:num>
                    <m:den>
                      <m:r>
                        <a:rPr lang="pl-PL" sz="1100" b="0" i="1">
                          <a:solidFill>
                            <a:schemeClr val="tx1"/>
                          </a:solidFill>
                          <a:effectLst/>
                          <a:latin typeface="Cambria Math" panose="02040503050406030204" pitchFamily="18" charset="0"/>
                          <a:ea typeface="+mn-ea"/>
                          <a:cs typeface="+mn-cs"/>
                        </a:rPr>
                        <m:t>365</m:t>
                      </m:r>
                    </m:den>
                  </m:f>
                </m:oMath>
              </a14:m>
              <a:r>
                <a:rPr lang="pl-PL" sz="1100"/>
                <a:t> </a:t>
              </a:r>
              <a:endParaRPr lang="en-US" sz="1100"/>
            </a:p>
          </xdr:txBody>
        </xdr:sp>
      </mc:Choice>
      <mc:Fallback xmlns="">
        <xdr:sp macro="" textlink="">
          <xdr:nvSpPr>
            <xdr:cNvPr id="18" name="TextBox 17">
              <a:extLst>
                <a:ext uri="{FF2B5EF4-FFF2-40B4-BE49-F238E27FC236}">
                  <a16:creationId xmlns:a16="http://schemas.microsoft.com/office/drawing/2014/main" id="{B5589786-3944-4750-A545-FA2A16C5E204}"/>
                </a:ext>
              </a:extLst>
            </xdr:cNvPr>
            <xdr:cNvSpPr txBox="1"/>
          </xdr:nvSpPr>
          <xdr:spPr>
            <a:xfrm>
              <a:off x="29272166" y="2209960"/>
              <a:ext cx="2115510" cy="226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pl-PL" sz="1100" b="0" i="0">
                  <a:solidFill>
                    <a:schemeClr val="tx1"/>
                  </a:solidFill>
                  <a:effectLst/>
                  <a:latin typeface="Cambria Math" panose="02040503050406030204" pitchFamily="18" charset="0"/>
                  <a:ea typeface="+mn-ea"/>
                  <a:cs typeface="+mn-cs"/>
                </a:rPr>
                <a:t>𝐾_𝑖∗[〖𝐴𝐶𝑅〗_𝑖+𝐶𝐴𝑆+𝑚𝑎𝑟𝑔𝑖𝑛]∗〖𝑐𝑛〗_𝑖/365</a:t>
              </a:r>
              <a:r>
                <a:rPr lang="pl-PL" sz="1100"/>
                <a:t> </a:t>
              </a:r>
              <a:endParaRPr lang="en-US" sz="1100"/>
            </a:p>
          </xdr:txBody>
        </xdr:sp>
      </mc:Fallback>
    </mc:AlternateContent>
    <xdr:clientData/>
  </xdr:oneCellAnchor>
  <xdr:oneCellAnchor>
    <xdr:from>
      <xdr:col>18</xdr:col>
      <xdr:colOff>131582</xdr:colOff>
      <xdr:row>10</xdr:row>
      <xdr:rowOff>251808</xdr:rowOff>
    </xdr:from>
    <xdr:ext cx="900546" cy="172227"/>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CEEFEA05-52D1-4924-8881-81B2630010F3}"/>
                </a:ext>
              </a:extLst>
            </xdr:cNvPr>
            <xdr:cNvSpPr txBox="1"/>
          </xdr:nvSpPr>
          <xdr:spPr>
            <a:xfrm>
              <a:off x="25068032" y="2261583"/>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l-PL" sz="1100" b="0" i="1">
                        <a:latin typeface="Cambria Math" panose="02040503050406030204" pitchFamily="18" charset="0"/>
                      </a:rPr>
                      <m:t>𝑚𝑎𝑟𝑔𝑖𝑛</m:t>
                    </m:r>
                  </m:oMath>
                </m:oMathPara>
              </a14:m>
              <a:endParaRPr lang="en-US" sz="1100"/>
            </a:p>
          </xdr:txBody>
        </xdr:sp>
      </mc:Choice>
      <mc:Fallback xmlns="">
        <xdr:sp macro="" textlink="">
          <xdr:nvSpPr>
            <xdr:cNvPr id="19" name="TextBox 18">
              <a:extLst>
                <a:ext uri="{FF2B5EF4-FFF2-40B4-BE49-F238E27FC236}">
                  <a16:creationId xmlns:a16="http://schemas.microsoft.com/office/drawing/2014/main" id="{CEEFEA05-52D1-4924-8881-81B2630010F3}"/>
                </a:ext>
              </a:extLst>
            </xdr:cNvPr>
            <xdr:cNvSpPr txBox="1"/>
          </xdr:nvSpPr>
          <xdr:spPr>
            <a:xfrm>
              <a:off x="25068032" y="2261583"/>
              <a:ext cx="9005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l-PL" sz="1100" b="0" i="0">
                  <a:latin typeface="Cambria Math" panose="02040503050406030204" pitchFamily="18" charset="0"/>
                </a:rPr>
                <a:t>𝑚𝑎𝑟𝑔𝑖𝑛</a:t>
              </a:r>
              <a:endParaRPr lang="en-US" sz="1100"/>
            </a:p>
          </xdr:txBody>
        </xdr:sp>
      </mc:Fallback>
    </mc:AlternateContent>
    <xdr:clientData/>
  </xdr:oneCellAnchor>
</xdr:wsDr>
</file>

<file path=xl/persons/person.xml><?xml version="1.0" encoding="utf-8"?>
<personList xmlns="http://schemas.microsoft.com/office/spreadsheetml/2018/threadedcomments" xmlns:x="http://schemas.openxmlformats.org/spreadsheetml/2006/main">
  <person displayName="Golatowski, Mateusz" id="{ABB50CFB-B012-429E-8199-F0D0B9E9E32E}" userId="S::mgolatowski@deloittece.com::0e2f3e71-7d33-470f-adec-a53216bbd112" providerId="AD"/>
</personList>
</file>

<file path=xl/theme/theme1.xml><?xml version="1.0" encoding="utf-8"?>
<a:theme xmlns:a="http://schemas.openxmlformats.org/drawingml/2006/main" name="Theme1_05102022">
  <a:themeElements>
    <a:clrScheme name="Custom 3">
      <a:dk1>
        <a:sysClr val="windowText" lastClr="000000"/>
      </a:dk1>
      <a:lt1>
        <a:sysClr val="window" lastClr="FFFFFF"/>
      </a:lt1>
      <a:dk2>
        <a:srgbClr val="53565A"/>
      </a:dk2>
      <a:lt2>
        <a:srgbClr val="D0D0CE"/>
      </a:lt2>
      <a:accent1>
        <a:srgbClr val="86BC25"/>
      </a:accent1>
      <a:accent2>
        <a:srgbClr val="43B02A"/>
      </a:accent2>
      <a:accent3>
        <a:srgbClr val="26890D"/>
      </a:accent3>
      <a:accent4>
        <a:srgbClr val="046A38"/>
      </a:accent4>
      <a:accent5>
        <a:srgbClr val="0D8390"/>
      </a:accent5>
      <a:accent6>
        <a:srgbClr val="007CB0"/>
      </a:accent6>
      <a:hlink>
        <a:srgbClr val="00A3E0"/>
      </a:hlink>
      <a:folHlink>
        <a:srgbClr val="7F7F7F"/>
      </a:folHlink>
    </a:clrScheme>
    <a:fontScheme name="Custom 2">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accent3"/>
        </a:solidFill>
        <a:ln w="19050" algn="ctr">
          <a:noFill/>
          <a:miter lim="800000"/>
          <a:headEnd/>
          <a:tailEnd/>
        </a:ln>
      </a:spPr>
      <a:bodyPr wrap="square" lIns="88900" tIns="88900" rIns="88900" bIns="88900" rtlCol="0" anchor="ctr"/>
      <a:lstStyle>
        <a:defPPr>
          <a:lnSpc>
            <a:spcPct val="106000"/>
          </a:lnSpc>
          <a:buFont typeface="Wingdings 2" pitchFamily="18" charset="2"/>
          <a:buNone/>
          <a:defRPr sz="1600" b="1" dirty="0" smtClean="0">
            <a:solidFill>
              <a:schemeClr val="bg1"/>
            </a:solidFill>
          </a:defRPr>
        </a:defPPr>
      </a:lstStyle>
    </a:spDef>
    <a:lnDef>
      <a:spPr>
        <a:ln>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marL="203200" indent="-203200">
          <a:spcBef>
            <a:spcPts val="600"/>
          </a:spcBef>
          <a:buSzPct val="100000"/>
          <a:buFont typeface="Arial"/>
          <a:buChar char="•"/>
          <a:defRPr dirty="0" smtClean="0">
            <a:solidFill>
              <a:srgbClr val="313131"/>
            </a:solidFill>
          </a:defRPr>
        </a:defPPr>
      </a:lstStyle>
    </a:txDef>
  </a:objectDefaults>
  <a:extraClrSchemeLst/>
  <a:custClrLst>
    <a:custClr name="Green 7">
      <a:srgbClr val="2C5234"/>
    </a:custClr>
    <a:custClr name="Green 6">
      <a:srgbClr val="046A38"/>
    </a:custClr>
    <a:custClr name="Green 5">
      <a:srgbClr val="009A44"/>
    </a:custClr>
    <a:custClr name="Green 4">
      <a:srgbClr val="43B02A"/>
    </a:custClr>
    <a:custClr name="Deloitte Green">
      <a:srgbClr val="86BC25"/>
    </a:custClr>
    <a:custClr name="Green 2">
      <a:srgbClr val="C4D600"/>
    </a:custClr>
    <a:custClr name="Green 1">
      <a:srgbClr val="E3E48D"/>
    </a:custClr>
    <a:custClr name="Teal 7">
      <a:srgbClr val="004F59"/>
    </a:custClr>
    <a:custClr name="Teal 6">
      <a:srgbClr val="007680"/>
    </a:custClr>
    <a:custClr name="Teal 5">
      <a:srgbClr val="0097A9"/>
    </a:custClr>
    <a:custClr name="Teal 4">
      <a:srgbClr val="00ABAB"/>
    </a:custClr>
    <a:custClr name="Teal 3">
      <a:srgbClr val="6FC2B4"/>
    </a:custClr>
    <a:custClr name="Teal 2">
      <a:srgbClr val="9DD4CF"/>
    </a:custClr>
    <a:custClr name="Teal 1">
      <a:srgbClr val="DDEFE8"/>
    </a:custClr>
    <a:custClr name="Blue 7">
      <a:srgbClr val="041E42"/>
    </a:custClr>
    <a:custClr name="Blue 6">
      <a:srgbClr val="012169"/>
    </a:custClr>
    <a:custClr name="Blue 5">
      <a:srgbClr val="005587"/>
    </a:custClr>
    <a:custClr name="Blue 4">
      <a:srgbClr val="0076A8"/>
    </a:custClr>
    <a:custClr name="Blue 3">
      <a:srgbClr val="00A3E0"/>
    </a:custClr>
    <a:custClr name="Blue 2">
      <a:srgbClr val="62B5E5"/>
    </a:custClr>
    <a:custClr name="Blue 1">
      <a:srgbClr val="A0DCFF"/>
    </a:custClr>
    <a:custClr name="Cool Gray 11">
      <a:srgbClr val="53565A"/>
    </a:custClr>
    <a:custClr name="Cool Gray 10">
      <a:srgbClr val="63666A"/>
    </a:custClr>
    <a:custClr name="Cool Gray 9">
      <a:srgbClr val="75787B"/>
    </a:custClr>
    <a:custClr name="Cool Gray 7">
      <a:srgbClr val="97999B"/>
    </a:custClr>
    <a:custClr name="Cool Gray 6">
      <a:srgbClr val="A7A8AA"/>
    </a:custClr>
    <a:custClr name="Cool Gray 4">
      <a:srgbClr val="BBBCBC"/>
    </a:custClr>
    <a:custClr name="Cool Gray 2">
      <a:srgbClr val="D0D0CE"/>
    </a:custClr>
    <a:custClr name="White">
      <a:srgbClr val="FFFFFF"/>
    </a:custClr>
    <a:custClr name="Black">
      <a:srgbClr val="000000"/>
    </a:custClr>
    <a:custClr name="Red">
      <a:srgbClr val="DA291C"/>
    </a:custClr>
    <a:custClr name="Orange">
      <a:srgbClr val="ED8B00"/>
    </a:custClr>
    <a:custClr name="Yellow">
      <a:srgbClr val="FFCD00"/>
    </a:custClr>
  </a:custClrLst>
  <a:extLst>
    <a:ext uri="{05A4C25C-085E-4340-85A3-A5531E510DB2}">
      <thm15:themeFamily xmlns:thm15="http://schemas.microsoft.com/office/thememl/2012/main" name="Theme1_05102022" id="{27A5EDC0-C5D3-4EE2-923B-C9672AD99C31}" vid="{6DE90F29-4BD4-45D4-9051-F637C1ADE2FA}"/>
    </a:ext>
  </a:extLst>
</a:theme>
</file>

<file path=xl/threadedComments/threadedComment1.xml><?xml version="1.0" encoding="utf-8"?>
<ThreadedComments xmlns="http://schemas.microsoft.com/office/spreadsheetml/2018/threadedcomments" xmlns:x="http://schemas.openxmlformats.org/spreadsheetml/2006/main">
  <threadedComment ref="C4" dT="2023-08-20T15:18:57.07" personId="{ABB50CFB-B012-429E-8199-F0D0B9E9E32E}" id="{A1B89BD8-E50E-4B5C-9D85-639E48D4CBFC}">
    <text>Wartość hipotetyczna</text>
  </threadedComment>
  <threadedComment ref="E10" dT="2023-08-20T15:12:03.80" personId="{ABB50CFB-B012-429E-8199-F0D0B9E9E32E}" id="{600B76B6-54FC-4059-A515-BDD97358C1A4}">
    <text>Długość okresu obowiązywania   (liczba dni kalendarzowych) – od poniedziałku do czwartku = 1, w piątek = 3 (przy założeniu braku świąt), a w przypadku wystąpienia święta (dnia wolnego od pracy) będzie to wartość większa o 1 za każdy dzień świąteczny bezpośrednio przypadający po danym dniu</text>
  </threadedComment>
  <threadedComment ref="G10" dT="2024-03-27T13:16:32.26" personId="{ABB50CFB-B012-429E-8199-F0D0B9E9E32E}" id="{06E0B912-E6BA-4901-BF6B-09355D9FF52B}">
    <text>W przypadku gdy kredyt w rachunku bieżącym lub rachunek bankowy dla klienta indywidualnego i biznesowego jest oprocentowany stopą zmienną inną niż Stopa procentowa O/N wskaźnika referencyjnego należy zastąpić odpowiednią Składaną stopą procenową wynikającą z warunków konwersji umowy finansowej (np. WIRON 1M Stopa Składana).</text>
  </threadedComment>
  <threadedComment ref="I10" dT="2024-03-27T10:54:32.90" personId="{ABB50CFB-B012-429E-8199-F0D0B9E9E32E}" id="{85D04CF9-42C8-487E-8CA7-B61540D82186}">
    <text>Spread korygujący, odpowiadający tenorowi WIBOR</text>
  </threadedComment>
  <threadedComment ref="J10" dT="2024-03-27T10:49:13.45" personId="{ABB50CFB-B012-429E-8199-F0D0B9E9E32E}" id="{A423D0FE-7EED-4305-8FEC-9F0CB3D588C4}">
    <text>Komponent marży mający zastosowanie w przypadku kredytów w rachunku bieżącym (overdraft).</text>
  </threadedComment>
  <threadedComment ref="G12" dT="2022-11-22T16:09:26.75" personId="{ABB50CFB-B012-429E-8199-F0D0B9E9E32E}" id="{0E12A992-2639-47B0-80BA-C2134AD957B8}">
    <text>Indeks WIRON jest kalkulowany i prezentowany z precyzją do 3 miejsc po przecinku.
Zaokrąglenie dotyczy wartości stopy wyrażonej w %, a więc przykładem stopy procentowej zaokrąglonej do 3 miejsc po przecinku jest 5,123%.</text>
  </threadedComment>
</ThreadedComments>
</file>

<file path=xl/threadedComments/threadedComment10.xml><?xml version="1.0" encoding="utf-8"?>
<ThreadedComments xmlns="http://schemas.microsoft.com/office/spreadsheetml/2018/threadedcomments" xmlns:x="http://schemas.openxmlformats.org/spreadsheetml/2006/main">
  <threadedComment ref="C10" dT="2023-10-02T20:53:13.88" personId="{ABB50CFB-B012-429E-8199-F0D0B9E9E32E}" id="{D82CE5D6-1A32-41BB-BD4B-BEB341FA5AB4}">
    <text>Okres referencyjny pokrywa się z Okresem odsetkowym.</text>
  </threadedComment>
  <threadedComment ref="E10" dT="2023-10-02T20:52:47.84" personId="{ABB50CFB-B012-429E-8199-F0D0B9E9E32E}" id="{7A9DCA76-D87C-47B2-B848-56B329B5CDF3}">
    <text>Last reset, przy założeniu wykorzystania WIRON 1M Stopa Składana</text>
  </threadedComment>
  <threadedComment ref="F10" dT="2023-10-02T20:52:41.00" personId="{ABB50CFB-B012-429E-8199-F0D0B9E9E32E}" id="{CFF7AA28-B6E9-45BF-B23E-DC9F92E7857B}">
    <text>Last reset, przy założeniu wykorzystania WIRON 3M Stopa Składana</text>
  </threadedComment>
  <threadedComment ref="G10" dT="2023-10-02T20:52:33.39" personId="{ABB50CFB-B012-429E-8199-F0D0B9E9E32E}" id="{54A0E300-9EA6-4DB6-819B-8854DAA326FC}">
    <text>Last reset, przy założeniu, że Okres obserwacji obejmuje poprzedni Okres odsetkowy w miejsce bieżącego Okresu odsetkowego.</text>
  </threadedComment>
</ThreadedComments>
</file>

<file path=xl/threadedComments/threadedComment11.xml><?xml version="1.0" encoding="utf-8"?>
<ThreadedComments xmlns="http://schemas.microsoft.com/office/spreadsheetml/2018/threadedcomments" xmlns:x="http://schemas.openxmlformats.org/spreadsheetml/2006/main">
  <threadedComment ref="C5" dT="2023-08-20T15:18:57.07" personId="{ABB50CFB-B012-429E-8199-F0D0B9E9E32E}" id="{74D0F887-B706-44F7-A817-5B5B07EC1F70}">
    <text>Wartość hipotetyczna</text>
  </threadedComment>
  <threadedComment ref="J14" dT="2022-11-22T16:09:26.75" personId="{ABB50CFB-B012-429E-8199-F0D0B9E9E32E}" id="{E053387F-F999-4164-846C-05232CD36D05}">
    <text>Indeks WIRON jest kalkulowany i prezentowany z precyzją do 3 miejsc po przecinku.
Zaokrąglenie dotyczy wartości stopy wyrażonej w %, a więc przykładem stopy procentowej zaokrąglonej do 3 miejsc po przecinku jest 5,123%.</text>
  </threadedComment>
  <threadedComment ref="AA14" dT="2022-11-22T16:10:13.73" personId="{ABB50CFB-B012-429E-8199-F0D0B9E9E32E}" id="{F8AB4DB9-DDB1-485A-8333-23332F70E6FC}">
    <text>Indeks jednopodstawowy wyrażony w punktach indeksowych jest kalkulowany z precyzją do 8 miejsc po przecinku z wartością startową na poziomie 100, podczas gdy datą startową indeksu będzie 2 stycznia 2019 roku.</text>
  </threadedComment>
  <threadedComment ref="AB33" dT="2023-02-23T10:53:20.39" personId="{ABB50CFB-B012-429E-8199-F0D0B9E9E32E}" id="{E65E5EC4-910F-4BA1-A2FB-5CE5E4AFCDA4}">
    <text>Skumulowana składana stopa procentowa dla danego Okresu odsetkowego</text>
  </threadedComment>
</ThreadedComments>
</file>

<file path=xl/threadedComments/threadedComment2.xml><?xml version="1.0" encoding="utf-8"?>
<ThreadedComments xmlns="http://schemas.microsoft.com/office/spreadsheetml/2018/threadedcomments" xmlns:x="http://schemas.openxmlformats.org/spreadsheetml/2006/main">
  <threadedComment ref="C5" dT="2023-08-20T15:18:57.07" personId="{ABB50CFB-B012-429E-8199-F0D0B9E9E32E}" id="{F2528957-A79E-44FB-9620-899E2527CE33}">
    <text>Wartość hipotetyczna</text>
  </threadedComment>
  <threadedComment ref="C6" dT="2023-08-20T15:18:57.07" personId="{ABB50CFB-B012-429E-8199-F0D0B9E9E32E}" id="{C8965804-1774-4229-8BFA-DD39E1D345F5}">
    <text>Wartość hipotetyczna</text>
  </threadedComment>
  <threadedComment ref="R12" dT="2024-03-27T10:54:49.17" personId="{ABB50CFB-B012-429E-8199-F0D0B9E9E32E}" id="{CD0EB9F8-B9F1-4446-94D3-5E7FD8AB61C7}">
    <text>Spread korygujący, odpowiadający tenorowi WIBOR</text>
  </threadedComment>
  <threadedComment ref="J14" dT="2022-11-22T16:09:26.75" personId="{ABB50CFB-B012-429E-8199-F0D0B9E9E32E}" id="{638229D9-BAD4-49B6-B0F8-098039803634}">
    <text>Indeks WIRON jest kalkulowany i prezentowany z precyzją do 3 miejsc po przecinku.
Zaokrąglenie dotyczy wartości stopy wyrażonej w %, a więc przykładem stopy procentowej zaokrąglonej do 3 miejsc po przecinku jest 5,123%.</text>
  </threadedComment>
  <threadedComment ref="M32" dT="2023-09-29T15:24:57.20" personId="{ABB50CFB-B012-429E-8199-F0D0B9E9E32E}" id="{F8844BBC-2A79-42AD-A2AB-1E8A921CDE16}">
    <text>ACR</text>
  </threadedComment>
</ThreadedComments>
</file>

<file path=xl/threadedComments/threadedComment3.xml><?xml version="1.0" encoding="utf-8"?>
<ThreadedComments xmlns="http://schemas.microsoft.com/office/spreadsheetml/2018/threadedcomments" xmlns:x="http://schemas.openxmlformats.org/spreadsheetml/2006/main">
  <threadedComment ref="C5" dT="2023-08-20T15:18:57.07" personId="{ABB50CFB-B012-429E-8199-F0D0B9E9E32E}" id="{6D2D59E2-8082-4B47-87BD-BBCF1164B60E}">
    <text>Wartość hipotetyczna</text>
  </threadedComment>
  <threadedComment ref="C6" dT="2023-08-20T15:18:57.07" personId="{ABB50CFB-B012-429E-8199-F0D0B9E9E32E}" id="{D8D855DB-29D6-45E1-BA3F-D6B21324D803}">
    <text>Wartość hipotetyczna</text>
  </threadedComment>
  <threadedComment ref="J14" dT="2022-11-22T16:09:26.75" personId="{ABB50CFB-B012-429E-8199-F0D0B9E9E32E}" id="{85F0695D-D797-4221-9511-2D1E59051A18}">
    <text>Indeks WIRON jest kalkulowany i prezentowany z precyzją do 3 miejsc po przecinku.
Zaokrąglenie dotyczy wartości stopy wyrażonej w %, a więc przykładem stopy procentowej zaokrąglonej do 3 miejsc po przecinku jest 5,123%.</text>
  </threadedComment>
</ThreadedComments>
</file>

<file path=xl/threadedComments/threadedComment4.xml><?xml version="1.0" encoding="utf-8"?>
<ThreadedComments xmlns="http://schemas.microsoft.com/office/spreadsheetml/2018/threadedcomments" xmlns:x="http://schemas.openxmlformats.org/spreadsheetml/2006/main">
  <threadedComment ref="C5" dT="2023-08-20T15:18:57.07" personId="{ABB50CFB-B012-429E-8199-F0D0B9E9E32E}" id="{8C39450E-6627-43F9-BF29-144255A9DCE8}">
    <text>Wartość hipotetyczna</text>
  </threadedComment>
  <threadedComment ref="C6" dT="2023-08-20T15:18:57.07" personId="{ABB50CFB-B012-429E-8199-F0D0B9E9E32E}" id="{B2DAB564-10A3-4C94-A30A-23DB8DCFDB2B}">
    <text>Wartość hipotetyczna</text>
  </threadedComment>
  <threadedComment ref="J14" dT="2022-11-22T16:09:26.75" personId="{ABB50CFB-B012-429E-8199-F0D0B9E9E32E}" id="{79116623-E567-4839-971E-5BD43F12DAF0}">
    <text>Indeks WIRON jest kalkulowany i prezentowany z precyzją do 3 miejsc po przecinku.
Zaokrąglenie dotyczy wartości stopy wyrażonej w %, a więc przykładem stopy procentowej zaokrąglonej do 3 miejsc po przecinku jest 5,123%.</text>
  </threadedComment>
</ThreadedComments>
</file>

<file path=xl/threadedComments/threadedComment5.xml><?xml version="1.0" encoding="utf-8"?>
<ThreadedComments xmlns="http://schemas.microsoft.com/office/spreadsheetml/2018/threadedcomments" xmlns:x="http://schemas.openxmlformats.org/spreadsheetml/2006/main">
  <threadedComment ref="C5" dT="2023-08-20T15:18:57.07" personId="{ABB50CFB-B012-429E-8199-F0D0B9E9E32E}" id="{8CB1372F-6CDE-46B0-89CB-2759A5A29F91}">
    <text>Wartość hipotetyczna</text>
  </threadedComment>
  <threadedComment ref="C6" dT="2023-08-20T15:18:57.07" personId="{ABB50CFB-B012-429E-8199-F0D0B9E9E32E}" id="{3C92375C-3405-4B36-8CEE-8BDED8C3D66A}">
    <text>Wartość hipotetyczna</text>
  </threadedComment>
  <threadedComment ref="J14" dT="2022-11-22T16:09:26.75" personId="{ABB50CFB-B012-429E-8199-F0D0B9E9E32E}" id="{23F0E532-1A7E-4823-835E-5A22A76DE402}">
    <text>Indeks WIRON jest kalkulowany i prezentowany z precyzją do 3 miejsc po przecinku.
Zaokrąglenie dotyczy wartości stopy wyrażonej w %, a więc przykładem stopy procentowej zaokrąglonej do 3 miejsc po przecinku jest 5,123%.</text>
  </threadedComment>
</ThreadedComments>
</file>

<file path=xl/threadedComments/threadedComment6.xml><?xml version="1.0" encoding="utf-8"?>
<ThreadedComments xmlns="http://schemas.microsoft.com/office/spreadsheetml/2018/threadedcomments" xmlns:x="http://schemas.openxmlformats.org/spreadsheetml/2006/main">
  <threadedComment ref="C5" dT="2023-08-20T15:18:57.07" personId="{ABB50CFB-B012-429E-8199-F0D0B9E9E32E}" id="{2A744FE2-585F-44E2-B5BC-1836D2F24F1D}">
    <text>Wartość hipotetyczna</text>
  </threadedComment>
  <threadedComment ref="C6" dT="2023-08-20T15:18:57.07" personId="{ABB50CFB-B012-429E-8199-F0D0B9E9E32E}" id="{19120366-6373-4CED-A987-A7AA6115C7F6}">
    <text>Wartość hipotetyczna</text>
  </threadedComment>
  <threadedComment ref="J14" dT="2022-11-22T16:09:26.75" personId="{ABB50CFB-B012-429E-8199-F0D0B9E9E32E}" id="{9EFAFC77-D299-4DEE-B6E1-A61F8723CA68}">
    <text>Indeks WIRON jest kalkulowany i prezentowany z precyzją do 3 miejsc po przecinku.
Zaokrąglenie dotyczy wartości stopy wyrażonej w %, a więc przykładem stopy procentowej zaokrąglonej do 3 miejsc po przecinku jest 5,123%.</text>
  </threadedComment>
</ThreadedComments>
</file>

<file path=xl/threadedComments/threadedComment7.xml><?xml version="1.0" encoding="utf-8"?>
<ThreadedComments xmlns="http://schemas.microsoft.com/office/spreadsheetml/2018/threadedcomments" xmlns:x="http://schemas.openxmlformats.org/spreadsheetml/2006/main">
  <threadedComment ref="C5" dT="2023-08-20T15:18:57.07" personId="{ABB50CFB-B012-429E-8199-F0D0B9E9E32E}" id="{21B5C7F7-1E5C-41B0-8FD4-494A55940364}">
    <text>Wartość hipotetyczna</text>
  </threadedComment>
  <threadedComment ref="C6" dT="2023-08-20T15:18:57.07" personId="{ABB50CFB-B012-429E-8199-F0D0B9E9E32E}" id="{2DA2B6DD-89A8-4B46-BC5F-44959DE51BB2}">
    <text>Wartość hipotetyczna</text>
  </threadedComment>
</ThreadedComments>
</file>

<file path=xl/threadedComments/threadedComment8.xml><?xml version="1.0" encoding="utf-8"?>
<ThreadedComments xmlns="http://schemas.microsoft.com/office/spreadsheetml/2018/threadedcomments" xmlns:x="http://schemas.openxmlformats.org/spreadsheetml/2006/main">
  <threadedComment ref="C5" dT="2023-08-20T15:18:57.07" personId="{ABB50CFB-B012-429E-8199-F0D0B9E9E32E}" id="{8061A107-FCB7-4E4A-BE9C-F163179D6D8B}">
    <text>Wartość hipotetyczna</text>
  </threadedComment>
  <threadedComment ref="C6" dT="2023-08-20T15:18:57.07" personId="{ABB50CFB-B012-429E-8199-F0D0B9E9E32E}" id="{FB4CA384-D17D-4552-A76C-8A73E46FE6D9}">
    <text>Wartość hipotetyczna</text>
  </threadedComment>
  <threadedComment ref="B11" dT="2023-09-29T13:30:11.17" personId="{ABB50CFB-B012-429E-8199-F0D0B9E9E32E}" id="{0074EA58-7E72-4D23-9C30-ACA863E8FE06}">
    <text>W przykładzie uwzględniono hipotetyczne założenie, gdzie wskaźnik WIRON Stopa Składana jest pobierany 2BD przed rozpoczęciem Okresu odsetkowego.</text>
  </threadedComment>
</ThreadedComments>
</file>

<file path=xl/threadedComments/threadedComment9.xml><?xml version="1.0" encoding="utf-8"?>
<ThreadedComments xmlns="http://schemas.microsoft.com/office/spreadsheetml/2018/threadedcomments" xmlns:x="http://schemas.openxmlformats.org/spreadsheetml/2006/main">
  <threadedComment ref="C10" dT="2023-10-02T20:53:13.88" personId="{ABB50CFB-B012-429E-8199-F0D0B9E9E32E}" id="{885DD374-0CB5-4CE4-900D-755313088AB1}">
    <text>Okres referencyjny pokrywa się z Okresem odsetkowym.</text>
  </threadedComment>
  <threadedComment ref="E10" dT="2023-10-02T20:52:47.84" personId="{ABB50CFB-B012-429E-8199-F0D0B9E9E32E}" id="{BF2BF426-BCCD-4185-9ACC-9493E571B3B2}">
    <text>Last reset, przy założeniu wykorzystania WIRON 1M Stopa Składana</text>
  </threadedComment>
  <threadedComment ref="F10" dT="2023-10-02T20:52:41.00" personId="{ABB50CFB-B012-429E-8199-F0D0B9E9E32E}" id="{25250C77-DC76-4721-8C62-AD7C6F1C23DA}">
    <text>Last reset, przy założeniu wykorzystania WIRON 3M Stopa Składana</text>
  </threadedComment>
  <threadedComment ref="G10" dT="2023-10-02T20:52:33.39" personId="{ABB50CFB-B012-429E-8199-F0D0B9E9E32E}" id="{389196E2-A715-4C9D-B5AE-EE796A4C6D98}">
    <text>Last reset, przy założeniu, że Okres obserwacji obejmuje poprzedni Okres odsetkowy w miejsce bieżącego Okresu odsetkowego.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10.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11.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4.bin"/><Relationship Id="rId5" Type="http://schemas.microsoft.com/office/2017/10/relationships/threadedComment" Target="../threadedComments/threadedComment5.xml"/><Relationship Id="rId4" Type="http://schemas.openxmlformats.org/officeDocument/2006/relationships/comments" Target="../comments5.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5.bin"/><Relationship Id="rId5" Type="http://schemas.microsoft.com/office/2017/10/relationships/threadedComment" Target="../threadedComments/threadedComment6.xml"/><Relationship Id="rId4" Type="http://schemas.openxmlformats.org/officeDocument/2006/relationships/comments" Target="../comments6.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2.xml"/><Relationship Id="rId1" Type="http://schemas.openxmlformats.org/officeDocument/2006/relationships/printerSettings" Target="../printerSettings/printerSettings16.bin"/><Relationship Id="rId5" Type="http://schemas.microsoft.com/office/2017/10/relationships/threadedComment" Target="../threadedComments/threadedComment7.xml"/><Relationship Id="rId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18.bin"/><Relationship Id="rId5" Type="http://schemas.microsoft.com/office/2017/10/relationships/threadedComment" Target="../threadedComments/threadedComment8.xml"/><Relationship Id="rId4" Type="http://schemas.openxmlformats.org/officeDocument/2006/relationships/comments" Target="../comments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5.xml"/><Relationship Id="rId1" Type="http://schemas.openxmlformats.org/officeDocument/2006/relationships/printerSettings" Target="../printerSettings/printerSettings19.bin"/><Relationship Id="rId5" Type="http://schemas.microsoft.com/office/2017/10/relationships/threadedComment" Target="../threadedComments/threadedComment9.xml"/><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6.xml"/><Relationship Id="rId1" Type="http://schemas.openxmlformats.org/officeDocument/2006/relationships/printerSettings" Target="../printerSettings/printerSettings20.bin"/><Relationship Id="rId5" Type="http://schemas.microsoft.com/office/2017/10/relationships/threadedComment" Target="../threadedComments/threadedComment10.xml"/><Relationship Id="rId4" Type="http://schemas.openxmlformats.org/officeDocument/2006/relationships/comments" Target="../comments1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7.xml"/><Relationship Id="rId1" Type="http://schemas.openxmlformats.org/officeDocument/2006/relationships/printerSettings" Target="../printerSettings/printerSettings21.bin"/><Relationship Id="rId5" Type="http://schemas.microsoft.com/office/2017/10/relationships/threadedComment" Target="../threadedComments/threadedComment11.xml"/><Relationship Id="rId4" Type="http://schemas.openxmlformats.org/officeDocument/2006/relationships/comments" Target="../comments1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9.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C51E4-F8D6-469E-A9FD-5F971C1E7BF6}">
  <sheetPr>
    <tabColor theme="0" tint="-0.14999847407452621"/>
  </sheetPr>
  <dimension ref="A1"/>
  <sheetViews>
    <sheetView showGridLines="0" showRowColHeaders="0" tabSelected="1" zoomScaleNormal="100" workbookViewId="0"/>
  </sheetViews>
  <sheetFormatPr defaultColWidth="8.5546875" defaultRowHeight="12" x14ac:dyDescent="0.25"/>
  <cols>
    <col min="1" max="16384" width="8.5546875" style="124"/>
  </cols>
  <sheetData/>
  <pageMargins left="0.7" right="0.7" top="0.75" bottom="0.75" header="0.3" footer="0.3"/>
  <pageSetup orientation="portrait" verticalDpi="3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DEC40-B780-4B61-A879-D0C1FB6C2362}">
  <sheetPr>
    <tabColor theme="8"/>
  </sheetPr>
  <dimension ref="B1:XFD1048576"/>
  <sheetViews>
    <sheetView showGridLines="0" zoomScale="85" zoomScaleNormal="85" workbookViewId="0"/>
  </sheetViews>
  <sheetFormatPr defaultColWidth="9.109375" defaultRowHeight="14.4" x14ac:dyDescent="0.3"/>
  <cols>
    <col min="1" max="1" width="7.44140625" style="3" customWidth="1"/>
    <col min="2" max="2" width="29.5546875" style="3" customWidth="1"/>
    <col min="3" max="4" width="23.44140625" style="3" customWidth="1"/>
    <col min="5" max="7" width="17" style="3" customWidth="1"/>
    <col min="8" max="8" width="18.5546875" style="3" customWidth="1"/>
    <col min="9" max="9" width="6.109375" style="3" customWidth="1"/>
    <col min="10" max="10" width="25" style="3" customWidth="1"/>
    <col min="11" max="11" width="30" style="3" customWidth="1"/>
    <col min="12" max="12" width="25" style="3" customWidth="1"/>
    <col min="13" max="14" width="27.44140625" style="3" bestFit="1" customWidth="1"/>
    <col min="15" max="15" width="30.5546875" style="3" bestFit="1" customWidth="1"/>
    <col min="16" max="16" width="6.109375" style="3" customWidth="1"/>
    <col min="17" max="23" width="21.44140625" style="3" customWidth="1"/>
    <col min="24" max="24" width="5.5546875" style="3" customWidth="1"/>
    <col min="25" max="25" width="8" style="3" customWidth="1"/>
    <col min="26" max="26" width="8" style="8" customWidth="1"/>
    <col min="27" max="27" width="6.109375" style="3" customWidth="1"/>
    <col min="28" max="31" width="22.5546875" style="3" customWidth="1"/>
    <col min="32" max="32" width="5.44140625" style="3" customWidth="1"/>
    <col min="33" max="33" width="17" style="3" bestFit="1" customWidth="1"/>
    <col min="34" max="34" width="9.109375" style="3"/>
    <col min="35" max="35" width="17" style="3" bestFit="1" customWidth="1"/>
    <col min="36" max="16384" width="9.109375" style="3"/>
  </cols>
  <sheetData>
    <row r="1" spans="2:35" s="17" customFormat="1" ht="18" x14ac:dyDescent="0.3">
      <c r="B1" s="33" t="s">
        <v>44</v>
      </c>
      <c r="Z1" s="221"/>
    </row>
    <row r="2" spans="2:35" s="18" customFormat="1" ht="18" x14ac:dyDescent="0.3">
      <c r="B2" s="50" t="s">
        <v>111</v>
      </c>
      <c r="Z2" s="222"/>
    </row>
    <row r="4" spans="2:35" x14ac:dyDescent="0.3">
      <c r="B4" s="94" t="s">
        <v>16</v>
      </c>
      <c r="C4" s="93">
        <v>1000000000</v>
      </c>
    </row>
    <row r="5" spans="2:35" x14ac:dyDescent="0.3">
      <c r="B5" s="95" t="s">
        <v>79</v>
      </c>
      <c r="C5" s="261">
        <v>0</v>
      </c>
    </row>
    <row r="6" spans="2:35" x14ac:dyDescent="0.3">
      <c r="B6" s="95" t="s">
        <v>18</v>
      </c>
      <c r="C6" s="261">
        <v>0</v>
      </c>
    </row>
    <row r="7" spans="2:35" x14ac:dyDescent="0.3">
      <c r="B7" s="95" t="s">
        <v>25</v>
      </c>
      <c r="C7" s="66">
        <v>5</v>
      </c>
      <c r="D7"/>
      <c r="E7" s="63"/>
      <c r="J7" s="85" t="s">
        <v>154</v>
      </c>
      <c r="K7" s="85"/>
      <c r="L7" s="85"/>
      <c r="M7" s="85"/>
      <c r="N7" s="85"/>
      <c r="O7" s="85"/>
      <c r="P7" s="86"/>
      <c r="Q7" s="86"/>
      <c r="R7" s="86"/>
      <c r="S7" s="86"/>
      <c r="T7" s="85"/>
      <c r="U7" s="85"/>
      <c r="V7" s="85"/>
      <c r="W7" s="85"/>
      <c r="X7"/>
      <c r="Y7"/>
      <c r="Z7" s="201"/>
      <c r="AA7"/>
      <c r="AB7" s="71" t="s">
        <v>159</v>
      </c>
      <c r="AC7" s="71"/>
      <c r="AD7" s="71"/>
      <c r="AE7" s="71"/>
    </row>
    <row r="8" spans="2:35" ht="15.75" customHeight="1" x14ac:dyDescent="0.3">
      <c r="B8" s="137" t="s">
        <v>19</v>
      </c>
      <c r="C8" s="138" t="s">
        <v>20</v>
      </c>
      <c r="D8"/>
      <c r="J8" s="328" t="s">
        <v>29</v>
      </c>
      <c r="K8" s="328"/>
      <c r="L8" s="328"/>
      <c r="M8" s="328"/>
      <c r="N8" s="328"/>
      <c r="O8" s="328"/>
      <c r="P8" s="2"/>
      <c r="Q8" s="328" t="s">
        <v>29</v>
      </c>
      <c r="R8" s="328"/>
      <c r="S8" s="328"/>
      <c r="T8" s="328"/>
      <c r="U8" s="328"/>
      <c r="V8" s="328"/>
      <c r="W8" s="328"/>
      <c r="X8"/>
      <c r="Y8"/>
      <c r="Z8" s="201"/>
      <c r="AA8"/>
      <c r="AB8" s="328" t="s">
        <v>29</v>
      </c>
      <c r="AC8" s="328"/>
      <c r="AD8" s="328"/>
      <c r="AE8" s="328"/>
      <c r="AF8" s="103"/>
      <c r="AG8" s="103"/>
      <c r="AH8" s="103"/>
    </row>
    <row r="9" spans="2:35" s="139" customFormat="1" x14ac:dyDescent="0.3">
      <c r="J9" s="140" t="s">
        <v>28</v>
      </c>
      <c r="K9" s="141" t="s">
        <v>28</v>
      </c>
      <c r="L9" s="141" t="s">
        <v>28</v>
      </c>
      <c r="M9" s="141">
        <v>7</v>
      </c>
      <c r="N9" s="141" t="s">
        <v>28</v>
      </c>
      <c r="O9" s="143" t="s">
        <v>28</v>
      </c>
      <c r="P9" s="144"/>
      <c r="Q9" s="140" t="s">
        <v>28</v>
      </c>
      <c r="R9" s="141" t="s">
        <v>28</v>
      </c>
      <c r="S9" s="141" t="s">
        <v>28</v>
      </c>
      <c r="T9" s="141">
        <v>2</v>
      </c>
      <c r="U9" s="141" t="s">
        <v>28</v>
      </c>
      <c r="V9" s="141">
        <v>2</v>
      </c>
      <c r="W9" s="220" t="s">
        <v>28</v>
      </c>
      <c r="X9"/>
      <c r="Y9"/>
      <c r="Z9" s="201"/>
      <c r="AB9" s="31" t="s">
        <v>28</v>
      </c>
      <c r="AC9" s="260">
        <v>7</v>
      </c>
      <c r="AD9" s="260">
        <v>2</v>
      </c>
      <c r="AE9" s="32" t="s">
        <v>28</v>
      </c>
    </row>
    <row r="10" spans="2:35" x14ac:dyDescent="0.3">
      <c r="J10" s="58"/>
      <c r="M10" s="59"/>
      <c r="X10"/>
      <c r="Y10"/>
      <c r="Z10" s="201"/>
      <c r="AB10" s="99"/>
    </row>
    <row r="11" spans="2:35" ht="55.5" customHeight="1" x14ac:dyDescent="0.3">
      <c r="B11" s="326"/>
      <c r="C11" s="327"/>
      <c r="D11" s="29"/>
      <c r="E11" s="29"/>
      <c r="F11" s="29"/>
      <c r="G11" s="29"/>
      <c r="H11" s="30"/>
      <c r="J11" s="26"/>
      <c r="K11" s="27"/>
      <c r="L11" s="27"/>
      <c r="M11" s="27"/>
      <c r="N11" s="27"/>
      <c r="O11" s="28"/>
      <c r="Q11" s="38"/>
      <c r="R11" s="39"/>
      <c r="S11" s="39"/>
      <c r="T11" s="39"/>
      <c r="U11" s="39"/>
      <c r="V11" s="39"/>
      <c r="W11" s="40"/>
      <c r="X11"/>
      <c r="Y11"/>
      <c r="Z11" s="201"/>
      <c r="AB11" s="45"/>
      <c r="AC11" s="41"/>
      <c r="AD11" s="41"/>
      <c r="AE11" s="42"/>
    </row>
    <row r="12" spans="2:35" s="4" customFormat="1" ht="72" x14ac:dyDescent="0.3">
      <c r="B12" s="62" t="str">
        <f>"Data obserwacji 
wskaźnika RFR
(T"&amp;"-"&amp;C7&amp;")"</f>
        <v>Data obserwacji 
wskaźnika RFR
(T-5)</v>
      </c>
      <c r="C12" s="60" t="s">
        <v>108</v>
      </c>
      <c r="D12" s="60" t="s">
        <v>109</v>
      </c>
      <c r="E12" s="60" t="s">
        <v>26</v>
      </c>
      <c r="F12" s="60" t="s">
        <v>41</v>
      </c>
      <c r="G12" s="60" t="s">
        <v>27</v>
      </c>
      <c r="H12" s="61" t="s">
        <v>42</v>
      </c>
      <c r="I12" s="1"/>
      <c r="J12" s="316" t="s">
        <v>152</v>
      </c>
      <c r="K12" s="315" t="s">
        <v>103</v>
      </c>
      <c r="L12" s="315" t="s">
        <v>48</v>
      </c>
      <c r="M12" s="87" t="s">
        <v>98</v>
      </c>
      <c r="N12" s="87" t="s">
        <v>99</v>
      </c>
      <c r="O12" s="89" t="s">
        <v>100</v>
      </c>
      <c r="P12" s="1"/>
      <c r="Q12" s="88" t="s">
        <v>105</v>
      </c>
      <c r="R12" s="87" t="s">
        <v>79</v>
      </c>
      <c r="S12" s="87" t="s">
        <v>18</v>
      </c>
      <c r="T12" s="87" t="s">
        <v>113</v>
      </c>
      <c r="U12" s="87" t="s">
        <v>114</v>
      </c>
      <c r="V12" s="87" t="s">
        <v>115</v>
      </c>
      <c r="W12" s="89" t="s">
        <v>116</v>
      </c>
      <c r="X12"/>
      <c r="Y12"/>
      <c r="Z12" s="201"/>
      <c r="AB12" s="62" t="s">
        <v>153</v>
      </c>
      <c r="AC12" s="60" t="s">
        <v>121</v>
      </c>
      <c r="AD12" s="60" t="s">
        <v>117</v>
      </c>
      <c r="AE12" s="61" t="s">
        <v>106</v>
      </c>
    </row>
    <row r="13" spans="2:35" s="4" customFormat="1" x14ac:dyDescent="0.3">
      <c r="B13" s="52"/>
      <c r="C13" s="53"/>
      <c r="D13" s="53"/>
      <c r="E13" s="36"/>
      <c r="F13" s="36"/>
      <c r="G13" s="51"/>
      <c r="H13" s="37"/>
      <c r="I13" s="54"/>
      <c r="J13" s="100" t="s">
        <v>3</v>
      </c>
      <c r="K13" s="3"/>
      <c r="L13" s="3"/>
      <c r="M13" s="3"/>
      <c r="N13" s="35">
        <v>0</v>
      </c>
      <c r="O13" s="6"/>
      <c r="P13" s="54"/>
      <c r="Q13" s="319"/>
      <c r="R13" s="54"/>
      <c r="S13" s="54"/>
      <c r="T13" s="8">
        <v>0</v>
      </c>
      <c r="U13" s="8">
        <v>0</v>
      </c>
      <c r="V13" s="8">
        <v>0</v>
      </c>
      <c r="W13" s="9">
        <v>0</v>
      </c>
      <c r="X13"/>
      <c r="Y13" s="225" t="s">
        <v>39</v>
      </c>
      <c r="Z13" s="225"/>
      <c r="AB13" s="322" t="s">
        <v>3</v>
      </c>
      <c r="AC13" s="3"/>
      <c r="AD13" s="8">
        <v>0</v>
      </c>
      <c r="AE13" s="9">
        <v>0</v>
      </c>
      <c r="AG13" s="79" t="s">
        <v>82</v>
      </c>
      <c r="AH13" s="3"/>
      <c r="AI13" s="79" t="s">
        <v>94</v>
      </c>
    </row>
    <row r="14" spans="2:35" x14ac:dyDescent="0.3">
      <c r="B14" s="5">
        <f>WORKDAY(C14,-$C$7,KalendarzŚwiąt!$A$2:$A$103)</f>
        <v>43928</v>
      </c>
      <c r="C14" s="200">
        <v>43936</v>
      </c>
      <c r="D14" s="10">
        <f>WORKDAY(C14,1,KalendarzŚwiąt!$A$2:$A$103)</f>
        <v>43937</v>
      </c>
      <c r="E14" s="3">
        <f>B15-B14</f>
        <v>1</v>
      </c>
      <c r="F14" s="3">
        <f>SUM($E$14:E14)</f>
        <v>1</v>
      </c>
      <c r="G14" s="3">
        <f>C15-C14</f>
        <v>1</v>
      </c>
      <c r="H14" s="6">
        <f>SUM($G$14:G14)</f>
        <v>1</v>
      </c>
      <c r="J14" s="92">
        <f>VLOOKUP(B14,DaneRynkowe1!B:D,3,0)</f>
        <v>7.6500000000000005E-3</v>
      </c>
      <c r="K14" s="35">
        <f t="shared" ref="K14:K32" si="0">(J14*E14)/365</f>
        <v>2.0958904109589043E-5</v>
      </c>
      <c r="L14" s="35">
        <f>PRODUCT(1+K14)</f>
        <v>1.0000209589041096</v>
      </c>
      <c r="M14" s="209">
        <f t="shared" ref="M14:M32" si="1">ROUND((L14-1)*(365/F14),$M$9)</f>
        <v>7.6499999999999997E-3</v>
      </c>
      <c r="N14" s="35">
        <f t="shared" ref="N14:N32" si="2">M14*H14/365</f>
        <v>2.0958904109589039E-5</v>
      </c>
      <c r="O14" s="65">
        <f t="shared" ref="O14:O32" si="3">(N14-N13)*365/G14</f>
        <v>7.6499999999999997E-3</v>
      </c>
      <c r="P14" s="7"/>
      <c r="Q14" s="214">
        <f>$C$4</f>
        <v>1000000000</v>
      </c>
      <c r="R14" s="216">
        <f>$C$5</f>
        <v>0</v>
      </c>
      <c r="S14" s="216">
        <f>$C$6</f>
        <v>0</v>
      </c>
      <c r="T14" s="19">
        <f>ROUND((O14+R14+S14)*Q14*G14/365,$T$9)</f>
        <v>20958.900000000001</v>
      </c>
      <c r="U14" s="8">
        <f>SUM($T$14:T14)</f>
        <v>20958.900000000001</v>
      </c>
      <c r="V14" s="8">
        <f>ROUND(((M14+R14+S14)*Q14*H14/365),$V$9)</f>
        <v>20958.900000000001</v>
      </c>
      <c r="W14" s="9">
        <f>V14-V13</f>
        <v>20958.900000000001</v>
      </c>
      <c r="X14" s="8"/>
      <c r="Y14" s="217">
        <f t="shared" ref="Y14:Y32" si="4">U14-V14</f>
        <v>0</v>
      </c>
      <c r="Z14" s="217">
        <f t="shared" ref="Z14:Z32" si="5">W14-T14</f>
        <v>0</v>
      </c>
      <c r="AB14" s="43">
        <f>VLOOKUP(B14,DaneRynkowe2!B:C,2,0)</f>
        <v>101.45844082000001</v>
      </c>
      <c r="AC14" s="49">
        <f t="shared" ref="AC14:AC32" si="6">ROUND((AB15/$AB$14-1)*365/F14,$AC$9)</f>
        <v>7.6499999999999997E-3</v>
      </c>
      <c r="AD14" s="8">
        <f>ROUND(Q14*(AC14+R14+S14)*H14/365,$AD$9)</f>
        <v>20958.900000000001</v>
      </c>
      <c r="AE14" s="9">
        <f>AD14</f>
        <v>20958.900000000001</v>
      </c>
      <c r="AG14" s="217">
        <f t="shared" ref="AG14:AG32" si="7">W14-AE14</f>
        <v>0</v>
      </c>
      <c r="AI14" s="217">
        <f t="shared" ref="AI14:AI32" si="8">T14-AE14</f>
        <v>0</v>
      </c>
    </row>
    <row r="15" spans="2:35" x14ac:dyDescent="0.3">
      <c r="B15" s="5">
        <f>WORKDAY(C15,-$C$7,KalendarzŚwiąt!$A$2:$A$103)</f>
        <v>43929</v>
      </c>
      <c r="C15" s="10">
        <f>D14</f>
        <v>43937</v>
      </c>
      <c r="D15" s="10">
        <f>WORKDAY(C15,1,KalendarzŚwiąt!$A$2:$A$103)</f>
        <v>43938</v>
      </c>
      <c r="E15" s="3">
        <f t="shared" ref="E15:E32" si="9">B16-B15</f>
        <v>1</v>
      </c>
      <c r="F15" s="3">
        <f>SUM($E$14:E15)</f>
        <v>2</v>
      </c>
      <c r="G15" s="3">
        <f>C16-C15</f>
        <v>1</v>
      </c>
      <c r="H15" s="6">
        <f>SUM($G$14:G15)</f>
        <v>2</v>
      </c>
      <c r="J15" s="92">
        <f>VLOOKUP(B15,DaneRynkowe1!B:D,3,0)</f>
        <v>5.6000000000000008E-3</v>
      </c>
      <c r="K15" s="35">
        <f t="shared" si="0"/>
        <v>1.5342465753424658E-5</v>
      </c>
      <c r="L15" s="35">
        <f t="shared" ref="L15:L32" si="10">PRODUCT(1+K15,L14)</f>
        <v>1.0000363016914242</v>
      </c>
      <c r="M15" s="209">
        <f t="shared" si="1"/>
        <v>6.6251000000000001E-3</v>
      </c>
      <c r="N15" s="35">
        <f t="shared" si="2"/>
        <v>3.6301917808219179E-5</v>
      </c>
      <c r="O15" s="65">
        <f t="shared" si="3"/>
        <v>5.6002000000000014E-3</v>
      </c>
      <c r="P15" s="7"/>
      <c r="Q15" s="214">
        <f t="shared" ref="Q15:Q32" si="11">$C$4</f>
        <v>1000000000</v>
      </c>
      <c r="R15" s="216">
        <f t="shared" ref="R15:R32" si="12">$C$5</f>
        <v>0</v>
      </c>
      <c r="S15" s="216">
        <f t="shared" ref="S15:S32" si="13">$C$6</f>
        <v>0</v>
      </c>
      <c r="T15" s="19">
        <f t="shared" ref="T15:T32" si="14">ROUND((O15+R15+S15)*Q15*G15/365,$T$9)</f>
        <v>15343.01</v>
      </c>
      <c r="U15" s="8">
        <f>SUM($T$14:T15)</f>
        <v>36301.910000000003</v>
      </c>
      <c r="V15" s="8">
        <f t="shared" ref="V15:V32" si="15">ROUND(((M15+R15+S15)*Q15*H15/365),$V$9)</f>
        <v>36301.919999999998</v>
      </c>
      <c r="W15" s="9">
        <f>V15-V14</f>
        <v>15343.019999999997</v>
      </c>
      <c r="X15" s="8"/>
      <c r="Y15" s="217">
        <f t="shared" si="4"/>
        <v>-9.9999999947613105E-3</v>
      </c>
      <c r="Z15" s="217">
        <f t="shared" si="5"/>
        <v>9.9999999965802999E-3</v>
      </c>
      <c r="AB15" s="43">
        <f>VLOOKUP(B15,DaneRynkowe2!B:C,2,0)</f>
        <v>101.46056728000001</v>
      </c>
      <c r="AC15" s="49">
        <f t="shared" si="6"/>
        <v>6.6251000000000001E-3</v>
      </c>
      <c r="AD15" s="8">
        <f t="shared" ref="AD15:AD32" si="16">ROUND(Q15*(AC15+R15+S15)*H15/365,$AD$9)</f>
        <v>36301.919999999998</v>
      </c>
      <c r="AE15" s="9">
        <f>AD15-AD14</f>
        <v>15343.019999999997</v>
      </c>
      <c r="AG15" s="217">
        <f t="shared" si="7"/>
        <v>0</v>
      </c>
      <c r="AI15" s="217">
        <f t="shared" si="8"/>
        <v>-9.9999999965802999E-3</v>
      </c>
    </row>
    <row r="16" spans="2:35" x14ac:dyDescent="0.3">
      <c r="B16" s="5">
        <f>WORKDAY(C16,-$C$7,KalendarzŚwiąt!$A$2:$A$103)</f>
        <v>43930</v>
      </c>
      <c r="C16" s="10">
        <f t="shared" ref="C16:C32" si="17">D15</f>
        <v>43938</v>
      </c>
      <c r="D16" s="10">
        <f>WORKDAY(C16,1,KalendarzŚwiąt!$A$2:$A$103)</f>
        <v>43941</v>
      </c>
      <c r="E16" s="3">
        <f t="shared" si="9"/>
        <v>1</v>
      </c>
      <c r="F16" s="3">
        <f>SUM($E$14:E16)</f>
        <v>3</v>
      </c>
      <c r="G16" s="3">
        <f t="shared" ref="G16:G32" si="18">C17-C16</f>
        <v>3</v>
      </c>
      <c r="H16" s="6">
        <f>SUM($G$14:G16)</f>
        <v>5</v>
      </c>
      <c r="J16" s="92">
        <f>VLOOKUP(B16,DaneRynkowe1!B:D,3,0)</f>
        <v>2.99E-3</v>
      </c>
      <c r="K16" s="35">
        <f t="shared" si="0"/>
        <v>8.1917808219178075E-6</v>
      </c>
      <c r="L16" s="35">
        <f t="shared" si="10"/>
        <v>1.0000444937696216</v>
      </c>
      <c r="M16" s="209">
        <f t="shared" si="1"/>
        <v>5.4133999999999996E-3</v>
      </c>
      <c r="N16" s="35">
        <f t="shared" si="2"/>
        <v>7.415616438356164E-5</v>
      </c>
      <c r="O16" s="65">
        <f t="shared" si="3"/>
        <v>4.6055999999999996E-3</v>
      </c>
      <c r="P16" s="7"/>
      <c r="Q16" s="214">
        <f t="shared" si="11"/>
        <v>1000000000</v>
      </c>
      <c r="R16" s="216">
        <f t="shared" si="12"/>
        <v>0</v>
      </c>
      <c r="S16" s="216">
        <f t="shared" si="13"/>
        <v>0</v>
      </c>
      <c r="T16" s="19">
        <f t="shared" si="14"/>
        <v>37854.25</v>
      </c>
      <c r="U16" s="8">
        <f>SUM($T$14:T16)</f>
        <v>74156.160000000003</v>
      </c>
      <c r="V16" s="8">
        <f t="shared" si="15"/>
        <v>74156.160000000003</v>
      </c>
      <c r="W16" s="9">
        <f t="shared" ref="W16:W32" si="19">V16-V15</f>
        <v>37854.240000000005</v>
      </c>
      <c r="X16" s="8"/>
      <c r="Y16" s="217">
        <f t="shared" si="4"/>
        <v>0</v>
      </c>
      <c r="Z16" s="217">
        <f t="shared" si="5"/>
        <v>-9.9999999947613105E-3</v>
      </c>
      <c r="AB16" s="43">
        <f>VLOOKUP(B16,DaneRynkowe2!B:C,2,0)</f>
        <v>101.46212394</v>
      </c>
      <c r="AC16" s="49">
        <f t="shared" si="6"/>
        <v>5.4133999999999996E-3</v>
      </c>
      <c r="AD16" s="8">
        <f t="shared" si="16"/>
        <v>74156.160000000003</v>
      </c>
      <c r="AE16" s="9">
        <f t="shared" ref="AE16:AE32" si="20">AD16-AD15</f>
        <v>37854.240000000005</v>
      </c>
      <c r="AG16" s="217">
        <f t="shared" si="7"/>
        <v>0</v>
      </c>
      <c r="AI16" s="217">
        <f t="shared" si="8"/>
        <v>9.9999999947613105E-3</v>
      </c>
    </row>
    <row r="17" spans="2:35" x14ac:dyDescent="0.3">
      <c r="B17" s="5">
        <f>WORKDAY(C17,-$C$7,KalendarzŚwiąt!$A$2:$A$103)</f>
        <v>43931</v>
      </c>
      <c r="C17" s="10">
        <f t="shared" si="17"/>
        <v>43941</v>
      </c>
      <c r="D17" s="10">
        <f>WORKDAY(C17,1,KalendarzŚwiąt!$A$2:$A$103)</f>
        <v>43942</v>
      </c>
      <c r="E17" s="3">
        <f t="shared" si="9"/>
        <v>4</v>
      </c>
      <c r="F17" s="3">
        <f>SUM($E$14:E17)</f>
        <v>7</v>
      </c>
      <c r="G17" s="3">
        <f t="shared" si="18"/>
        <v>1</v>
      </c>
      <c r="H17" s="6">
        <f>SUM($G$14:G17)</f>
        <v>6</v>
      </c>
      <c r="J17" s="92">
        <f>VLOOKUP(B17,DaneRynkowe1!B:D,3,0)</f>
        <v>3.5499999999999998E-3</v>
      </c>
      <c r="K17" s="35">
        <f t="shared" si="0"/>
        <v>3.8904109589041095E-5</v>
      </c>
      <c r="L17" s="35">
        <f>PRODUCT(1+K17,L16)</f>
        <v>1.000083399610201</v>
      </c>
      <c r="M17" s="209">
        <f t="shared" si="1"/>
        <v>4.3486999999999996E-3</v>
      </c>
      <c r="N17" s="35">
        <f t="shared" si="2"/>
        <v>7.1485479452054783E-5</v>
      </c>
      <c r="O17" s="234">
        <f t="shared" si="3"/>
        <v>-9.7480000000000255E-4</v>
      </c>
      <c r="P17" s="7"/>
      <c r="Q17" s="214">
        <f t="shared" si="11"/>
        <v>1000000000</v>
      </c>
      <c r="R17" s="216">
        <f t="shared" si="12"/>
        <v>0</v>
      </c>
      <c r="S17" s="216">
        <f t="shared" si="13"/>
        <v>0</v>
      </c>
      <c r="T17" s="318">
        <f t="shared" si="14"/>
        <v>-2670.68</v>
      </c>
      <c r="U17" s="8">
        <f>SUM($T$14:T17)</f>
        <v>71485.48000000001</v>
      </c>
      <c r="V17" s="8">
        <f t="shared" si="15"/>
        <v>71485.48</v>
      </c>
      <c r="W17" s="157">
        <f t="shared" si="19"/>
        <v>-2670.6800000000076</v>
      </c>
      <c r="X17" s="8"/>
      <c r="Y17" s="217">
        <f t="shared" si="4"/>
        <v>0</v>
      </c>
      <c r="Z17" s="217">
        <f t="shared" si="5"/>
        <v>-7.73070496506989E-12</v>
      </c>
      <c r="AB17" s="43">
        <f>VLOOKUP(B17,DaneRynkowe2!B:C,2,0)</f>
        <v>101.46295508999999</v>
      </c>
      <c r="AC17" s="49">
        <f t="shared" si="6"/>
        <v>4.3486999999999996E-3</v>
      </c>
      <c r="AD17" s="8">
        <f t="shared" si="16"/>
        <v>71485.48</v>
      </c>
      <c r="AE17" s="157">
        <f t="shared" si="20"/>
        <v>-2670.6800000000076</v>
      </c>
      <c r="AG17" s="217">
        <f t="shared" si="7"/>
        <v>0</v>
      </c>
      <c r="AI17" s="217">
        <f t="shared" si="8"/>
        <v>7.73070496506989E-12</v>
      </c>
    </row>
    <row r="18" spans="2:35" x14ac:dyDescent="0.3">
      <c r="B18" s="5">
        <f>WORKDAY(C18,-$C$7,KalendarzŚwiąt!$A$2:$A$103)</f>
        <v>43935</v>
      </c>
      <c r="C18" s="10">
        <f t="shared" si="17"/>
        <v>43942</v>
      </c>
      <c r="D18" s="10">
        <f>WORKDAY(C18,1,KalendarzŚwiąt!$A$2:$A$103)</f>
        <v>43943</v>
      </c>
      <c r="E18" s="3">
        <f t="shared" si="9"/>
        <v>1</v>
      </c>
      <c r="F18" s="3">
        <f>SUM($E$14:E18)</f>
        <v>8</v>
      </c>
      <c r="G18" s="3">
        <f t="shared" si="18"/>
        <v>1</v>
      </c>
      <c r="H18" s="6">
        <f>SUM($G$14:G18)</f>
        <v>7</v>
      </c>
      <c r="J18" s="92">
        <f>VLOOKUP(B18,DaneRynkowe1!B:D,3,0)</f>
        <v>4.0200000000000001E-3</v>
      </c>
      <c r="K18" s="35">
        <f t="shared" si="0"/>
        <v>1.1013698630136987E-5</v>
      </c>
      <c r="L18" s="35">
        <f t="shared" si="10"/>
        <v>1.0000944142273693</v>
      </c>
      <c r="M18" s="209">
        <f t="shared" si="1"/>
        <v>4.3076E-3</v>
      </c>
      <c r="N18" s="35">
        <f t="shared" si="2"/>
        <v>8.2611506849315067E-5</v>
      </c>
      <c r="O18" s="65">
        <f t="shared" si="3"/>
        <v>4.0610000000000038E-3</v>
      </c>
      <c r="P18" s="7"/>
      <c r="Q18" s="214">
        <f t="shared" si="11"/>
        <v>1000000000</v>
      </c>
      <c r="R18" s="216">
        <f t="shared" si="12"/>
        <v>0</v>
      </c>
      <c r="S18" s="216">
        <f t="shared" si="13"/>
        <v>0</v>
      </c>
      <c r="T18" s="19">
        <f t="shared" si="14"/>
        <v>11126.03</v>
      </c>
      <c r="U18" s="8">
        <f>SUM($T$14:T18)</f>
        <v>82611.510000000009</v>
      </c>
      <c r="V18" s="8">
        <f t="shared" si="15"/>
        <v>82611.509999999995</v>
      </c>
      <c r="W18" s="9">
        <f t="shared" si="19"/>
        <v>11126.029999999999</v>
      </c>
      <c r="X18" s="8"/>
      <c r="Y18" s="217">
        <f t="shared" si="4"/>
        <v>0</v>
      </c>
      <c r="Z18" s="217">
        <f t="shared" si="5"/>
        <v>0</v>
      </c>
      <c r="AB18" s="43">
        <f>VLOOKUP(B18,DaneRynkowe2!B:C,2,0)</f>
        <v>101.46690242</v>
      </c>
      <c r="AC18" s="49">
        <f t="shared" si="6"/>
        <v>4.3076E-3</v>
      </c>
      <c r="AD18" s="8">
        <f t="shared" si="16"/>
        <v>82611.509999999995</v>
      </c>
      <c r="AE18" s="9">
        <f t="shared" si="20"/>
        <v>11126.029999999999</v>
      </c>
      <c r="AG18" s="217">
        <f t="shared" si="7"/>
        <v>0</v>
      </c>
      <c r="AI18" s="217">
        <f t="shared" si="8"/>
        <v>0</v>
      </c>
    </row>
    <row r="19" spans="2:35" x14ac:dyDescent="0.3">
      <c r="B19" s="5">
        <f>WORKDAY(C19,-$C$7,KalendarzŚwiąt!$A$2:$A$103)</f>
        <v>43936</v>
      </c>
      <c r="C19" s="10">
        <f t="shared" si="17"/>
        <v>43943</v>
      </c>
      <c r="D19" s="10">
        <f>WORKDAY(C19,1,KalendarzŚwiąt!$A$2:$A$103)</f>
        <v>43944</v>
      </c>
      <c r="E19" s="3">
        <f t="shared" si="9"/>
        <v>1</v>
      </c>
      <c r="F19" s="3">
        <f>SUM($E$14:E19)</f>
        <v>9</v>
      </c>
      <c r="G19" s="3">
        <f t="shared" si="18"/>
        <v>1</v>
      </c>
      <c r="H19" s="6">
        <f>SUM($G$14:G19)</f>
        <v>8</v>
      </c>
      <c r="J19" s="92">
        <f>VLOOKUP(B19,DaneRynkowe1!B:D,3,0)</f>
        <v>4.9499999999999995E-3</v>
      </c>
      <c r="K19" s="35">
        <f t="shared" si="0"/>
        <v>1.3561643835616437E-5</v>
      </c>
      <c r="L19" s="35">
        <f t="shared" si="10"/>
        <v>1.0001079771516173</v>
      </c>
      <c r="M19" s="209">
        <f t="shared" si="1"/>
        <v>4.3791000000000004E-3</v>
      </c>
      <c r="N19" s="35">
        <f t="shared" si="2"/>
        <v>9.5980273972602742E-5</v>
      </c>
      <c r="O19" s="65">
        <f t="shared" si="3"/>
        <v>4.8796000000000013E-3</v>
      </c>
      <c r="P19" s="7"/>
      <c r="Q19" s="214">
        <f t="shared" si="11"/>
        <v>1000000000</v>
      </c>
      <c r="R19" s="216">
        <f t="shared" si="12"/>
        <v>0</v>
      </c>
      <c r="S19" s="216">
        <f t="shared" si="13"/>
        <v>0</v>
      </c>
      <c r="T19" s="19">
        <f t="shared" si="14"/>
        <v>13368.77</v>
      </c>
      <c r="U19" s="8">
        <f>SUM($T$14:T19)</f>
        <v>95980.280000000013</v>
      </c>
      <c r="V19" s="8">
        <f t="shared" si="15"/>
        <v>95980.27</v>
      </c>
      <c r="W19" s="9">
        <f t="shared" si="19"/>
        <v>13368.760000000009</v>
      </c>
      <c r="X19" s="8"/>
      <c r="Y19" s="217">
        <f t="shared" si="4"/>
        <v>1.0000000009313226E-2</v>
      </c>
      <c r="Z19" s="217">
        <f t="shared" si="5"/>
        <v>-9.9999999911233317E-3</v>
      </c>
      <c r="AB19" s="43">
        <f>VLOOKUP(B19,DaneRynkowe2!B:C,2,0)</f>
        <v>101.46801994</v>
      </c>
      <c r="AC19" s="49">
        <f t="shared" si="6"/>
        <v>4.3791000000000004E-3</v>
      </c>
      <c r="AD19" s="8">
        <f t="shared" si="16"/>
        <v>95980.27</v>
      </c>
      <c r="AE19" s="9">
        <f t="shared" si="20"/>
        <v>13368.760000000009</v>
      </c>
      <c r="AG19" s="217">
        <f t="shared" si="7"/>
        <v>0</v>
      </c>
      <c r="AI19" s="217">
        <f t="shared" si="8"/>
        <v>9.9999999911233317E-3</v>
      </c>
    </row>
    <row r="20" spans="2:35" x14ac:dyDescent="0.3">
      <c r="B20" s="5">
        <f>WORKDAY(C20,-$C$7,KalendarzŚwiąt!$A$2:$A$103)</f>
        <v>43937</v>
      </c>
      <c r="C20" s="10">
        <f t="shared" si="17"/>
        <v>43944</v>
      </c>
      <c r="D20" s="10">
        <f>WORKDAY(C20,1,KalendarzŚwiąt!$A$2:$A$103)</f>
        <v>43945</v>
      </c>
      <c r="E20" s="3">
        <f t="shared" si="9"/>
        <v>1</v>
      </c>
      <c r="F20" s="3">
        <f>SUM($E$14:E20)</f>
        <v>10</v>
      </c>
      <c r="G20" s="3">
        <f t="shared" si="18"/>
        <v>1</v>
      </c>
      <c r="H20" s="6">
        <f>SUM($G$14:G20)</f>
        <v>9</v>
      </c>
      <c r="J20" s="92">
        <f>VLOOKUP(B20,DaneRynkowe1!B:D,3,0)</f>
        <v>4.13E-3</v>
      </c>
      <c r="K20" s="35">
        <f t="shared" si="0"/>
        <v>1.1315068493150685E-5</v>
      </c>
      <c r="L20" s="35">
        <f t="shared" si="10"/>
        <v>1.0001192934418792</v>
      </c>
      <c r="M20" s="209">
        <f t="shared" si="1"/>
        <v>4.3541999999999999E-3</v>
      </c>
      <c r="N20" s="35">
        <f t="shared" si="2"/>
        <v>1.0736383561643836E-4</v>
      </c>
      <c r="O20" s="65">
        <f t="shared" si="3"/>
        <v>4.1549999999999998E-3</v>
      </c>
      <c r="P20" s="7"/>
      <c r="Q20" s="214">
        <f t="shared" si="11"/>
        <v>1000000000</v>
      </c>
      <c r="R20" s="216">
        <f t="shared" si="12"/>
        <v>0</v>
      </c>
      <c r="S20" s="216">
        <f t="shared" si="13"/>
        <v>0</v>
      </c>
      <c r="T20" s="19">
        <f t="shared" si="14"/>
        <v>11383.56</v>
      </c>
      <c r="U20" s="8">
        <f>SUM($T$14:T20)</f>
        <v>107363.84000000001</v>
      </c>
      <c r="V20" s="8">
        <f t="shared" si="15"/>
        <v>107363.84</v>
      </c>
      <c r="W20" s="9">
        <f t="shared" si="19"/>
        <v>11383.569999999992</v>
      </c>
      <c r="X20" s="8"/>
      <c r="Y20" s="217">
        <f t="shared" si="4"/>
        <v>0</v>
      </c>
      <c r="Z20" s="217">
        <f t="shared" si="5"/>
        <v>9.9999999929423211E-3</v>
      </c>
      <c r="AB20" s="43">
        <f>VLOOKUP(B20,DaneRynkowe2!B:C,2,0)</f>
        <v>101.46939602</v>
      </c>
      <c r="AC20" s="49">
        <f t="shared" si="6"/>
        <v>4.3541999999999999E-3</v>
      </c>
      <c r="AD20" s="8">
        <f t="shared" si="16"/>
        <v>107363.84</v>
      </c>
      <c r="AE20" s="9">
        <f t="shared" si="20"/>
        <v>11383.569999999992</v>
      </c>
      <c r="AG20" s="217">
        <f t="shared" si="7"/>
        <v>0</v>
      </c>
      <c r="AI20" s="217">
        <f t="shared" si="8"/>
        <v>-9.9999999929423211E-3</v>
      </c>
    </row>
    <row r="21" spans="2:35" x14ac:dyDescent="0.3">
      <c r="B21" s="5">
        <f>WORKDAY(C21,-$C$7,KalendarzŚwiąt!$A$2:$A$103)</f>
        <v>43938</v>
      </c>
      <c r="C21" s="10">
        <f t="shared" si="17"/>
        <v>43945</v>
      </c>
      <c r="D21" s="10">
        <f>WORKDAY(C21,1,KalendarzŚwiąt!$A$2:$A$103)</f>
        <v>43948</v>
      </c>
      <c r="E21" s="3">
        <f t="shared" si="9"/>
        <v>3</v>
      </c>
      <c r="F21" s="3">
        <f>SUM($E$14:E21)</f>
        <v>13</v>
      </c>
      <c r="G21" s="3">
        <f t="shared" si="18"/>
        <v>3</v>
      </c>
      <c r="H21" s="6">
        <f>SUM($G$14:G21)</f>
        <v>12</v>
      </c>
      <c r="J21" s="92">
        <f>VLOOKUP(B21,DaneRynkowe1!B:D,3,0)</f>
        <v>2.5400000000000002E-3</v>
      </c>
      <c r="K21" s="35">
        <f t="shared" si="0"/>
        <v>2.0876712328767123E-5</v>
      </c>
      <c r="L21" s="35">
        <f t="shared" si="10"/>
        <v>1.000140172644663</v>
      </c>
      <c r="M21" s="209">
        <f t="shared" si="1"/>
        <v>3.9356E-3</v>
      </c>
      <c r="N21" s="35">
        <f t="shared" si="2"/>
        <v>1.2938958904109589E-4</v>
      </c>
      <c r="O21" s="65">
        <f t="shared" si="3"/>
        <v>2.6798E-3</v>
      </c>
      <c r="P21" s="7"/>
      <c r="Q21" s="214">
        <f t="shared" si="11"/>
        <v>1000000000</v>
      </c>
      <c r="R21" s="216">
        <f t="shared" si="12"/>
        <v>0</v>
      </c>
      <c r="S21" s="216">
        <f t="shared" si="13"/>
        <v>0</v>
      </c>
      <c r="T21" s="19">
        <f t="shared" si="14"/>
        <v>22025.75</v>
      </c>
      <c r="U21" s="8">
        <f>SUM($T$14:T21)</f>
        <v>129389.59000000001</v>
      </c>
      <c r="V21" s="8">
        <f t="shared" si="15"/>
        <v>129389.59</v>
      </c>
      <c r="W21" s="9">
        <f t="shared" si="19"/>
        <v>22025.75</v>
      </c>
      <c r="X21" s="8"/>
      <c r="Y21" s="217">
        <f t="shared" si="4"/>
        <v>0</v>
      </c>
      <c r="Z21" s="217">
        <f t="shared" si="5"/>
        <v>0</v>
      </c>
      <c r="AB21" s="43">
        <f>VLOOKUP(B21,DaneRynkowe2!B:C,2,0)</f>
        <v>101.47054414999999</v>
      </c>
      <c r="AC21" s="49">
        <f t="shared" si="6"/>
        <v>3.9356E-3</v>
      </c>
      <c r="AD21" s="8">
        <f t="shared" si="16"/>
        <v>129389.59</v>
      </c>
      <c r="AE21" s="9">
        <f t="shared" si="20"/>
        <v>22025.75</v>
      </c>
      <c r="AG21" s="217">
        <f t="shared" si="7"/>
        <v>0</v>
      </c>
      <c r="AI21" s="217">
        <f t="shared" si="8"/>
        <v>0</v>
      </c>
    </row>
    <row r="22" spans="2:35" x14ac:dyDescent="0.3">
      <c r="B22" s="5">
        <f>WORKDAY(C22,-$C$7,KalendarzŚwiąt!$A$2:$A$103)</f>
        <v>43941</v>
      </c>
      <c r="C22" s="10">
        <f t="shared" si="17"/>
        <v>43948</v>
      </c>
      <c r="D22" s="10">
        <f>WORKDAY(C22,1,KalendarzŚwiąt!$A$2:$A$103)</f>
        <v>43949</v>
      </c>
      <c r="E22" s="3">
        <f t="shared" si="9"/>
        <v>1</v>
      </c>
      <c r="F22" s="3">
        <f>SUM($E$14:E22)</f>
        <v>14</v>
      </c>
      <c r="G22" s="3">
        <f t="shared" si="18"/>
        <v>1</v>
      </c>
      <c r="H22" s="6">
        <f>SUM($G$14:G22)</f>
        <v>13</v>
      </c>
      <c r="J22" s="92">
        <f>VLOOKUP(B22,DaneRynkowe1!B:D,3,0)</f>
        <v>2.63E-3</v>
      </c>
      <c r="K22" s="35">
        <f t="shared" si="0"/>
        <v>7.205479452054794E-6</v>
      </c>
      <c r="L22" s="35">
        <f t="shared" si="10"/>
        <v>1.0001473791341262</v>
      </c>
      <c r="M22" s="209">
        <f t="shared" si="1"/>
        <v>3.8424000000000002E-3</v>
      </c>
      <c r="N22" s="35">
        <f t="shared" si="2"/>
        <v>1.3685260273972602E-4</v>
      </c>
      <c r="O22" s="65">
        <f t="shared" si="3"/>
        <v>2.7239999999999964E-3</v>
      </c>
      <c r="P22" s="7"/>
      <c r="Q22" s="214">
        <f t="shared" si="11"/>
        <v>1000000000</v>
      </c>
      <c r="R22" s="216">
        <f t="shared" si="12"/>
        <v>0</v>
      </c>
      <c r="S22" s="216">
        <f t="shared" si="13"/>
        <v>0</v>
      </c>
      <c r="T22" s="19">
        <f t="shared" si="14"/>
        <v>7463.01</v>
      </c>
      <c r="U22" s="8">
        <f>SUM($T$14:T22)</f>
        <v>136852.6</v>
      </c>
      <c r="V22" s="8">
        <f t="shared" si="15"/>
        <v>136852.6</v>
      </c>
      <c r="W22" s="9">
        <f t="shared" si="19"/>
        <v>7463.0100000000093</v>
      </c>
      <c r="X22" s="8"/>
      <c r="Y22" s="217">
        <f t="shared" si="4"/>
        <v>0</v>
      </c>
      <c r="Z22" s="217">
        <f t="shared" si="5"/>
        <v>9.0949470177292824E-12</v>
      </c>
      <c r="AB22" s="43">
        <f>VLOOKUP(B22,DaneRynkowe2!B:C,2,0)</f>
        <v>101.47266252</v>
      </c>
      <c r="AC22" s="49">
        <f t="shared" si="6"/>
        <v>3.8424000000000002E-3</v>
      </c>
      <c r="AD22" s="8">
        <f t="shared" si="16"/>
        <v>136852.6</v>
      </c>
      <c r="AE22" s="9">
        <f t="shared" si="20"/>
        <v>7463.0100000000093</v>
      </c>
      <c r="AG22" s="217">
        <f t="shared" si="7"/>
        <v>0</v>
      </c>
      <c r="AI22" s="217">
        <f t="shared" si="8"/>
        <v>-9.0949470177292824E-12</v>
      </c>
    </row>
    <row r="23" spans="2:35" x14ac:dyDescent="0.3">
      <c r="B23" s="5">
        <f>WORKDAY(C23,-$C$7,KalendarzŚwiąt!$A$2:$A$103)</f>
        <v>43942</v>
      </c>
      <c r="C23" s="10">
        <f t="shared" si="17"/>
        <v>43949</v>
      </c>
      <c r="D23" s="10">
        <f>WORKDAY(C23,1,KalendarzŚwiąt!$A$2:$A$103)</f>
        <v>43950</v>
      </c>
      <c r="E23" s="3">
        <f t="shared" si="9"/>
        <v>1</v>
      </c>
      <c r="F23" s="3">
        <f>SUM($E$14:E23)</f>
        <v>15</v>
      </c>
      <c r="G23" s="3">
        <f t="shared" si="18"/>
        <v>1</v>
      </c>
      <c r="H23" s="6">
        <f>SUM($G$14:G23)</f>
        <v>14</v>
      </c>
      <c r="J23" s="92">
        <f>VLOOKUP(B23,DaneRynkowe1!B:D,3,0)</f>
        <v>1.9400000000000001E-3</v>
      </c>
      <c r="K23" s="35">
        <f t="shared" si="0"/>
        <v>5.3150684931506856E-6</v>
      </c>
      <c r="L23" s="35">
        <f t="shared" si="10"/>
        <v>1.0001526949859496</v>
      </c>
      <c r="M23" s="209">
        <f t="shared" si="1"/>
        <v>3.7155999999999999E-3</v>
      </c>
      <c r="N23" s="35">
        <f t="shared" si="2"/>
        <v>1.4251616438356164E-4</v>
      </c>
      <c r="O23" s="65">
        <f t="shared" si="3"/>
        <v>2.0672000000000021E-3</v>
      </c>
      <c r="P23" s="7"/>
      <c r="Q23" s="214">
        <f t="shared" si="11"/>
        <v>1000000000</v>
      </c>
      <c r="R23" s="216">
        <f t="shared" si="12"/>
        <v>0</v>
      </c>
      <c r="S23" s="216">
        <f t="shared" si="13"/>
        <v>0</v>
      </c>
      <c r="T23" s="19">
        <f t="shared" si="14"/>
        <v>5663.56</v>
      </c>
      <c r="U23" s="8">
        <f>SUM($T$14:T23)</f>
        <v>142516.16</v>
      </c>
      <c r="V23" s="8">
        <f t="shared" si="15"/>
        <v>142516.16</v>
      </c>
      <c r="W23" s="9">
        <f t="shared" si="19"/>
        <v>5663.5599999999977</v>
      </c>
      <c r="X23" s="8"/>
      <c r="Y23" s="217">
        <f t="shared" si="4"/>
        <v>0</v>
      </c>
      <c r="Z23" s="217">
        <f t="shared" si="5"/>
        <v>0</v>
      </c>
      <c r="AB23" s="43">
        <f>VLOOKUP(B23,DaneRynkowe2!B:C,2,0)</f>
        <v>101.47339368</v>
      </c>
      <c r="AC23" s="49">
        <f t="shared" si="6"/>
        <v>3.7155999999999999E-3</v>
      </c>
      <c r="AD23" s="8">
        <f t="shared" si="16"/>
        <v>142516.16</v>
      </c>
      <c r="AE23" s="9">
        <f t="shared" si="20"/>
        <v>5663.5599999999977</v>
      </c>
      <c r="AG23" s="217">
        <f t="shared" si="7"/>
        <v>0</v>
      </c>
      <c r="AI23" s="217">
        <f t="shared" si="8"/>
        <v>0</v>
      </c>
    </row>
    <row r="24" spans="2:35" x14ac:dyDescent="0.3">
      <c r="B24" s="5">
        <f>WORKDAY(C24,-$C$7,KalendarzŚwiąt!$A$2:$A$103)</f>
        <v>43943</v>
      </c>
      <c r="C24" s="10">
        <f t="shared" si="17"/>
        <v>43950</v>
      </c>
      <c r="D24" s="10">
        <f>WORKDAY(C24,1,KalendarzŚwiąt!$A$2:$A$103)</f>
        <v>43951</v>
      </c>
      <c r="E24" s="3">
        <f t="shared" si="9"/>
        <v>1</v>
      </c>
      <c r="F24" s="3">
        <f>SUM($E$14:E24)</f>
        <v>16</v>
      </c>
      <c r="G24" s="3">
        <f t="shared" si="18"/>
        <v>1</v>
      </c>
      <c r="H24" s="6">
        <f>SUM($G$14:G24)</f>
        <v>15</v>
      </c>
      <c r="J24" s="92">
        <f>VLOOKUP(B24,DaneRynkowe1!B:D,3,0)</f>
        <v>1.4299999999999998E-3</v>
      </c>
      <c r="K24" s="35">
        <f t="shared" si="0"/>
        <v>3.9178082191780822E-6</v>
      </c>
      <c r="L24" s="35">
        <f t="shared" si="10"/>
        <v>1.0001566133923985</v>
      </c>
      <c r="M24" s="209">
        <f t="shared" si="1"/>
        <v>3.5726999999999998E-3</v>
      </c>
      <c r="N24" s="35">
        <f t="shared" si="2"/>
        <v>1.4682328767123286E-4</v>
      </c>
      <c r="O24" s="65">
        <f t="shared" si="3"/>
        <v>1.5720999999999958E-3</v>
      </c>
      <c r="P24" s="7"/>
      <c r="Q24" s="214">
        <f t="shared" si="11"/>
        <v>1000000000</v>
      </c>
      <c r="R24" s="216">
        <f t="shared" si="12"/>
        <v>0</v>
      </c>
      <c r="S24" s="216">
        <f t="shared" si="13"/>
        <v>0</v>
      </c>
      <c r="T24" s="19">
        <f t="shared" si="14"/>
        <v>4307.12</v>
      </c>
      <c r="U24" s="8">
        <f>SUM($T$14:T24)</f>
        <v>146823.28</v>
      </c>
      <c r="V24" s="8">
        <f t="shared" si="15"/>
        <v>146823.29</v>
      </c>
      <c r="W24" s="9">
        <f t="shared" si="19"/>
        <v>4307.1300000000047</v>
      </c>
      <c r="X24" s="8"/>
      <c r="Y24" s="217">
        <f t="shared" si="4"/>
        <v>-1.0000000009313226E-2</v>
      </c>
      <c r="Z24" s="217">
        <f t="shared" si="5"/>
        <v>1.0000000004765752E-2</v>
      </c>
      <c r="AB24" s="43">
        <f>VLOOKUP(B24,DaneRynkowe2!B:C,2,0)</f>
        <v>101.47393302</v>
      </c>
      <c r="AC24" s="49">
        <f t="shared" si="6"/>
        <v>3.5726999999999998E-3</v>
      </c>
      <c r="AD24" s="8">
        <f t="shared" si="16"/>
        <v>146823.29</v>
      </c>
      <c r="AE24" s="9">
        <f t="shared" si="20"/>
        <v>4307.1300000000047</v>
      </c>
      <c r="AG24" s="217">
        <f t="shared" si="7"/>
        <v>0</v>
      </c>
      <c r="AI24" s="217">
        <f t="shared" si="8"/>
        <v>-1.0000000004765752E-2</v>
      </c>
    </row>
    <row r="25" spans="2:35" x14ac:dyDescent="0.3">
      <c r="B25" s="5">
        <f>WORKDAY(C25,-$C$7,KalendarzŚwiąt!$A$2:$A$103)</f>
        <v>43944</v>
      </c>
      <c r="C25" s="10">
        <f t="shared" si="17"/>
        <v>43951</v>
      </c>
      <c r="D25" s="10">
        <f>WORKDAY(C25,1,KalendarzŚwiąt!$A$2:$A$103)</f>
        <v>43955</v>
      </c>
      <c r="E25" s="3">
        <f t="shared" si="9"/>
        <v>1</v>
      </c>
      <c r="F25" s="3">
        <f>SUM($E$14:E25)</f>
        <v>17</v>
      </c>
      <c r="G25" s="3">
        <f t="shared" si="18"/>
        <v>4</v>
      </c>
      <c r="H25" s="6">
        <f>SUM($G$14:G25)</f>
        <v>19</v>
      </c>
      <c r="J25" s="92">
        <f>VLOOKUP(B25,DaneRynkowe1!B:D,3,0)</f>
        <v>1.3600000000000001E-3</v>
      </c>
      <c r="K25" s="35">
        <f t="shared" si="0"/>
        <v>3.7260273972602743E-6</v>
      </c>
      <c r="L25" s="35">
        <f t="shared" si="10"/>
        <v>1.0001603400033416</v>
      </c>
      <c r="M25" s="209">
        <f t="shared" si="1"/>
        <v>3.4426000000000001E-3</v>
      </c>
      <c r="N25" s="35">
        <f t="shared" si="2"/>
        <v>1.7920383561643836E-4</v>
      </c>
      <c r="O25" s="65">
        <f t="shared" si="3"/>
        <v>2.9547250000000018E-3</v>
      </c>
      <c r="P25" s="7"/>
      <c r="Q25" s="214">
        <f t="shared" si="11"/>
        <v>1000000000</v>
      </c>
      <c r="R25" s="216">
        <f t="shared" si="12"/>
        <v>0</v>
      </c>
      <c r="S25" s="216">
        <f t="shared" si="13"/>
        <v>0</v>
      </c>
      <c r="T25" s="19">
        <f t="shared" si="14"/>
        <v>32380.55</v>
      </c>
      <c r="U25" s="8">
        <f>SUM($T$14:T25)</f>
        <v>179203.83</v>
      </c>
      <c r="V25" s="8">
        <f t="shared" si="15"/>
        <v>179203.84</v>
      </c>
      <c r="W25" s="9">
        <f t="shared" si="19"/>
        <v>32380.549999999988</v>
      </c>
      <c r="X25" s="8"/>
      <c r="Y25" s="217">
        <f t="shared" si="4"/>
        <v>-1.0000000009313226E-2</v>
      </c>
      <c r="Z25" s="217">
        <f t="shared" si="5"/>
        <v>0</v>
      </c>
      <c r="AB25" s="43">
        <f>VLOOKUP(B25,DaneRynkowe2!B:C,2,0)</f>
        <v>101.47433057000001</v>
      </c>
      <c r="AC25" s="49">
        <f t="shared" si="6"/>
        <v>3.4426000000000001E-3</v>
      </c>
      <c r="AD25" s="8">
        <f t="shared" si="16"/>
        <v>179203.84</v>
      </c>
      <c r="AE25" s="9">
        <f t="shared" si="20"/>
        <v>32380.549999999988</v>
      </c>
      <c r="AG25" s="217">
        <f t="shared" si="7"/>
        <v>0</v>
      </c>
      <c r="AI25" s="217">
        <f t="shared" si="8"/>
        <v>0</v>
      </c>
    </row>
    <row r="26" spans="2:35" x14ac:dyDescent="0.3">
      <c r="B26" s="5">
        <f>WORKDAY(C26,-$C$7,KalendarzŚwiąt!$A$2:$A$103)</f>
        <v>43945</v>
      </c>
      <c r="C26" s="10">
        <f t="shared" si="17"/>
        <v>43955</v>
      </c>
      <c r="D26" s="10">
        <f>WORKDAY(C26,1,KalendarzŚwiąt!$A$2:$A$103)</f>
        <v>43956</v>
      </c>
      <c r="E26" s="3">
        <f t="shared" si="9"/>
        <v>3</v>
      </c>
      <c r="F26" s="3">
        <f>SUM($E$14:E26)</f>
        <v>20</v>
      </c>
      <c r="G26" s="3">
        <f t="shared" si="18"/>
        <v>1</v>
      </c>
      <c r="H26" s="6">
        <f>SUM($G$14:G26)</f>
        <v>20</v>
      </c>
      <c r="J26" s="92">
        <f>VLOOKUP(B26,DaneRynkowe1!B:D,3,0)</f>
        <v>2.0100000000000001E-3</v>
      </c>
      <c r="K26" s="35">
        <f t="shared" si="0"/>
        <v>1.6520547945205483E-5</v>
      </c>
      <c r="L26" s="35">
        <f t="shared" si="10"/>
        <v>1.0001768632001915</v>
      </c>
      <c r="M26" s="209">
        <f t="shared" si="1"/>
        <v>3.2277999999999999E-3</v>
      </c>
      <c r="N26" s="35">
        <f t="shared" si="2"/>
        <v>1.7686575342465755E-4</v>
      </c>
      <c r="O26" s="234">
        <f t="shared" si="3"/>
        <v>-8.533999999999957E-4</v>
      </c>
      <c r="P26" s="7"/>
      <c r="Q26" s="214">
        <f t="shared" si="11"/>
        <v>1000000000</v>
      </c>
      <c r="R26" s="216">
        <f t="shared" si="12"/>
        <v>0</v>
      </c>
      <c r="S26" s="216">
        <f t="shared" si="13"/>
        <v>0</v>
      </c>
      <c r="T26" s="318">
        <f t="shared" si="14"/>
        <v>-2338.08</v>
      </c>
      <c r="U26" s="8">
        <f>SUM($T$14:T26)</f>
        <v>176865.75</v>
      </c>
      <c r="V26" s="8">
        <f t="shared" si="15"/>
        <v>176865.75</v>
      </c>
      <c r="W26" s="157">
        <f t="shared" si="19"/>
        <v>-2338.0899999999965</v>
      </c>
      <c r="X26" s="8"/>
      <c r="Y26" s="217">
        <f t="shared" si="4"/>
        <v>0</v>
      </c>
      <c r="Z26" s="217">
        <f t="shared" si="5"/>
        <v>-9.9999999965802999E-3</v>
      </c>
      <c r="AB26" s="43">
        <f>VLOOKUP(B26,DaneRynkowe2!B:C,2,0)</f>
        <v>101.47470867</v>
      </c>
      <c r="AC26" s="49">
        <f t="shared" si="6"/>
        <v>3.2277999999999999E-3</v>
      </c>
      <c r="AD26" s="8">
        <f t="shared" si="16"/>
        <v>176865.75</v>
      </c>
      <c r="AE26" s="157">
        <f t="shared" si="20"/>
        <v>-2338.0899999999965</v>
      </c>
      <c r="AG26" s="217">
        <f t="shared" si="7"/>
        <v>0</v>
      </c>
      <c r="AI26" s="217">
        <f t="shared" si="8"/>
        <v>9.9999999965802999E-3</v>
      </c>
    </row>
    <row r="27" spans="2:35" x14ac:dyDescent="0.3">
      <c r="B27" s="5">
        <f>WORKDAY(C27,-$C$7,KalendarzŚwiąt!$A$2:$A$103)</f>
        <v>43948</v>
      </c>
      <c r="C27" s="10">
        <f t="shared" si="17"/>
        <v>43956</v>
      </c>
      <c r="D27" s="10">
        <f>WORKDAY(C27,1,KalendarzŚwiąt!$A$2:$A$103)</f>
        <v>43957</v>
      </c>
      <c r="E27" s="3">
        <f t="shared" si="9"/>
        <v>1</v>
      </c>
      <c r="F27" s="3">
        <f>SUM($E$14:E27)</f>
        <v>21</v>
      </c>
      <c r="G27" s="3">
        <f t="shared" si="18"/>
        <v>1</v>
      </c>
      <c r="H27" s="6">
        <f>SUM($G$14:G27)</f>
        <v>21</v>
      </c>
      <c r="J27" s="92">
        <f>VLOOKUP(B27,DaneRynkowe1!B:D,3,0)</f>
        <v>1.07E-3</v>
      </c>
      <c r="K27" s="35">
        <f t="shared" si="0"/>
        <v>2.9315068493150683E-6</v>
      </c>
      <c r="L27" s="35">
        <f t="shared" si="10"/>
        <v>1.0001797952255165</v>
      </c>
      <c r="M27" s="209">
        <f t="shared" si="1"/>
        <v>3.1250000000000002E-3</v>
      </c>
      <c r="N27" s="35">
        <f t="shared" si="2"/>
        <v>1.7979452054794521E-4</v>
      </c>
      <c r="O27" s="65">
        <f t="shared" si="3"/>
        <v>1.0689999999999957E-3</v>
      </c>
      <c r="P27" s="7"/>
      <c r="Q27" s="214">
        <f t="shared" si="11"/>
        <v>1000000000</v>
      </c>
      <c r="R27" s="216">
        <f t="shared" si="12"/>
        <v>0</v>
      </c>
      <c r="S27" s="216">
        <f t="shared" si="13"/>
        <v>0</v>
      </c>
      <c r="T27" s="19">
        <f t="shared" si="14"/>
        <v>2928.77</v>
      </c>
      <c r="U27" s="8">
        <f>SUM($T$14:T27)</f>
        <v>179794.52</v>
      </c>
      <c r="V27" s="8">
        <f t="shared" si="15"/>
        <v>179794.52</v>
      </c>
      <c r="W27" s="9">
        <f t="shared" si="19"/>
        <v>2928.7699999999895</v>
      </c>
      <c r="X27" s="8"/>
      <c r="Y27" s="217">
        <f t="shared" si="4"/>
        <v>0</v>
      </c>
      <c r="Z27" s="217">
        <f t="shared" si="5"/>
        <v>-1.0459189070388675E-11</v>
      </c>
      <c r="AB27" s="43">
        <f>VLOOKUP(B27,DaneRynkowe2!B:C,2,0)</f>
        <v>101.47638508999999</v>
      </c>
      <c r="AC27" s="49">
        <f t="shared" si="6"/>
        <v>3.1250000000000002E-3</v>
      </c>
      <c r="AD27" s="8">
        <f t="shared" si="16"/>
        <v>179794.52</v>
      </c>
      <c r="AE27" s="9">
        <f t="shared" si="20"/>
        <v>2928.7699999999895</v>
      </c>
      <c r="AG27" s="217">
        <f t="shared" si="7"/>
        <v>0</v>
      </c>
      <c r="AI27" s="217">
        <f t="shared" si="8"/>
        <v>1.0459189070388675E-11</v>
      </c>
    </row>
    <row r="28" spans="2:35" x14ac:dyDescent="0.3">
      <c r="B28" s="5">
        <f>WORKDAY(C28,-$C$7,KalendarzŚwiąt!$A$2:$A$103)</f>
        <v>43949</v>
      </c>
      <c r="C28" s="10">
        <f t="shared" si="17"/>
        <v>43957</v>
      </c>
      <c r="D28" s="10">
        <f>WORKDAY(C28,1,KalendarzŚwiąt!$A$2:$A$103)</f>
        <v>43958</v>
      </c>
      <c r="E28" s="3">
        <f t="shared" si="9"/>
        <v>1</v>
      </c>
      <c r="F28" s="3">
        <f>SUM($E$14:E28)</f>
        <v>22</v>
      </c>
      <c r="G28" s="3">
        <f t="shared" si="18"/>
        <v>1</v>
      </c>
      <c r="H28" s="6">
        <f>SUM($G$14:G28)</f>
        <v>22</v>
      </c>
      <c r="J28" s="92">
        <f>VLOOKUP(B28,DaneRynkowe1!B:D,3,0)</f>
        <v>1.07E-3</v>
      </c>
      <c r="K28" s="35">
        <f t="shared" si="0"/>
        <v>2.9315068493150683E-6</v>
      </c>
      <c r="L28" s="35">
        <f t="shared" si="10"/>
        <v>1.0001827272594366</v>
      </c>
      <c r="M28" s="209">
        <f t="shared" si="1"/>
        <v>3.0316000000000002E-3</v>
      </c>
      <c r="N28" s="35">
        <f t="shared" si="2"/>
        <v>1.8272657534246578E-4</v>
      </c>
      <c r="O28" s="65">
        <f t="shared" si="3"/>
        <v>1.0702000000000081E-3</v>
      </c>
      <c r="P28" s="7"/>
      <c r="Q28" s="214">
        <f t="shared" si="11"/>
        <v>1000000000</v>
      </c>
      <c r="R28" s="216">
        <f t="shared" si="12"/>
        <v>0</v>
      </c>
      <c r="S28" s="216">
        <f t="shared" si="13"/>
        <v>0</v>
      </c>
      <c r="T28" s="19">
        <f t="shared" si="14"/>
        <v>2932.05</v>
      </c>
      <c r="U28" s="8">
        <f>SUM($T$14:T28)</f>
        <v>182726.56999999998</v>
      </c>
      <c r="V28" s="8">
        <f t="shared" si="15"/>
        <v>182726.58</v>
      </c>
      <c r="W28" s="9">
        <f t="shared" si="19"/>
        <v>2932.0599999999977</v>
      </c>
      <c r="X28" s="8"/>
      <c r="Y28" s="217">
        <f t="shared" si="4"/>
        <v>-1.0000000009313226E-2</v>
      </c>
      <c r="Z28" s="217">
        <f t="shared" si="5"/>
        <v>9.9999999974897946E-3</v>
      </c>
      <c r="AB28" s="43">
        <f>VLOOKUP(B28,DaneRynkowe2!B:C,2,0)</f>
        <v>101.47668256999999</v>
      </c>
      <c r="AC28" s="49">
        <f t="shared" si="6"/>
        <v>3.0316000000000002E-3</v>
      </c>
      <c r="AD28" s="8">
        <f t="shared" si="16"/>
        <v>182726.58</v>
      </c>
      <c r="AE28" s="9">
        <f t="shared" si="20"/>
        <v>2932.0599999999977</v>
      </c>
      <c r="AG28" s="217">
        <f t="shared" si="7"/>
        <v>0</v>
      </c>
      <c r="AI28" s="217">
        <f t="shared" si="8"/>
        <v>-9.9999999974897946E-3</v>
      </c>
    </row>
    <row r="29" spans="2:35" x14ac:dyDescent="0.3">
      <c r="B29" s="5">
        <f>WORKDAY(C29,-$C$7,KalendarzŚwiąt!$A$2:$A$103)</f>
        <v>43950</v>
      </c>
      <c r="C29" s="10">
        <f t="shared" si="17"/>
        <v>43958</v>
      </c>
      <c r="D29" s="10">
        <f>WORKDAY(C29,1,KalendarzŚwiąt!$A$2:$A$103)</f>
        <v>43959</v>
      </c>
      <c r="E29" s="3">
        <f t="shared" si="9"/>
        <v>1</v>
      </c>
      <c r="F29" s="3">
        <f>SUM($E$14:E29)</f>
        <v>23</v>
      </c>
      <c r="G29" s="3">
        <f t="shared" si="18"/>
        <v>1</v>
      </c>
      <c r="H29" s="6">
        <f>SUM($G$14:G29)</f>
        <v>23</v>
      </c>
      <c r="J29" s="92">
        <f>VLOOKUP(B29,DaneRynkowe1!B:D,3,0)</f>
        <v>3.8900000000000002E-3</v>
      </c>
      <c r="K29" s="35">
        <f t="shared" si="0"/>
        <v>1.0657534246575344E-5</v>
      </c>
      <c r="L29" s="35">
        <f t="shared" si="10"/>
        <v>1.0001933867411053</v>
      </c>
      <c r="M29" s="209">
        <f t="shared" si="1"/>
        <v>3.0690000000000001E-3</v>
      </c>
      <c r="N29" s="35">
        <f t="shared" si="2"/>
        <v>1.9338904109589039E-4</v>
      </c>
      <c r="O29" s="65">
        <f t="shared" si="3"/>
        <v>3.891799999999983E-3</v>
      </c>
      <c r="P29" s="7"/>
      <c r="Q29" s="214">
        <f t="shared" si="11"/>
        <v>1000000000</v>
      </c>
      <c r="R29" s="216">
        <f t="shared" si="12"/>
        <v>0</v>
      </c>
      <c r="S29" s="216">
        <f t="shared" si="13"/>
        <v>0</v>
      </c>
      <c r="T29" s="19">
        <f t="shared" si="14"/>
        <v>10662.47</v>
      </c>
      <c r="U29" s="8">
        <f>SUM($T$14:T29)</f>
        <v>193389.03999999998</v>
      </c>
      <c r="V29" s="8">
        <f t="shared" si="15"/>
        <v>193389.04</v>
      </c>
      <c r="W29" s="9">
        <f t="shared" si="19"/>
        <v>10662.460000000021</v>
      </c>
      <c r="X29" s="8"/>
      <c r="Y29" s="217">
        <f t="shared" si="4"/>
        <v>0</v>
      </c>
      <c r="Z29" s="217">
        <f t="shared" si="5"/>
        <v>-9.9999999783904059E-3</v>
      </c>
      <c r="AB29" s="43">
        <f>VLOOKUP(B29,DaneRynkowe2!B:C,2,0)</f>
        <v>101.47698004999999</v>
      </c>
      <c r="AC29" s="49">
        <f t="shared" si="6"/>
        <v>3.0690000000000001E-3</v>
      </c>
      <c r="AD29" s="8">
        <f t="shared" si="16"/>
        <v>193389.04</v>
      </c>
      <c r="AE29" s="9">
        <f t="shared" si="20"/>
        <v>10662.460000000021</v>
      </c>
      <c r="AG29" s="217">
        <f t="shared" si="7"/>
        <v>0</v>
      </c>
      <c r="AI29" s="217">
        <f t="shared" si="8"/>
        <v>9.9999999783904059E-3</v>
      </c>
    </row>
    <row r="30" spans="2:35" x14ac:dyDescent="0.3">
      <c r="B30" s="5">
        <f>WORKDAY(C30,-$C$7,KalendarzŚwiąt!$A$2:$A$103)</f>
        <v>43951</v>
      </c>
      <c r="C30" s="10">
        <f t="shared" si="17"/>
        <v>43959</v>
      </c>
      <c r="D30" s="10">
        <f>WORKDAY(C30,1,KalendarzŚwiąt!$A$2:$A$103)</f>
        <v>43962</v>
      </c>
      <c r="E30" s="3">
        <f t="shared" si="9"/>
        <v>4</v>
      </c>
      <c r="F30" s="3">
        <f>SUM($E$14:E30)</f>
        <v>27</v>
      </c>
      <c r="G30" s="3">
        <f t="shared" si="18"/>
        <v>3</v>
      </c>
      <c r="H30" s="6">
        <f>SUM($G$14:G30)</f>
        <v>26</v>
      </c>
      <c r="J30" s="92">
        <f>VLOOKUP(B30,DaneRynkowe1!B:D,3,0)</f>
        <v>1.31E-3</v>
      </c>
      <c r="K30" s="35">
        <f t="shared" si="0"/>
        <v>1.4356164383561643E-5</v>
      </c>
      <c r="L30" s="35">
        <f t="shared" si="10"/>
        <v>1.0002077456817806</v>
      </c>
      <c r="M30" s="209">
        <f t="shared" si="1"/>
        <v>2.8084E-3</v>
      </c>
      <c r="N30" s="35">
        <f t="shared" si="2"/>
        <v>2.000504109589041E-4</v>
      </c>
      <c r="O30" s="65">
        <f t="shared" si="3"/>
        <v>8.1046666666666765E-4</v>
      </c>
      <c r="P30" s="7"/>
      <c r="Q30" s="214">
        <f t="shared" si="11"/>
        <v>1000000000</v>
      </c>
      <c r="R30" s="216">
        <f t="shared" si="12"/>
        <v>0</v>
      </c>
      <c r="S30" s="216">
        <f t="shared" si="13"/>
        <v>0</v>
      </c>
      <c r="T30" s="19">
        <f t="shared" si="14"/>
        <v>6661.37</v>
      </c>
      <c r="U30" s="8">
        <f>SUM($T$14:T30)</f>
        <v>200050.40999999997</v>
      </c>
      <c r="V30" s="8">
        <f t="shared" si="15"/>
        <v>200050.41</v>
      </c>
      <c r="W30" s="9">
        <f t="shared" si="19"/>
        <v>6661.3699999999953</v>
      </c>
      <c r="X30" s="8"/>
      <c r="Y30" s="217">
        <f t="shared" si="4"/>
        <v>0</v>
      </c>
      <c r="Z30" s="217">
        <f t="shared" si="5"/>
        <v>0</v>
      </c>
      <c r="AB30" s="43">
        <f>VLOOKUP(B30,DaneRynkowe2!B:C,2,0)</f>
        <v>101.47806154</v>
      </c>
      <c r="AC30" s="49">
        <f t="shared" si="6"/>
        <v>2.8084E-3</v>
      </c>
      <c r="AD30" s="8">
        <f t="shared" si="16"/>
        <v>200050.41</v>
      </c>
      <c r="AE30" s="9">
        <f t="shared" si="20"/>
        <v>6661.3699999999953</v>
      </c>
      <c r="AG30" s="217">
        <f t="shared" si="7"/>
        <v>0</v>
      </c>
      <c r="AI30" s="217">
        <f t="shared" si="8"/>
        <v>0</v>
      </c>
    </row>
    <row r="31" spans="2:35" x14ac:dyDescent="0.3">
      <c r="B31" s="5">
        <f>WORKDAY(C31,-$C$7,KalendarzŚwiąt!$A$2:$A$103)</f>
        <v>43955</v>
      </c>
      <c r="C31" s="10">
        <f t="shared" si="17"/>
        <v>43962</v>
      </c>
      <c r="D31" s="10">
        <f>WORKDAY(C31,1,KalendarzŚwiąt!$A$2:$A$103)</f>
        <v>43963</v>
      </c>
      <c r="E31" s="3">
        <f t="shared" si="9"/>
        <v>1</v>
      </c>
      <c r="F31" s="3">
        <f>SUM($E$14:E31)</f>
        <v>28</v>
      </c>
      <c r="G31" s="3">
        <f t="shared" si="18"/>
        <v>1</v>
      </c>
      <c r="H31" s="6">
        <f>SUM($G$14:G31)</f>
        <v>27</v>
      </c>
      <c r="J31" s="92">
        <f>VLOOKUP(B31,DaneRynkowe1!B:D,3,0)</f>
        <v>1.1200000000000001E-3</v>
      </c>
      <c r="K31" s="35">
        <f t="shared" si="0"/>
        <v>3.0684931506849319E-6</v>
      </c>
      <c r="L31" s="35">
        <f t="shared" si="10"/>
        <v>1.0002108148123976</v>
      </c>
      <c r="M31" s="209">
        <f t="shared" si="1"/>
        <v>2.7480999999999998E-3</v>
      </c>
      <c r="N31" s="35">
        <f t="shared" si="2"/>
        <v>2.0328410958904108E-4</v>
      </c>
      <c r="O31" s="65">
        <f t="shared" si="3"/>
        <v>1.180299999999997E-3</v>
      </c>
      <c r="P31" s="7"/>
      <c r="Q31" s="214">
        <f t="shared" si="11"/>
        <v>1000000000</v>
      </c>
      <c r="R31" s="216">
        <f t="shared" si="12"/>
        <v>0</v>
      </c>
      <c r="S31" s="216">
        <f t="shared" si="13"/>
        <v>0</v>
      </c>
      <c r="T31" s="19">
        <f t="shared" si="14"/>
        <v>3233.7</v>
      </c>
      <c r="U31" s="8">
        <f>SUM($T$14:T31)</f>
        <v>203284.11</v>
      </c>
      <c r="V31" s="8">
        <f t="shared" si="15"/>
        <v>203284.11</v>
      </c>
      <c r="W31" s="9">
        <f t="shared" si="19"/>
        <v>3233.6999999999825</v>
      </c>
      <c r="X31" s="8"/>
      <c r="Y31" s="217">
        <f t="shared" si="4"/>
        <v>0</v>
      </c>
      <c r="Z31" s="217">
        <f t="shared" si="5"/>
        <v>-1.7280399333685637E-11</v>
      </c>
      <c r="AB31" s="43">
        <f>VLOOKUP(B31,DaneRynkowe2!B:C,2,0)</f>
        <v>101.47951838</v>
      </c>
      <c r="AC31" s="49">
        <f t="shared" si="6"/>
        <v>2.7480999999999998E-3</v>
      </c>
      <c r="AD31" s="8">
        <f t="shared" si="16"/>
        <v>203284.11</v>
      </c>
      <c r="AE31" s="9">
        <f t="shared" si="20"/>
        <v>3233.6999999999825</v>
      </c>
      <c r="AG31" s="217">
        <f t="shared" si="7"/>
        <v>0</v>
      </c>
      <c r="AI31" s="217">
        <f t="shared" si="8"/>
        <v>1.7280399333685637E-11</v>
      </c>
    </row>
    <row r="32" spans="2:35" x14ac:dyDescent="0.3">
      <c r="B32" s="5">
        <f>WORKDAY(C32,-$C$7,KalendarzŚwiąt!$A$2:$A$103)</f>
        <v>43956</v>
      </c>
      <c r="C32" s="10">
        <f t="shared" si="17"/>
        <v>43963</v>
      </c>
      <c r="D32" s="10">
        <f>WORKDAY(C32,1,KalendarzŚwiąt!$A$2:$A$103)</f>
        <v>43964</v>
      </c>
      <c r="E32" s="3">
        <f t="shared" si="9"/>
        <v>1</v>
      </c>
      <c r="F32" s="3">
        <f>SUM($E$14:E32)</f>
        <v>29</v>
      </c>
      <c r="G32" s="3">
        <f t="shared" si="18"/>
        <v>1</v>
      </c>
      <c r="H32" s="6">
        <f>SUM($G$14:G32)</f>
        <v>28</v>
      </c>
      <c r="J32" s="92">
        <f>VLOOKUP(B32,DaneRynkowe1!B:D,3,0)</f>
        <v>9.2000000000000003E-4</v>
      </c>
      <c r="K32" s="35">
        <f t="shared" si="0"/>
        <v>2.5205479452054796E-6</v>
      </c>
      <c r="L32" s="35">
        <f t="shared" si="10"/>
        <v>1.0002133358917118</v>
      </c>
      <c r="M32" s="238">
        <f t="shared" si="1"/>
        <v>2.6851000000000002E-3</v>
      </c>
      <c r="N32" s="35">
        <f t="shared" si="2"/>
        <v>2.0598027397260277E-4</v>
      </c>
      <c r="O32" s="65">
        <f t="shared" si="3"/>
        <v>9.8410000000001942E-4</v>
      </c>
      <c r="P32" s="7"/>
      <c r="Q32" s="214">
        <f t="shared" si="11"/>
        <v>1000000000</v>
      </c>
      <c r="R32" s="216">
        <f t="shared" si="12"/>
        <v>0</v>
      </c>
      <c r="S32" s="216">
        <f t="shared" si="13"/>
        <v>0</v>
      </c>
      <c r="T32" s="19">
        <f t="shared" si="14"/>
        <v>2696.16</v>
      </c>
      <c r="U32" s="8">
        <f>SUM($T$14:T32)</f>
        <v>205980.27</v>
      </c>
      <c r="V32" s="8">
        <f t="shared" si="15"/>
        <v>205980.27</v>
      </c>
      <c r="W32" s="9">
        <f t="shared" si="19"/>
        <v>2696.1600000000035</v>
      </c>
      <c r="X32" s="8"/>
      <c r="Y32" s="217">
        <f t="shared" si="4"/>
        <v>0</v>
      </c>
      <c r="Z32" s="217">
        <f t="shared" si="5"/>
        <v>3.637978807091713E-12</v>
      </c>
      <c r="AB32" s="43">
        <f>VLOOKUP(B32,DaneRynkowe2!B:C,2,0)</f>
        <v>101.47982976999999</v>
      </c>
      <c r="AC32" s="49">
        <f t="shared" si="6"/>
        <v>2.6851000000000002E-3</v>
      </c>
      <c r="AD32" s="8">
        <f t="shared" si="16"/>
        <v>205980.27</v>
      </c>
      <c r="AE32" s="9">
        <f t="shared" si="20"/>
        <v>2696.1600000000035</v>
      </c>
      <c r="AG32" s="217">
        <f t="shared" si="7"/>
        <v>0</v>
      </c>
      <c r="AI32" s="217">
        <f t="shared" si="8"/>
        <v>-3.637978807091713E-12</v>
      </c>
    </row>
    <row r="33" spans="2:35" x14ac:dyDescent="0.3">
      <c r="B33" s="16">
        <f>WORKDAY(C33,-$C$7,KalendarzŚwiąt!$A$2:$A$103)</f>
        <v>43957</v>
      </c>
      <c r="C33" s="90">
        <f>WORKDAY(C32,1,KalendarzŚwiąt!$A$2:$A$103)</f>
        <v>43964</v>
      </c>
      <c r="D33" s="81"/>
      <c r="E33" s="11"/>
      <c r="F33" s="11"/>
      <c r="G33" s="11"/>
      <c r="H33" s="12"/>
      <c r="J33" s="84"/>
      <c r="K33" s="11"/>
      <c r="L33" s="11"/>
      <c r="M33" s="11"/>
      <c r="N33" s="11"/>
      <c r="O33" s="12"/>
      <c r="Q33" s="215"/>
      <c r="R33" s="226"/>
      <c r="S33" s="226"/>
      <c r="T33" s="11"/>
      <c r="U33" s="11"/>
      <c r="V33" s="11"/>
      <c r="W33" s="12"/>
      <c r="X33" s="8"/>
      <c r="AB33" s="44">
        <f>VLOOKUP(B33,DaneRynkowe2!B:C,2,0)</f>
        <v>101.48008555</v>
      </c>
      <c r="AC33" s="11"/>
      <c r="AD33" s="11"/>
      <c r="AE33" s="12"/>
    </row>
    <row r="34" spans="2:35" x14ac:dyDescent="0.3">
      <c r="B34" s="10"/>
      <c r="C34" s="74"/>
      <c r="D34" s="74"/>
      <c r="AG34" s="8"/>
      <c r="AI34" s="8"/>
    </row>
    <row r="35" spans="2:35" x14ac:dyDescent="0.3">
      <c r="C35" s="10"/>
      <c r="D35" s="10"/>
      <c r="P35" s="58" t="s">
        <v>87</v>
      </c>
      <c r="Q35" s="229" t="s">
        <v>37</v>
      </c>
      <c r="R35" s="145"/>
      <c r="S35" s="145"/>
      <c r="T35" s="262">
        <f>SUM(T14:T32)</f>
        <v>205980.27</v>
      </c>
      <c r="U35"/>
      <c r="AG35"/>
      <c r="AI35"/>
    </row>
    <row r="36" spans="2:35" x14ac:dyDescent="0.3">
      <c r="B36" s="82" t="s">
        <v>5</v>
      </c>
      <c r="C36" s="76"/>
      <c r="D36"/>
      <c r="P36" s="15"/>
      <c r="U36"/>
    </row>
    <row r="37" spans="2:35" x14ac:dyDescent="0.3">
      <c r="B37" s="75" t="s">
        <v>13</v>
      </c>
      <c r="C37" s="10">
        <f>C14</f>
        <v>43936</v>
      </c>
      <c r="D37" s="10"/>
      <c r="P37" s="58" t="s">
        <v>86</v>
      </c>
      <c r="Q37" s="230" t="s">
        <v>38</v>
      </c>
      <c r="R37" s="146"/>
      <c r="S37" s="146"/>
      <c r="T37" s="262">
        <f>ROUND(((M32+R32+S32)*Q32*H32/365),$T$9)</f>
        <v>205980.27</v>
      </c>
      <c r="U37"/>
      <c r="AB37" s="208"/>
      <c r="AC37" s="208" t="s">
        <v>83</v>
      </c>
      <c r="AD37" s="263">
        <f>ROUND((Q32*(AC32+R32+S32)*H32/365),$AD$9)</f>
        <v>205980.27</v>
      </c>
      <c r="AG37" s="64">
        <f>AD37-T37</f>
        <v>0</v>
      </c>
      <c r="AI37" s="64">
        <f>AD37-T35</f>
        <v>0</v>
      </c>
    </row>
    <row r="38" spans="2:35" x14ac:dyDescent="0.3">
      <c r="B38" s="75" t="s">
        <v>14</v>
      </c>
      <c r="C38" s="10">
        <f>C33</f>
        <v>43964</v>
      </c>
      <c r="D38" s="10"/>
      <c r="P38" s="15"/>
      <c r="U38"/>
    </row>
    <row r="39" spans="2:35" x14ac:dyDescent="0.3">
      <c r="B39" s="77" t="s">
        <v>15</v>
      </c>
      <c r="C39" s="11">
        <f>C38-C37</f>
        <v>28</v>
      </c>
      <c r="Q39" s="225" t="s">
        <v>39</v>
      </c>
      <c r="R39" s="79"/>
      <c r="S39" s="79"/>
      <c r="T39" s="64">
        <f>T35-T37</f>
        <v>0</v>
      </c>
      <c r="U39"/>
    </row>
    <row r="40" spans="2:35" x14ac:dyDescent="0.3">
      <c r="T40" s="8"/>
      <c r="U40"/>
      <c r="V40" s="8"/>
      <c r="W40" s="8"/>
      <c r="X40" s="8"/>
      <c r="Y40" s="8"/>
    </row>
    <row r="41" spans="2:35" x14ac:dyDescent="0.3">
      <c r="V41" s="8"/>
      <c r="W41" s="8"/>
      <c r="X41" s="8"/>
      <c r="Y41" s="8"/>
    </row>
    <row r="1048576" spans="16384:16384" x14ac:dyDescent="0.3">
      <c r="XFD1048576" s="320" t="s">
        <v>4</v>
      </c>
    </row>
  </sheetData>
  <mergeCells count="4">
    <mergeCell ref="J8:O8"/>
    <mergeCell ref="Q8:W8"/>
    <mergeCell ref="AB8:AE8"/>
    <mergeCell ref="B11:C11"/>
  </mergeCells>
  <pageMargins left="0.7" right="0.7" top="0.75" bottom="0.75" header="0.3" footer="0.3"/>
  <pageSetup orientation="portrait" verticalDpi="300"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1E1C3-323A-4110-AC6E-D08CD7AE900C}">
  <sheetPr>
    <tabColor theme="8"/>
  </sheetPr>
  <dimension ref="B1:XFD1048576"/>
  <sheetViews>
    <sheetView showGridLines="0" zoomScale="85" zoomScaleNormal="85" workbookViewId="0"/>
  </sheetViews>
  <sheetFormatPr defaultColWidth="9.109375" defaultRowHeight="14.4" x14ac:dyDescent="0.3"/>
  <cols>
    <col min="1" max="1" width="7.44140625" style="3" customWidth="1"/>
    <col min="2" max="2" width="29.5546875" style="3" customWidth="1"/>
    <col min="3" max="4" width="23.44140625" style="3" customWidth="1"/>
    <col min="5" max="7" width="17" style="3" customWidth="1"/>
    <col min="8" max="8" width="18.5546875" style="3" customWidth="1"/>
    <col min="9" max="9" width="6.109375" style="3" customWidth="1"/>
    <col min="10" max="10" width="25" style="3" customWidth="1"/>
    <col min="11" max="11" width="30" style="3" customWidth="1"/>
    <col min="12" max="12" width="25" style="3" customWidth="1"/>
    <col min="13" max="14" width="27.44140625" style="3" bestFit="1" customWidth="1"/>
    <col min="15" max="15" width="30.5546875" style="3" bestFit="1" customWidth="1"/>
    <col min="16" max="16" width="6.109375" style="3" customWidth="1"/>
    <col min="17" max="23" width="21.44140625" style="3" customWidth="1"/>
    <col min="24" max="24" width="5.5546875" style="3" customWidth="1"/>
    <col min="25" max="25" width="8" style="3" customWidth="1"/>
    <col min="26" max="26" width="8" style="8" customWidth="1"/>
    <col min="27" max="27" width="6.109375" style="3" customWidth="1"/>
    <col min="28" max="31" width="23.44140625" style="3" customWidth="1"/>
    <col min="32" max="32" width="5.44140625" style="3" customWidth="1"/>
    <col min="33" max="33" width="17" style="3" bestFit="1" customWidth="1"/>
    <col min="34" max="34" width="9.109375" style="3"/>
    <col min="35" max="35" width="17" style="3" bestFit="1" customWidth="1"/>
    <col min="36" max="16384" width="9.109375" style="3"/>
  </cols>
  <sheetData>
    <row r="1" spans="2:35" s="17" customFormat="1" ht="18" x14ac:dyDescent="0.3">
      <c r="B1" s="33" t="s">
        <v>44</v>
      </c>
      <c r="Z1" s="221"/>
    </row>
    <row r="2" spans="2:35" s="18" customFormat="1" ht="18" x14ac:dyDescent="0.3">
      <c r="B2" s="50" t="s">
        <v>49</v>
      </c>
      <c r="Z2" s="222"/>
    </row>
    <row r="4" spans="2:35" x14ac:dyDescent="0.3">
      <c r="B4" s="94" t="s">
        <v>16</v>
      </c>
      <c r="C4" s="93">
        <v>1000000000</v>
      </c>
    </row>
    <row r="5" spans="2:35" x14ac:dyDescent="0.3">
      <c r="B5" s="95" t="s">
        <v>79</v>
      </c>
      <c r="C5" s="259">
        <f>50/10000</f>
        <v>5.0000000000000001E-3</v>
      </c>
    </row>
    <row r="6" spans="2:35" x14ac:dyDescent="0.3">
      <c r="B6" s="95" t="s">
        <v>18</v>
      </c>
      <c r="C6" s="259">
        <f>50/10000</f>
        <v>5.0000000000000001E-3</v>
      </c>
    </row>
    <row r="7" spans="2:35" x14ac:dyDescent="0.3">
      <c r="B7" s="95" t="s">
        <v>25</v>
      </c>
      <c r="C7" s="66">
        <v>5</v>
      </c>
      <c r="D7"/>
      <c r="E7" s="63"/>
      <c r="J7" s="85" t="s">
        <v>154</v>
      </c>
      <c r="K7" s="85"/>
      <c r="L7" s="85"/>
      <c r="M7" s="85"/>
      <c r="N7" s="85"/>
      <c r="O7" s="85"/>
      <c r="P7" s="86"/>
      <c r="Q7" s="86"/>
      <c r="R7" s="86"/>
      <c r="S7" s="86"/>
      <c r="T7" s="85"/>
      <c r="U7" s="85"/>
      <c r="V7" s="85"/>
      <c r="W7" s="85"/>
      <c r="X7"/>
      <c r="Y7"/>
      <c r="Z7" s="201"/>
      <c r="AA7"/>
      <c r="AB7" s="71" t="s">
        <v>159</v>
      </c>
      <c r="AC7" s="71"/>
      <c r="AD7" s="71"/>
      <c r="AE7" s="71"/>
    </row>
    <row r="8" spans="2:35" ht="15.75" customHeight="1" x14ac:dyDescent="0.3">
      <c r="B8" s="137" t="s">
        <v>19</v>
      </c>
      <c r="C8" s="138" t="s">
        <v>20</v>
      </c>
      <c r="D8"/>
      <c r="J8" s="328" t="s">
        <v>29</v>
      </c>
      <c r="K8" s="328"/>
      <c r="L8" s="328"/>
      <c r="M8" s="328"/>
      <c r="N8" s="328"/>
      <c r="O8" s="328"/>
      <c r="P8" s="2"/>
      <c r="Q8" s="328" t="s">
        <v>29</v>
      </c>
      <c r="R8" s="328"/>
      <c r="S8" s="328"/>
      <c r="T8" s="328"/>
      <c r="U8" s="328"/>
      <c r="V8" s="328"/>
      <c r="W8" s="328"/>
      <c r="X8"/>
      <c r="Y8"/>
      <c r="Z8" s="201"/>
      <c r="AA8"/>
      <c r="AB8" s="328" t="s">
        <v>29</v>
      </c>
      <c r="AC8" s="328"/>
      <c r="AD8" s="328"/>
      <c r="AE8" s="328"/>
      <c r="AF8" s="103"/>
      <c r="AG8" s="103"/>
      <c r="AH8" s="103"/>
    </row>
    <row r="9" spans="2:35" s="139" customFormat="1" x14ac:dyDescent="0.3">
      <c r="J9" s="140" t="s">
        <v>28</v>
      </c>
      <c r="K9" s="141" t="s">
        <v>28</v>
      </c>
      <c r="L9" s="141" t="s">
        <v>28</v>
      </c>
      <c r="M9" s="141">
        <v>7</v>
      </c>
      <c r="N9" s="141" t="s">
        <v>28</v>
      </c>
      <c r="O9" s="143" t="s">
        <v>28</v>
      </c>
      <c r="P9" s="144"/>
      <c r="Q9" s="140" t="s">
        <v>28</v>
      </c>
      <c r="R9" s="141" t="s">
        <v>28</v>
      </c>
      <c r="S9" s="141" t="s">
        <v>28</v>
      </c>
      <c r="T9" s="141">
        <v>2</v>
      </c>
      <c r="U9" s="141" t="s">
        <v>28</v>
      </c>
      <c r="V9" s="141">
        <v>2</v>
      </c>
      <c r="W9" s="220" t="s">
        <v>28</v>
      </c>
      <c r="X9"/>
      <c r="Y9"/>
      <c r="Z9" s="201"/>
      <c r="AB9" s="31" t="s">
        <v>28</v>
      </c>
      <c r="AC9" s="260">
        <v>7</v>
      </c>
      <c r="AD9" s="260">
        <v>2</v>
      </c>
      <c r="AE9" s="32" t="s">
        <v>28</v>
      </c>
    </row>
    <row r="10" spans="2:35" x14ac:dyDescent="0.3">
      <c r="J10" s="58"/>
      <c r="M10" s="59"/>
      <c r="X10"/>
      <c r="Y10"/>
      <c r="Z10" s="201"/>
      <c r="AB10" s="99"/>
    </row>
    <row r="11" spans="2:35" ht="55.5" customHeight="1" x14ac:dyDescent="0.3">
      <c r="B11" s="326"/>
      <c r="C11" s="327"/>
      <c r="D11" s="29"/>
      <c r="E11" s="29"/>
      <c r="F11" s="29"/>
      <c r="G11" s="29"/>
      <c r="H11" s="30"/>
      <c r="J11" s="26"/>
      <c r="K11" s="27"/>
      <c r="L11" s="27"/>
      <c r="M11" s="27"/>
      <c r="N11" s="27"/>
      <c r="O11" s="28"/>
      <c r="Q11" s="38"/>
      <c r="R11" s="39"/>
      <c r="S11" s="39"/>
      <c r="T11" s="39"/>
      <c r="U11" s="39"/>
      <c r="V11" s="39"/>
      <c r="W11" s="40"/>
      <c r="X11"/>
      <c r="Y11"/>
      <c r="Z11" s="201"/>
      <c r="AB11" s="45"/>
      <c r="AC11" s="41"/>
      <c r="AD11" s="41"/>
      <c r="AE11" s="42"/>
    </row>
    <row r="12" spans="2:35" s="4" customFormat="1" ht="72" x14ac:dyDescent="0.3">
      <c r="B12" s="62" t="str">
        <f>"Data obserwacji 
wskaźnika RFR
(T"&amp;"-"&amp;C7&amp;")"</f>
        <v>Data obserwacji 
wskaźnika RFR
(T-5)</v>
      </c>
      <c r="C12" s="60" t="s">
        <v>108</v>
      </c>
      <c r="D12" s="60" t="s">
        <v>109</v>
      </c>
      <c r="E12" s="60" t="s">
        <v>26</v>
      </c>
      <c r="F12" s="60" t="s">
        <v>41</v>
      </c>
      <c r="G12" s="60" t="s">
        <v>27</v>
      </c>
      <c r="H12" s="61" t="s">
        <v>42</v>
      </c>
      <c r="I12" s="1"/>
      <c r="J12" s="316" t="s">
        <v>152</v>
      </c>
      <c r="K12" s="315" t="s">
        <v>103</v>
      </c>
      <c r="L12" s="315" t="s">
        <v>48</v>
      </c>
      <c r="M12" s="87" t="s">
        <v>98</v>
      </c>
      <c r="N12" s="87" t="s">
        <v>99</v>
      </c>
      <c r="O12" s="89" t="s">
        <v>100</v>
      </c>
      <c r="P12" s="1"/>
      <c r="Q12" s="88" t="s">
        <v>105</v>
      </c>
      <c r="R12" s="87" t="s">
        <v>79</v>
      </c>
      <c r="S12" s="87" t="s">
        <v>18</v>
      </c>
      <c r="T12" s="87" t="s">
        <v>113</v>
      </c>
      <c r="U12" s="87" t="s">
        <v>114</v>
      </c>
      <c r="V12" s="87" t="s">
        <v>115</v>
      </c>
      <c r="W12" s="89" t="s">
        <v>116</v>
      </c>
      <c r="X12"/>
      <c r="Y12"/>
      <c r="Z12" s="201"/>
      <c r="AB12" s="62" t="s">
        <v>153</v>
      </c>
      <c r="AC12" s="60" t="s">
        <v>121</v>
      </c>
      <c r="AD12" s="60" t="s">
        <v>117</v>
      </c>
      <c r="AE12" s="61" t="s">
        <v>106</v>
      </c>
    </row>
    <row r="13" spans="2:35" s="4" customFormat="1" x14ac:dyDescent="0.3">
      <c r="B13" s="52"/>
      <c r="C13" s="53"/>
      <c r="D13" s="53"/>
      <c r="E13" s="36"/>
      <c r="F13" s="36"/>
      <c r="G13" s="51"/>
      <c r="H13" s="37"/>
      <c r="I13" s="54"/>
      <c r="J13" s="100" t="s">
        <v>3</v>
      </c>
      <c r="K13" s="3"/>
      <c r="L13" s="3"/>
      <c r="M13" s="3"/>
      <c r="N13" s="35">
        <v>0</v>
      </c>
      <c r="O13" s="6"/>
      <c r="P13" s="54"/>
      <c r="Q13" s="319"/>
      <c r="R13" s="3"/>
      <c r="S13" s="54"/>
      <c r="T13" s="8">
        <v>0</v>
      </c>
      <c r="U13" s="8">
        <v>0</v>
      </c>
      <c r="V13" s="8">
        <v>0</v>
      </c>
      <c r="W13" s="9">
        <v>0</v>
      </c>
      <c r="X13"/>
      <c r="Y13" s="225" t="s">
        <v>39</v>
      </c>
      <c r="Z13" s="225"/>
      <c r="AB13" s="322" t="s">
        <v>3</v>
      </c>
      <c r="AC13" s="3"/>
      <c r="AD13" s="8">
        <v>0</v>
      </c>
      <c r="AE13" s="9">
        <v>0</v>
      </c>
      <c r="AG13" s="79" t="s">
        <v>82</v>
      </c>
      <c r="AH13" s="3"/>
      <c r="AI13" s="79" t="s">
        <v>94</v>
      </c>
    </row>
    <row r="14" spans="2:35" x14ac:dyDescent="0.3">
      <c r="B14" s="235">
        <f>WORKDAY(C14,-IF(WORKDAY(C14-1,1,KalendarzŚwiąt!$A$2:$A$103)=C14,C7,C7+1),KalendarzŚwiąt!$A$2:$A$103)</f>
        <v>43762</v>
      </c>
      <c r="C14" s="200">
        <v>43771</v>
      </c>
      <c r="D14" s="10">
        <f>WORKDAY(C14,1,KalendarzŚwiąt!$A$2:$A$103)</f>
        <v>43773</v>
      </c>
      <c r="E14" s="3">
        <f>B15-B14</f>
        <v>1</v>
      </c>
      <c r="F14" s="3">
        <f>SUM($E$14:E14)</f>
        <v>1</v>
      </c>
      <c r="G14" s="3">
        <f>C15-C14</f>
        <v>2</v>
      </c>
      <c r="H14" s="6">
        <f>SUM($G$14:G14)</f>
        <v>2</v>
      </c>
      <c r="J14" s="92">
        <f>VLOOKUP(B14,DaneRynkowe1!B:D,3,0)</f>
        <v>1.225E-2</v>
      </c>
      <c r="K14" s="35">
        <f t="shared" ref="K14:K32" si="0">(J14*E14)/365</f>
        <v>3.3561643835616439E-5</v>
      </c>
      <c r="L14" s="35">
        <f>PRODUCT(1+K14)</f>
        <v>1.0000335616438356</v>
      </c>
      <c r="M14" s="209">
        <f t="shared" ref="M14:M32" si="1">ROUND((L14-1)*(365/F14),$M$9)</f>
        <v>1.225E-2</v>
      </c>
      <c r="N14" s="35">
        <f t="shared" ref="N14:N32" si="2">M14*H14/365</f>
        <v>6.7123287671232878E-5</v>
      </c>
      <c r="O14" s="65">
        <f t="shared" ref="O14:O32" si="3">(N14-N13)*365/G14</f>
        <v>1.225E-2</v>
      </c>
      <c r="P14" s="7"/>
      <c r="Q14" s="214">
        <f>$C$4</f>
        <v>1000000000</v>
      </c>
      <c r="R14" s="216">
        <f>$C$5</f>
        <v>5.0000000000000001E-3</v>
      </c>
      <c r="S14" s="216">
        <f>$C$6</f>
        <v>5.0000000000000001E-3</v>
      </c>
      <c r="T14" s="19">
        <f>ROUND((O14+R14+S14)*Q14*G14/365,$T$9)</f>
        <v>121917.81</v>
      </c>
      <c r="U14" s="8">
        <f>SUM($T$14:T14)</f>
        <v>121917.81</v>
      </c>
      <c r="V14" s="8">
        <f>ROUND(((M14+R14+S14)*Q14*H14/365),$V$9)</f>
        <v>121917.81</v>
      </c>
      <c r="W14" s="9">
        <f>V14-V13</f>
        <v>121917.81</v>
      </c>
      <c r="X14" s="8"/>
      <c r="Y14" s="217">
        <f t="shared" ref="Y14:Y32" si="4">U14-V14</f>
        <v>0</v>
      </c>
      <c r="Z14" s="217">
        <f t="shared" ref="Z14:Z32" si="5">W14-T14</f>
        <v>0</v>
      </c>
      <c r="AB14" s="43">
        <f>VLOOKUP(B14,DaneRynkowe2!B:C,2,0)</f>
        <v>100.98970765999999</v>
      </c>
      <c r="AC14" s="49">
        <f t="shared" ref="AC14:AC32" si="6">ROUND((AB15/$AB$14-1)*365/F14,$AC$9)</f>
        <v>1.225E-2</v>
      </c>
      <c r="AD14" s="8">
        <f>ROUND(Q14*(AC14+R14+S14)*H14/365,$AD$9)</f>
        <v>121917.81</v>
      </c>
      <c r="AE14" s="9">
        <f>AD14</f>
        <v>121917.81</v>
      </c>
      <c r="AG14" s="217">
        <f t="shared" ref="AG14:AG32" si="7">W14-AE14</f>
        <v>0</v>
      </c>
      <c r="AI14" s="217">
        <f t="shared" ref="AI14:AI32" si="8">T14-AE14</f>
        <v>0</v>
      </c>
    </row>
    <row r="15" spans="2:35" x14ac:dyDescent="0.3">
      <c r="B15" s="5">
        <f>WORKDAY(C15,-$C$7,KalendarzŚwiąt!$A$2:$A$103)</f>
        <v>43763</v>
      </c>
      <c r="C15" s="10">
        <f>D14</f>
        <v>43773</v>
      </c>
      <c r="D15" s="10">
        <f>WORKDAY(C15,1,KalendarzŚwiąt!$A$2:$A$103)</f>
        <v>43774</v>
      </c>
      <c r="E15" s="3">
        <f t="shared" ref="E15:E32" si="9">B16-B15</f>
        <v>3</v>
      </c>
      <c r="F15" s="3">
        <f>SUM($E$14:E15)</f>
        <v>4</v>
      </c>
      <c r="G15" s="3">
        <f>C16-C15</f>
        <v>1</v>
      </c>
      <c r="H15" s="6">
        <f>SUM($G$14:G15)</f>
        <v>3</v>
      </c>
      <c r="J15" s="92">
        <f>VLOOKUP(B15,DaneRynkowe1!B:D,3,0)</f>
        <v>1.264E-2</v>
      </c>
      <c r="K15" s="35">
        <f t="shared" si="0"/>
        <v>1.0389041095890411E-4</v>
      </c>
      <c r="L15" s="35">
        <f t="shared" ref="L15:L32" si="10">PRODUCT(1+K15,L14)</f>
        <v>1.0001374555415274</v>
      </c>
      <c r="M15" s="209">
        <f t="shared" si="1"/>
        <v>1.25428E-2</v>
      </c>
      <c r="N15" s="35">
        <f t="shared" si="2"/>
        <v>1.0309150684931506E-4</v>
      </c>
      <c r="O15" s="65">
        <f t="shared" si="3"/>
        <v>1.3128399999999997E-2</v>
      </c>
      <c r="P15" s="7"/>
      <c r="Q15" s="214">
        <f t="shared" ref="Q15:Q32" si="11">$C$4</f>
        <v>1000000000</v>
      </c>
      <c r="R15" s="216">
        <f t="shared" ref="R15:R32" si="12">$C$5</f>
        <v>5.0000000000000001E-3</v>
      </c>
      <c r="S15" s="216">
        <f t="shared" ref="S15:S32" si="13">$C$6</f>
        <v>5.0000000000000001E-3</v>
      </c>
      <c r="T15" s="19">
        <f t="shared" ref="T15:T32" si="14">ROUND((O15+R15+S15)*Q15*G15/365,$T$9)</f>
        <v>63365.48</v>
      </c>
      <c r="U15" s="8">
        <f>SUM($T$14:T15)</f>
        <v>185283.29</v>
      </c>
      <c r="V15" s="8">
        <f t="shared" ref="V15:V32" si="15">ROUND(((M15+R15+S15)*Q15*H15/365),$V$9)</f>
        <v>185283.29</v>
      </c>
      <c r="W15" s="9">
        <f>V15-V14</f>
        <v>63365.48000000001</v>
      </c>
      <c r="X15" s="8"/>
      <c r="Y15" s="217">
        <f t="shared" si="4"/>
        <v>0</v>
      </c>
      <c r="Z15" s="217">
        <f t="shared" si="5"/>
        <v>0</v>
      </c>
      <c r="AB15" s="43">
        <f>VLOOKUP(B15,DaneRynkowe2!B:C,2,0)</f>
        <v>100.99309703999999</v>
      </c>
      <c r="AC15" s="49">
        <f t="shared" si="6"/>
        <v>1.25428E-2</v>
      </c>
      <c r="AD15" s="8">
        <f t="shared" ref="AD15:AD32" si="16">ROUND(Q15*(AC15+R15+S15)*H15/365,$AD$9)</f>
        <v>185283.29</v>
      </c>
      <c r="AE15" s="9">
        <f>AD15-AD14</f>
        <v>63365.48000000001</v>
      </c>
      <c r="AG15" s="217">
        <f t="shared" si="7"/>
        <v>0</v>
      </c>
      <c r="AI15" s="217">
        <f t="shared" si="8"/>
        <v>0</v>
      </c>
    </row>
    <row r="16" spans="2:35" x14ac:dyDescent="0.3">
      <c r="B16" s="5">
        <f>WORKDAY(C16,-$C$7,KalendarzŚwiąt!$A$2:$A$103)</f>
        <v>43766</v>
      </c>
      <c r="C16" s="10">
        <f t="shared" ref="C16:C32" si="17">D15</f>
        <v>43774</v>
      </c>
      <c r="D16" s="10">
        <f>WORKDAY(C16,1,KalendarzŚwiąt!$A$2:$A$103)</f>
        <v>43775</v>
      </c>
      <c r="E16" s="3">
        <f t="shared" si="9"/>
        <v>1</v>
      </c>
      <c r="F16" s="3">
        <f>SUM($E$14:E16)</f>
        <v>5</v>
      </c>
      <c r="G16" s="3">
        <f t="shared" ref="G16:G32" si="18">C17-C16</f>
        <v>1</v>
      </c>
      <c r="H16" s="6">
        <f>SUM($G$14:G16)</f>
        <v>4</v>
      </c>
      <c r="J16" s="92">
        <f>VLOOKUP(B16,DaneRynkowe1!B:D,3,0)</f>
        <v>1.391E-2</v>
      </c>
      <c r="K16" s="35">
        <f t="shared" si="0"/>
        <v>3.8109589041095892E-5</v>
      </c>
      <c r="L16" s="35">
        <f t="shared" si="10"/>
        <v>1.0001755703689428</v>
      </c>
      <c r="M16" s="209">
        <f t="shared" si="1"/>
        <v>1.2816599999999999E-2</v>
      </c>
      <c r="N16" s="35">
        <f t="shared" si="2"/>
        <v>1.4045589041095888E-4</v>
      </c>
      <c r="O16" s="65">
        <f t="shared" si="3"/>
        <v>1.3637999999999996E-2</v>
      </c>
      <c r="P16" s="7"/>
      <c r="Q16" s="214">
        <f t="shared" si="11"/>
        <v>1000000000</v>
      </c>
      <c r="R16" s="216">
        <f t="shared" si="12"/>
        <v>5.0000000000000001E-3</v>
      </c>
      <c r="S16" s="216">
        <f t="shared" si="13"/>
        <v>5.0000000000000001E-3</v>
      </c>
      <c r="T16" s="19">
        <f t="shared" si="14"/>
        <v>64761.64</v>
      </c>
      <c r="U16" s="8">
        <f>SUM($T$14:T16)</f>
        <v>250044.93</v>
      </c>
      <c r="V16" s="8">
        <f t="shared" si="15"/>
        <v>250044.93</v>
      </c>
      <c r="W16" s="9">
        <f t="shared" ref="W16:W32" si="19">V16-V15</f>
        <v>64761.639999999985</v>
      </c>
      <c r="X16" s="8"/>
      <c r="Y16" s="217">
        <f t="shared" si="4"/>
        <v>0</v>
      </c>
      <c r="Z16" s="217">
        <f t="shared" si="5"/>
        <v>0</v>
      </c>
      <c r="AB16" s="43">
        <f>VLOOKUP(B16,DaneRynkowe2!B:C,2,0)</f>
        <v>101.00358926</v>
      </c>
      <c r="AC16" s="49">
        <f t="shared" si="6"/>
        <v>1.2816599999999999E-2</v>
      </c>
      <c r="AD16" s="8">
        <f t="shared" si="16"/>
        <v>250044.93</v>
      </c>
      <c r="AE16" s="9">
        <f t="shared" ref="AE16:AE32" si="20">AD16-AD15</f>
        <v>64761.639999999985</v>
      </c>
      <c r="AG16" s="217">
        <f t="shared" si="7"/>
        <v>0</v>
      </c>
      <c r="AI16" s="217">
        <f t="shared" si="8"/>
        <v>0</v>
      </c>
    </row>
    <row r="17" spans="2:35" x14ac:dyDescent="0.3">
      <c r="B17" s="5">
        <f>WORKDAY(C17,-$C$7,KalendarzŚwiąt!$A$2:$A$103)</f>
        <v>43767</v>
      </c>
      <c r="C17" s="10">
        <f t="shared" si="17"/>
        <v>43775</v>
      </c>
      <c r="D17" s="10">
        <f>WORKDAY(C17,1,KalendarzŚwiąt!$A$2:$A$103)</f>
        <v>43776</v>
      </c>
      <c r="E17" s="3">
        <f t="shared" si="9"/>
        <v>1</v>
      </c>
      <c r="F17" s="3">
        <f>SUM($E$14:E17)</f>
        <v>6</v>
      </c>
      <c r="G17" s="3">
        <f t="shared" si="18"/>
        <v>1</v>
      </c>
      <c r="H17" s="6">
        <f>SUM($G$14:G17)</f>
        <v>5</v>
      </c>
      <c r="J17" s="92">
        <f>VLOOKUP(B17,DaneRynkowe1!B:D,3,0)</f>
        <v>1.324E-2</v>
      </c>
      <c r="K17" s="35">
        <f t="shared" si="0"/>
        <v>3.6273972602739723E-5</v>
      </c>
      <c r="L17" s="35">
        <f>PRODUCT(1+K17,L16)</f>
        <v>1.0002118507101803</v>
      </c>
      <c r="M17" s="209">
        <f t="shared" si="1"/>
        <v>1.2887600000000001E-2</v>
      </c>
      <c r="N17" s="35">
        <f t="shared" si="2"/>
        <v>1.7654246575342467E-4</v>
      </c>
      <c r="O17" s="65">
        <f t="shared" si="3"/>
        <v>1.3171600000000012E-2</v>
      </c>
      <c r="P17" s="7"/>
      <c r="Q17" s="214">
        <f t="shared" si="11"/>
        <v>1000000000</v>
      </c>
      <c r="R17" s="216">
        <f t="shared" si="12"/>
        <v>5.0000000000000001E-3</v>
      </c>
      <c r="S17" s="216">
        <f t="shared" si="13"/>
        <v>5.0000000000000001E-3</v>
      </c>
      <c r="T17" s="19">
        <f t="shared" si="14"/>
        <v>63483.839999999997</v>
      </c>
      <c r="U17" s="8">
        <f>SUM($T$14:T17)</f>
        <v>313528.77</v>
      </c>
      <c r="V17" s="8">
        <f t="shared" si="15"/>
        <v>313528.77</v>
      </c>
      <c r="W17" s="9">
        <f t="shared" si="19"/>
        <v>63483.840000000026</v>
      </c>
      <c r="X17" s="8"/>
      <c r="Y17" s="217">
        <f t="shared" si="4"/>
        <v>0</v>
      </c>
      <c r="Z17" s="217">
        <f t="shared" si="5"/>
        <v>0</v>
      </c>
      <c r="AB17" s="43">
        <f>VLOOKUP(B17,DaneRynkowe2!B:C,2,0)</f>
        <v>101.00743846</v>
      </c>
      <c r="AC17" s="49">
        <f t="shared" si="6"/>
        <v>1.2887600000000001E-2</v>
      </c>
      <c r="AD17" s="8">
        <f t="shared" si="16"/>
        <v>313528.77</v>
      </c>
      <c r="AE17" s="9">
        <f t="shared" si="20"/>
        <v>63483.840000000026</v>
      </c>
      <c r="AG17" s="217">
        <f t="shared" si="7"/>
        <v>0</v>
      </c>
      <c r="AI17" s="217">
        <f t="shared" si="8"/>
        <v>0</v>
      </c>
    </row>
    <row r="18" spans="2:35" x14ac:dyDescent="0.3">
      <c r="B18" s="5">
        <f>WORKDAY(C18,-$C$7,KalendarzŚwiąt!$A$2:$A$103)</f>
        <v>43768</v>
      </c>
      <c r="C18" s="10">
        <f t="shared" si="17"/>
        <v>43776</v>
      </c>
      <c r="D18" s="10">
        <f>WORKDAY(C18,1,KalendarzŚwiąt!$A$2:$A$103)</f>
        <v>43777</v>
      </c>
      <c r="E18" s="3">
        <f t="shared" si="9"/>
        <v>1</v>
      </c>
      <c r="F18" s="3">
        <f>SUM($E$14:E18)</f>
        <v>7</v>
      </c>
      <c r="G18" s="3">
        <f t="shared" si="18"/>
        <v>1</v>
      </c>
      <c r="H18" s="6">
        <f>SUM($G$14:G18)</f>
        <v>6</v>
      </c>
      <c r="J18" s="92">
        <f>VLOOKUP(B18,DaneRynkowe1!B:D,3,0)</f>
        <v>1.234E-2</v>
      </c>
      <c r="K18" s="35">
        <f t="shared" si="0"/>
        <v>3.380821917808219E-5</v>
      </c>
      <c r="L18" s="35">
        <f t="shared" si="10"/>
        <v>1.0002456660916534</v>
      </c>
      <c r="M18" s="209">
        <f t="shared" si="1"/>
        <v>1.28097E-2</v>
      </c>
      <c r="N18" s="35">
        <f t="shared" si="2"/>
        <v>2.1057041095890413E-4</v>
      </c>
      <c r="O18" s="65">
        <f t="shared" si="3"/>
        <v>1.2420200000000001E-2</v>
      </c>
      <c r="P18" s="7"/>
      <c r="Q18" s="214">
        <f t="shared" si="11"/>
        <v>1000000000</v>
      </c>
      <c r="R18" s="216">
        <f t="shared" si="12"/>
        <v>5.0000000000000001E-3</v>
      </c>
      <c r="S18" s="216">
        <f t="shared" si="13"/>
        <v>5.0000000000000001E-3</v>
      </c>
      <c r="T18" s="19">
        <f t="shared" si="14"/>
        <v>61425.21</v>
      </c>
      <c r="U18" s="8">
        <f>SUM($T$14:T18)</f>
        <v>374953.98000000004</v>
      </c>
      <c r="V18" s="8">
        <f t="shared" si="15"/>
        <v>374953.97</v>
      </c>
      <c r="W18" s="9">
        <f t="shared" si="19"/>
        <v>61425.199999999953</v>
      </c>
      <c r="X18" s="8"/>
      <c r="Y18" s="217">
        <f t="shared" si="4"/>
        <v>1.0000000067520887E-2</v>
      </c>
      <c r="Z18" s="217">
        <f t="shared" si="5"/>
        <v>-1.0000000045693014E-2</v>
      </c>
      <c r="AB18" s="43">
        <f>VLOOKUP(B18,DaneRynkowe2!B:C,2,0)</f>
        <v>101.01110241000001</v>
      </c>
      <c r="AC18" s="49">
        <f t="shared" si="6"/>
        <v>1.28097E-2</v>
      </c>
      <c r="AD18" s="8">
        <f t="shared" si="16"/>
        <v>374953.97</v>
      </c>
      <c r="AE18" s="9">
        <f t="shared" si="20"/>
        <v>61425.199999999953</v>
      </c>
      <c r="AG18" s="217">
        <f t="shared" si="7"/>
        <v>0</v>
      </c>
      <c r="AI18" s="217">
        <f t="shared" si="8"/>
        <v>1.0000000045693014E-2</v>
      </c>
    </row>
    <row r="19" spans="2:35" x14ac:dyDescent="0.3">
      <c r="B19" s="5">
        <f>WORKDAY(C19,-$C$7,KalendarzŚwiąt!$A$2:$A$103)</f>
        <v>43769</v>
      </c>
      <c r="C19" s="10">
        <f t="shared" si="17"/>
        <v>43777</v>
      </c>
      <c r="D19" s="10">
        <f>WORKDAY(C19,1,KalendarzŚwiąt!$A$2:$A$103)</f>
        <v>43781</v>
      </c>
      <c r="E19" s="3">
        <f t="shared" si="9"/>
        <v>4</v>
      </c>
      <c r="F19" s="3">
        <f>SUM($E$14:E19)</f>
        <v>11</v>
      </c>
      <c r="G19" s="3">
        <f t="shared" si="18"/>
        <v>4</v>
      </c>
      <c r="H19" s="6">
        <f>SUM($G$14:G19)</f>
        <v>10</v>
      </c>
      <c r="J19" s="92">
        <f>VLOOKUP(B19,DaneRynkowe1!B:D,3,0)</f>
        <v>9.9699999999999997E-3</v>
      </c>
      <c r="K19" s="35">
        <f t="shared" si="0"/>
        <v>1.0926027397260274E-4</v>
      </c>
      <c r="L19" s="35">
        <f t="shared" si="10"/>
        <v>1.0003549532071705</v>
      </c>
      <c r="M19" s="209">
        <f t="shared" si="1"/>
        <v>1.1778E-2</v>
      </c>
      <c r="N19" s="35">
        <f t="shared" si="2"/>
        <v>3.2268493150684931E-4</v>
      </c>
      <c r="O19" s="65">
        <f t="shared" si="3"/>
        <v>1.0230449999999997E-2</v>
      </c>
      <c r="P19" s="7"/>
      <c r="Q19" s="214">
        <f t="shared" si="11"/>
        <v>1000000000</v>
      </c>
      <c r="R19" s="216">
        <f t="shared" si="12"/>
        <v>5.0000000000000001E-3</v>
      </c>
      <c r="S19" s="216">
        <f t="shared" si="13"/>
        <v>5.0000000000000001E-3</v>
      </c>
      <c r="T19" s="19">
        <f t="shared" si="14"/>
        <v>221703.56</v>
      </c>
      <c r="U19" s="8">
        <f>SUM($T$14:T19)</f>
        <v>596657.54</v>
      </c>
      <c r="V19" s="8">
        <f t="shared" si="15"/>
        <v>596657.53</v>
      </c>
      <c r="W19" s="9">
        <f t="shared" si="19"/>
        <v>221703.56000000006</v>
      </c>
      <c r="X19" s="8"/>
      <c r="Y19" s="217">
        <f t="shared" si="4"/>
        <v>1.0000000009313226E-2</v>
      </c>
      <c r="Z19" s="217">
        <f t="shared" si="5"/>
        <v>0</v>
      </c>
      <c r="AB19" s="43">
        <f>VLOOKUP(B19,DaneRynkowe2!B:C,2,0)</f>
        <v>101.01451741</v>
      </c>
      <c r="AC19" s="49">
        <f t="shared" si="6"/>
        <v>1.1778E-2</v>
      </c>
      <c r="AD19" s="8">
        <f t="shared" si="16"/>
        <v>596657.53</v>
      </c>
      <c r="AE19" s="9">
        <f t="shared" si="20"/>
        <v>221703.56000000006</v>
      </c>
      <c r="AG19" s="217">
        <f t="shared" si="7"/>
        <v>0</v>
      </c>
      <c r="AI19" s="217">
        <f t="shared" si="8"/>
        <v>0</v>
      </c>
    </row>
    <row r="20" spans="2:35" x14ac:dyDescent="0.3">
      <c r="B20" s="5">
        <f>WORKDAY(C20,-$C$7,KalendarzŚwiąt!$A$2:$A$103)</f>
        <v>43773</v>
      </c>
      <c r="C20" s="10">
        <f t="shared" si="17"/>
        <v>43781</v>
      </c>
      <c r="D20" s="10">
        <f>WORKDAY(C20,1,KalendarzŚwiąt!$A$2:$A$103)</f>
        <v>43782</v>
      </c>
      <c r="E20" s="3">
        <f t="shared" si="9"/>
        <v>1</v>
      </c>
      <c r="F20" s="3">
        <f>SUM($E$14:E20)</f>
        <v>12</v>
      </c>
      <c r="G20" s="3">
        <f t="shared" si="18"/>
        <v>1</v>
      </c>
      <c r="H20" s="6">
        <f>SUM($G$14:G20)</f>
        <v>11</v>
      </c>
      <c r="J20" s="92">
        <f>VLOOKUP(B20,DaneRynkowe1!B:D,3,0)</f>
        <v>1.3309999999999999E-2</v>
      </c>
      <c r="K20" s="35">
        <f t="shared" si="0"/>
        <v>3.6465753424657533E-5</v>
      </c>
      <c r="L20" s="35">
        <f t="shared" si="10"/>
        <v>1.0003914319042313</v>
      </c>
      <c r="M20" s="209">
        <f t="shared" si="1"/>
        <v>1.1906099999999999E-2</v>
      </c>
      <c r="N20" s="35">
        <f t="shared" si="2"/>
        <v>3.5881397260273976E-4</v>
      </c>
      <c r="O20" s="65">
        <f t="shared" si="3"/>
        <v>1.3187100000000014E-2</v>
      </c>
      <c r="P20" s="7"/>
      <c r="Q20" s="214">
        <f t="shared" si="11"/>
        <v>1000000000</v>
      </c>
      <c r="R20" s="216">
        <f t="shared" si="12"/>
        <v>5.0000000000000001E-3</v>
      </c>
      <c r="S20" s="216">
        <f t="shared" si="13"/>
        <v>5.0000000000000001E-3</v>
      </c>
      <c r="T20" s="19">
        <f t="shared" si="14"/>
        <v>63526.3</v>
      </c>
      <c r="U20" s="8">
        <f>SUM($T$14:T20)</f>
        <v>660183.84000000008</v>
      </c>
      <c r="V20" s="8">
        <f t="shared" si="15"/>
        <v>660183.84</v>
      </c>
      <c r="W20" s="9">
        <f t="shared" si="19"/>
        <v>63526.309999999939</v>
      </c>
      <c r="X20" s="8"/>
      <c r="Y20" s="217">
        <f t="shared" si="4"/>
        <v>0</v>
      </c>
      <c r="Z20" s="217">
        <f t="shared" si="5"/>
        <v>9.9999999365536496E-3</v>
      </c>
      <c r="AB20" s="43">
        <f>VLOOKUP(B20,DaneRynkowe2!B:C,2,0)</f>
        <v>101.02555427999999</v>
      </c>
      <c r="AC20" s="49">
        <f t="shared" si="6"/>
        <v>1.1906099999999999E-2</v>
      </c>
      <c r="AD20" s="8">
        <f t="shared" si="16"/>
        <v>660183.84</v>
      </c>
      <c r="AE20" s="9">
        <f t="shared" si="20"/>
        <v>63526.309999999939</v>
      </c>
      <c r="AG20" s="217">
        <f t="shared" si="7"/>
        <v>0</v>
      </c>
      <c r="AI20" s="217">
        <f t="shared" si="8"/>
        <v>-9.9999999365536496E-3</v>
      </c>
    </row>
    <row r="21" spans="2:35" x14ac:dyDescent="0.3">
      <c r="B21" s="5">
        <f>WORKDAY(C21,-$C$7,KalendarzŚwiąt!$A$2:$A$103)</f>
        <v>43774</v>
      </c>
      <c r="C21" s="10">
        <f t="shared" si="17"/>
        <v>43782</v>
      </c>
      <c r="D21" s="10">
        <f>WORKDAY(C21,1,KalendarzŚwiąt!$A$2:$A$103)</f>
        <v>43783</v>
      </c>
      <c r="E21" s="3">
        <f t="shared" si="9"/>
        <v>1</v>
      </c>
      <c r="F21" s="3">
        <f>SUM($E$14:E21)</f>
        <v>13</v>
      </c>
      <c r="G21" s="3">
        <f t="shared" si="18"/>
        <v>1</v>
      </c>
      <c r="H21" s="6">
        <f>SUM($G$14:G21)</f>
        <v>12</v>
      </c>
      <c r="J21" s="92">
        <f>VLOOKUP(B21,DaneRynkowe1!B:D,3,0)</f>
        <v>1.321E-2</v>
      </c>
      <c r="K21" s="35">
        <f t="shared" si="0"/>
        <v>3.6191780821917804E-5</v>
      </c>
      <c r="L21" s="35">
        <f t="shared" si="10"/>
        <v>1.0004276378516708</v>
      </c>
      <c r="M21" s="209">
        <f t="shared" si="1"/>
        <v>1.20068E-2</v>
      </c>
      <c r="N21" s="35">
        <f t="shared" si="2"/>
        <v>3.9474410958904112E-4</v>
      </c>
      <c r="O21" s="65">
        <f t="shared" si="3"/>
        <v>1.3114499999999996E-2</v>
      </c>
      <c r="P21" s="7"/>
      <c r="Q21" s="214">
        <f t="shared" si="11"/>
        <v>1000000000</v>
      </c>
      <c r="R21" s="216">
        <f t="shared" si="12"/>
        <v>5.0000000000000001E-3</v>
      </c>
      <c r="S21" s="216">
        <f t="shared" si="13"/>
        <v>5.0000000000000001E-3</v>
      </c>
      <c r="T21" s="19">
        <f t="shared" si="14"/>
        <v>63327.4</v>
      </c>
      <c r="U21" s="8">
        <f>SUM($T$14:T21)</f>
        <v>723511.24000000011</v>
      </c>
      <c r="V21" s="8">
        <f t="shared" si="15"/>
        <v>723511.23</v>
      </c>
      <c r="W21" s="9">
        <f t="shared" si="19"/>
        <v>63327.390000000014</v>
      </c>
      <c r="X21" s="8"/>
      <c r="Y21" s="217">
        <f t="shared" si="4"/>
        <v>1.0000000125728548E-2</v>
      </c>
      <c r="Z21" s="217">
        <f t="shared" si="5"/>
        <v>-9.9999999874853529E-3</v>
      </c>
      <c r="AB21" s="43">
        <f>VLOOKUP(B21,DaneRynkowe2!B:C,2,0)</f>
        <v>101.02923826</v>
      </c>
      <c r="AC21" s="49">
        <f t="shared" si="6"/>
        <v>1.20068E-2</v>
      </c>
      <c r="AD21" s="8">
        <f t="shared" si="16"/>
        <v>723511.23</v>
      </c>
      <c r="AE21" s="9">
        <f t="shared" si="20"/>
        <v>63327.390000000014</v>
      </c>
      <c r="AG21" s="217">
        <f t="shared" si="7"/>
        <v>0</v>
      </c>
      <c r="AI21" s="217">
        <f t="shared" si="8"/>
        <v>9.9999999874853529E-3</v>
      </c>
    </row>
    <row r="22" spans="2:35" x14ac:dyDescent="0.3">
      <c r="B22" s="5">
        <f>WORKDAY(C22,-$C$7,KalendarzŚwiąt!$A$2:$A$103)</f>
        <v>43775</v>
      </c>
      <c r="C22" s="10">
        <f t="shared" si="17"/>
        <v>43783</v>
      </c>
      <c r="D22" s="10">
        <f>WORKDAY(C22,1,KalendarzŚwiąt!$A$2:$A$103)</f>
        <v>43784</v>
      </c>
      <c r="E22" s="3">
        <f t="shared" si="9"/>
        <v>1</v>
      </c>
      <c r="F22" s="3">
        <f>SUM($E$14:E22)</f>
        <v>14</v>
      </c>
      <c r="G22" s="3">
        <f t="shared" si="18"/>
        <v>1</v>
      </c>
      <c r="H22" s="6">
        <f>SUM($G$14:G22)</f>
        <v>13</v>
      </c>
      <c r="J22" s="92">
        <f>VLOOKUP(B22,DaneRynkowe1!B:D,3,0)</f>
        <v>1.2490000000000001E-2</v>
      </c>
      <c r="K22" s="35">
        <f t="shared" si="0"/>
        <v>3.4219178082191787E-5</v>
      </c>
      <c r="L22" s="35">
        <f t="shared" si="10"/>
        <v>1.0004618716631688</v>
      </c>
      <c r="M22" s="209">
        <f t="shared" si="1"/>
        <v>1.2041700000000001E-2</v>
      </c>
      <c r="N22" s="35">
        <f t="shared" si="2"/>
        <v>4.2888246575342471E-4</v>
      </c>
      <c r="O22" s="65">
        <f t="shared" si="3"/>
        <v>1.2460500000000011E-2</v>
      </c>
      <c r="P22" s="7"/>
      <c r="Q22" s="214">
        <f t="shared" si="11"/>
        <v>1000000000</v>
      </c>
      <c r="R22" s="216">
        <f t="shared" si="12"/>
        <v>5.0000000000000001E-3</v>
      </c>
      <c r="S22" s="216">
        <f t="shared" si="13"/>
        <v>5.0000000000000001E-3</v>
      </c>
      <c r="T22" s="19">
        <f t="shared" si="14"/>
        <v>61535.62</v>
      </c>
      <c r="U22" s="8">
        <f>SUM($T$14:T22)</f>
        <v>785046.8600000001</v>
      </c>
      <c r="V22" s="8">
        <f t="shared" si="15"/>
        <v>785046.85</v>
      </c>
      <c r="W22" s="9">
        <f t="shared" si="19"/>
        <v>61535.619999999995</v>
      </c>
      <c r="X22" s="8"/>
      <c r="Y22" s="217">
        <f t="shared" si="4"/>
        <v>1.0000000125728548E-2</v>
      </c>
      <c r="Z22" s="217">
        <f t="shared" si="5"/>
        <v>0</v>
      </c>
      <c r="AB22" s="43">
        <f>VLOOKUP(B22,DaneRynkowe2!B:C,2,0)</f>
        <v>101.03289469000001</v>
      </c>
      <c r="AC22" s="49">
        <f t="shared" si="6"/>
        <v>1.2041700000000001E-2</v>
      </c>
      <c r="AD22" s="8">
        <f t="shared" si="16"/>
        <v>785046.85</v>
      </c>
      <c r="AE22" s="9">
        <f t="shared" si="20"/>
        <v>61535.619999999995</v>
      </c>
      <c r="AG22" s="217">
        <f t="shared" si="7"/>
        <v>0</v>
      </c>
      <c r="AI22" s="217">
        <f t="shared" si="8"/>
        <v>0</v>
      </c>
    </row>
    <row r="23" spans="2:35" x14ac:dyDescent="0.3">
      <c r="B23" s="5">
        <f>WORKDAY(C23,-$C$7,KalendarzŚwiąt!$A$2:$A$103)</f>
        <v>43776</v>
      </c>
      <c r="C23" s="10">
        <f t="shared" si="17"/>
        <v>43784</v>
      </c>
      <c r="D23" s="10">
        <f>WORKDAY(C23,1,KalendarzŚwiąt!$A$2:$A$103)</f>
        <v>43787</v>
      </c>
      <c r="E23" s="3">
        <f t="shared" si="9"/>
        <v>1</v>
      </c>
      <c r="F23" s="3">
        <f>SUM($E$14:E23)</f>
        <v>15</v>
      </c>
      <c r="G23" s="3">
        <f t="shared" si="18"/>
        <v>3</v>
      </c>
      <c r="H23" s="6">
        <f>SUM($G$14:G23)</f>
        <v>16</v>
      </c>
      <c r="J23" s="92">
        <f>VLOOKUP(B23,DaneRynkowe1!B:D,3,0)</f>
        <v>1.167E-2</v>
      </c>
      <c r="K23" s="35">
        <f t="shared" si="0"/>
        <v>3.1972602739726028E-5</v>
      </c>
      <c r="L23" s="35">
        <f t="shared" si="10"/>
        <v>1.0004938590331478</v>
      </c>
      <c r="M23" s="209">
        <f t="shared" si="1"/>
        <v>1.20172E-2</v>
      </c>
      <c r="N23" s="35">
        <f t="shared" si="2"/>
        <v>5.2678136986301373E-4</v>
      </c>
      <c r="O23" s="65">
        <f t="shared" si="3"/>
        <v>1.1911033333333333E-2</v>
      </c>
      <c r="P23" s="7"/>
      <c r="Q23" s="214">
        <f t="shared" si="11"/>
        <v>1000000000</v>
      </c>
      <c r="R23" s="216">
        <f t="shared" si="12"/>
        <v>5.0000000000000001E-3</v>
      </c>
      <c r="S23" s="216">
        <f t="shared" si="13"/>
        <v>5.0000000000000001E-3</v>
      </c>
      <c r="T23" s="19">
        <f t="shared" si="14"/>
        <v>180090.68</v>
      </c>
      <c r="U23" s="8">
        <f>SUM($T$14:T23)</f>
        <v>965137.54</v>
      </c>
      <c r="V23" s="8">
        <f t="shared" si="15"/>
        <v>965137.53</v>
      </c>
      <c r="W23" s="9">
        <f t="shared" si="19"/>
        <v>180090.68000000005</v>
      </c>
      <c r="X23" s="8"/>
      <c r="Y23" s="217">
        <f t="shared" si="4"/>
        <v>1.0000000009313226E-2</v>
      </c>
      <c r="Z23" s="217">
        <f t="shared" si="5"/>
        <v>0</v>
      </c>
      <c r="AB23" s="43">
        <f>VLOOKUP(B23,DaneRynkowe2!B:C,2,0)</f>
        <v>101.03635195</v>
      </c>
      <c r="AC23" s="49">
        <f t="shared" si="6"/>
        <v>1.20172E-2</v>
      </c>
      <c r="AD23" s="8">
        <f t="shared" si="16"/>
        <v>965137.53</v>
      </c>
      <c r="AE23" s="9">
        <f t="shared" si="20"/>
        <v>180090.68000000005</v>
      </c>
      <c r="AG23" s="217">
        <f t="shared" si="7"/>
        <v>0</v>
      </c>
      <c r="AI23" s="217">
        <f t="shared" si="8"/>
        <v>0</v>
      </c>
    </row>
    <row r="24" spans="2:35" x14ac:dyDescent="0.3">
      <c r="B24" s="5">
        <f>WORKDAY(C24,-$C$7,KalendarzŚwiąt!$A$2:$A$103)</f>
        <v>43777</v>
      </c>
      <c r="C24" s="10">
        <f t="shared" si="17"/>
        <v>43787</v>
      </c>
      <c r="D24" s="10">
        <f>WORKDAY(C24,1,KalendarzŚwiąt!$A$2:$A$103)</f>
        <v>43788</v>
      </c>
      <c r="E24" s="3">
        <f t="shared" si="9"/>
        <v>4</v>
      </c>
      <c r="F24" s="3">
        <f>SUM($E$14:E24)</f>
        <v>19</v>
      </c>
      <c r="G24" s="3">
        <f t="shared" si="18"/>
        <v>1</v>
      </c>
      <c r="H24" s="6">
        <f>SUM($G$14:G24)</f>
        <v>17</v>
      </c>
      <c r="J24" s="92">
        <f>VLOOKUP(B24,DaneRynkowe1!B:D,3,0)</f>
        <v>1.257E-2</v>
      </c>
      <c r="K24" s="35">
        <f t="shared" si="0"/>
        <v>1.3775342465753424E-4</v>
      </c>
      <c r="L24" s="35">
        <f t="shared" si="10"/>
        <v>1.0006316804885784</v>
      </c>
      <c r="M24" s="209">
        <f t="shared" si="1"/>
        <v>1.2134900000000001E-2</v>
      </c>
      <c r="N24" s="35">
        <f t="shared" si="2"/>
        <v>5.6518712328767129E-4</v>
      </c>
      <c r="O24" s="65">
        <f t="shared" si="3"/>
        <v>1.4018100000000006E-2</v>
      </c>
      <c r="P24" s="7"/>
      <c r="Q24" s="214">
        <f t="shared" si="11"/>
        <v>1000000000</v>
      </c>
      <c r="R24" s="216">
        <f t="shared" si="12"/>
        <v>5.0000000000000001E-3</v>
      </c>
      <c r="S24" s="216">
        <f t="shared" si="13"/>
        <v>5.0000000000000001E-3</v>
      </c>
      <c r="T24" s="19">
        <f t="shared" si="14"/>
        <v>65803.009999999995</v>
      </c>
      <c r="U24" s="8">
        <f>SUM($T$14:T24)</f>
        <v>1030940.55</v>
      </c>
      <c r="V24" s="8">
        <f t="shared" si="15"/>
        <v>1030940.55</v>
      </c>
      <c r="W24" s="9">
        <f t="shared" si="19"/>
        <v>65803.020000000019</v>
      </c>
      <c r="X24" s="8"/>
      <c r="Y24" s="217">
        <f t="shared" si="4"/>
        <v>0</v>
      </c>
      <c r="Z24" s="217">
        <f t="shared" si="5"/>
        <v>1.0000000023865141E-2</v>
      </c>
      <c r="AB24" s="43">
        <f>VLOOKUP(B24,DaneRynkowe2!B:C,2,0)</f>
        <v>101.03958234</v>
      </c>
      <c r="AC24" s="49">
        <f t="shared" si="6"/>
        <v>1.2134900000000001E-2</v>
      </c>
      <c r="AD24" s="8">
        <f t="shared" si="16"/>
        <v>1030940.55</v>
      </c>
      <c r="AE24" s="9">
        <f t="shared" si="20"/>
        <v>65803.020000000019</v>
      </c>
      <c r="AG24" s="217">
        <f t="shared" si="7"/>
        <v>0</v>
      </c>
      <c r="AI24" s="217">
        <f t="shared" si="8"/>
        <v>-1.0000000023865141E-2</v>
      </c>
    </row>
    <row r="25" spans="2:35" x14ac:dyDescent="0.3">
      <c r="B25" s="5">
        <f>WORKDAY(C25,-$C$7,KalendarzŚwiąt!$A$2:$A$103)</f>
        <v>43781</v>
      </c>
      <c r="C25" s="10">
        <f t="shared" si="17"/>
        <v>43788</v>
      </c>
      <c r="D25" s="10">
        <f>WORKDAY(C25,1,KalendarzŚwiąt!$A$2:$A$103)</f>
        <v>43789</v>
      </c>
      <c r="E25" s="3">
        <f t="shared" si="9"/>
        <v>1</v>
      </c>
      <c r="F25" s="3">
        <f>SUM($E$14:E25)</f>
        <v>20</v>
      </c>
      <c r="G25" s="3">
        <f t="shared" si="18"/>
        <v>1</v>
      </c>
      <c r="H25" s="6">
        <f>SUM($G$14:G25)</f>
        <v>18</v>
      </c>
      <c r="J25" s="92">
        <f>VLOOKUP(B25,DaneRynkowe1!B:D,3,0)</f>
        <v>1.2749999999999999E-2</v>
      </c>
      <c r="K25" s="35">
        <f t="shared" si="0"/>
        <v>3.4931506849315063E-5</v>
      </c>
      <c r="L25" s="35">
        <f t="shared" si="10"/>
        <v>1.0006666340609791</v>
      </c>
      <c r="M25" s="209">
        <f t="shared" si="1"/>
        <v>1.2166099999999999E-2</v>
      </c>
      <c r="N25" s="35">
        <f t="shared" si="2"/>
        <v>5.9997205479452053E-4</v>
      </c>
      <c r="O25" s="65">
        <f t="shared" si="3"/>
        <v>1.2696499999999975E-2</v>
      </c>
      <c r="P25" s="7"/>
      <c r="Q25" s="214">
        <f t="shared" si="11"/>
        <v>1000000000</v>
      </c>
      <c r="R25" s="216">
        <f t="shared" si="12"/>
        <v>5.0000000000000001E-3</v>
      </c>
      <c r="S25" s="216">
        <f t="shared" si="13"/>
        <v>5.0000000000000001E-3</v>
      </c>
      <c r="T25" s="19">
        <f t="shared" si="14"/>
        <v>62182.19</v>
      </c>
      <c r="U25" s="8">
        <f>SUM($T$14:T25)</f>
        <v>1093122.74</v>
      </c>
      <c r="V25" s="8">
        <f t="shared" si="15"/>
        <v>1093122.74</v>
      </c>
      <c r="W25" s="9">
        <f t="shared" si="19"/>
        <v>62182.189999999944</v>
      </c>
      <c r="X25" s="8"/>
      <c r="Y25" s="217">
        <f t="shared" si="4"/>
        <v>0</v>
      </c>
      <c r="Z25" s="217">
        <f t="shared" si="5"/>
        <v>-5.8207660913467407E-11</v>
      </c>
      <c r="AB25" s="43">
        <f>VLOOKUP(B25,DaneRynkowe2!B:C,2,0)</f>
        <v>101.05350089</v>
      </c>
      <c r="AC25" s="49">
        <f t="shared" si="6"/>
        <v>1.2166099999999999E-2</v>
      </c>
      <c r="AD25" s="8">
        <f t="shared" si="16"/>
        <v>1093122.74</v>
      </c>
      <c r="AE25" s="9">
        <f t="shared" si="20"/>
        <v>62182.189999999944</v>
      </c>
      <c r="AG25" s="217">
        <f t="shared" si="7"/>
        <v>0</v>
      </c>
      <c r="AI25" s="217">
        <f t="shared" si="8"/>
        <v>5.8207660913467407E-11</v>
      </c>
    </row>
    <row r="26" spans="2:35" x14ac:dyDescent="0.3">
      <c r="B26" s="5">
        <f>WORKDAY(C26,-$C$7,KalendarzŚwiąt!$A$2:$A$103)</f>
        <v>43782</v>
      </c>
      <c r="C26" s="10">
        <f t="shared" si="17"/>
        <v>43789</v>
      </c>
      <c r="D26" s="10">
        <f>WORKDAY(C26,1,KalendarzŚwiąt!$A$2:$A$103)</f>
        <v>43790</v>
      </c>
      <c r="E26" s="3">
        <f t="shared" si="9"/>
        <v>1</v>
      </c>
      <c r="F26" s="3">
        <f>SUM($E$14:E26)</f>
        <v>21</v>
      </c>
      <c r="G26" s="3">
        <f t="shared" si="18"/>
        <v>1</v>
      </c>
      <c r="H26" s="6">
        <f>SUM($G$14:G26)</f>
        <v>19</v>
      </c>
      <c r="J26" s="92">
        <f>VLOOKUP(B26,DaneRynkowe1!B:D,3,0)</f>
        <v>1.2350000000000002E-2</v>
      </c>
      <c r="K26" s="35">
        <f t="shared" si="0"/>
        <v>3.3835616438356168E-5</v>
      </c>
      <c r="L26" s="35">
        <f t="shared" si="10"/>
        <v>1.000700492233392</v>
      </c>
      <c r="M26" s="209">
        <f t="shared" si="1"/>
        <v>1.2175200000000001E-2</v>
      </c>
      <c r="N26" s="35">
        <f t="shared" si="2"/>
        <v>6.3377753424657534E-4</v>
      </c>
      <c r="O26" s="65">
        <f t="shared" si="3"/>
        <v>1.2339000000000004E-2</v>
      </c>
      <c r="P26" s="7"/>
      <c r="Q26" s="214">
        <f t="shared" si="11"/>
        <v>1000000000</v>
      </c>
      <c r="R26" s="216">
        <f t="shared" si="12"/>
        <v>5.0000000000000001E-3</v>
      </c>
      <c r="S26" s="216">
        <f t="shared" si="13"/>
        <v>5.0000000000000001E-3</v>
      </c>
      <c r="T26" s="19">
        <f t="shared" si="14"/>
        <v>61202.74</v>
      </c>
      <c r="U26" s="8">
        <f>SUM($T$14:T26)</f>
        <v>1154325.48</v>
      </c>
      <c r="V26" s="8">
        <f t="shared" si="15"/>
        <v>1154325.48</v>
      </c>
      <c r="W26" s="9">
        <f t="shared" si="19"/>
        <v>61202.739999999991</v>
      </c>
      <c r="X26" s="8"/>
      <c r="Y26" s="217">
        <f t="shared" si="4"/>
        <v>0</v>
      </c>
      <c r="Z26" s="217">
        <f t="shared" si="5"/>
        <v>0</v>
      </c>
      <c r="AB26" s="43">
        <f>VLOOKUP(B26,DaneRynkowe2!B:C,2,0)</f>
        <v>101.05703084</v>
      </c>
      <c r="AC26" s="49">
        <f t="shared" si="6"/>
        <v>1.2175200000000001E-2</v>
      </c>
      <c r="AD26" s="8">
        <f t="shared" si="16"/>
        <v>1154325.48</v>
      </c>
      <c r="AE26" s="9">
        <f t="shared" si="20"/>
        <v>61202.739999999991</v>
      </c>
      <c r="AG26" s="217">
        <f t="shared" si="7"/>
        <v>0</v>
      </c>
      <c r="AI26" s="217">
        <f t="shared" si="8"/>
        <v>0</v>
      </c>
    </row>
    <row r="27" spans="2:35" x14ac:dyDescent="0.3">
      <c r="B27" s="5">
        <f>WORKDAY(C27,-$C$7,KalendarzŚwiąt!$A$2:$A$103)</f>
        <v>43783</v>
      </c>
      <c r="C27" s="10">
        <f t="shared" si="17"/>
        <v>43790</v>
      </c>
      <c r="D27" s="10">
        <f>WORKDAY(C27,1,KalendarzŚwiąt!$A$2:$A$103)</f>
        <v>43791</v>
      </c>
      <c r="E27" s="3">
        <f t="shared" si="9"/>
        <v>1</v>
      </c>
      <c r="F27" s="3">
        <f>SUM($E$14:E27)</f>
        <v>22</v>
      </c>
      <c r="G27" s="3">
        <f t="shared" si="18"/>
        <v>1</v>
      </c>
      <c r="H27" s="6">
        <f>SUM($G$14:G27)</f>
        <v>20</v>
      </c>
      <c r="J27" s="92">
        <f>VLOOKUP(B27,DaneRynkowe1!B:D,3,0)</f>
        <v>1.1950000000000001E-2</v>
      </c>
      <c r="K27" s="35">
        <f t="shared" si="0"/>
        <v>3.2739726027397259E-5</v>
      </c>
      <c r="L27" s="35">
        <f t="shared" si="10"/>
        <v>1.0007332548933432</v>
      </c>
      <c r="M27" s="209">
        <f t="shared" si="1"/>
        <v>1.21654E-2</v>
      </c>
      <c r="N27" s="35">
        <f t="shared" si="2"/>
        <v>6.6659726027397262E-4</v>
      </c>
      <c r="O27" s="65">
        <f t="shared" si="3"/>
        <v>1.1979200000000009E-2</v>
      </c>
      <c r="P27" s="7"/>
      <c r="Q27" s="214">
        <f t="shared" si="11"/>
        <v>1000000000</v>
      </c>
      <c r="R27" s="216">
        <f t="shared" si="12"/>
        <v>5.0000000000000001E-3</v>
      </c>
      <c r="S27" s="216">
        <f t="shared" si="13"/>
        <v>5.0000000000000001E-3</v>
      </c>
      <c r="T27" s="19">
        <f t="shared" si="14"/>
        <v>60216.99</v>
      </c>
      <c r="U27" s="8">
        <f>SUM($T$14:T27)</f>
        <v>1214542.47</v>
      </c>
      <c r="V27" s="8">
        <f t="shared" si="15"/>
        <v>1214542.47</v>
      </c>
      <c r="W27" s="9">
        <f t="shared" si="19"/>
        <v>60216.989999999991</v>
      </c>
      <c r="X27" s="8"/>
      <c r="Y27" s="217">
        <f t="shared" si="4"/>
        <v>0</v>
      </c>
      <c r="Z27" s="217">
        <f t="shared" si="5"/>
        <v>0</v>
      </c>
      <c r="AB27" s="43">
        <f>VLOOKUP(B27,DaneRynkowe2!B:C,2,0)</f>
        <v>101.06045017</v>
      </c>
      <c r="AC27" s="49">
        <f t="shared" si="6"/>
        <v>1.21654E-2</v>
      </c>
      <c r="AD27" s="8">
        <f t="shared" si="16"/>
        <v>1214542.47</v>
      </c>
      <c r="AE27" s="9">
        <f t="shared" si="20"/>
        <v>60216.989999999991</v>
      </c>
      <c r="AG27" s="217">
        <f t="shared" si="7"/>
        <v>0</v>
      </c>
      <c r="AI27" s="217">
        <f t="shared" si="8"/>
        <v>0</v>
      </c>
    </row>
    <row r="28" spans="2:35" x14ac:dyDescent="0.3">
      <c r="B28" s="5">
        <f>WORKDAY(C28,-$C$7,KalendarzŚwiąt!$A$2:$A$103)</f>
        <v>43784</v>
      </c>
      <c r="C28" s="10">
        <f t="shared" si="17"/>
        <v>43791</v>
      </c>
      <c r="D28" s="10">
        <f>WORKDAY(C28,1,KalendarzŚwiąt!$A$2:$A$103)</f>
        <v>43794</v>
      </c>
      <c r="E28" s="3">
        <f t="shared" si="9"/>
        <v>3</v>
      </c>
      <c r="F28" s="3">
        <f>SUM($E$14:E28)</f>
        <v>25</v>
      </c>
      <c r="G28" s="3">
        <f t="shared" si="18"/>
        <v>3</v>
      </c>
      <c r="H28" s="6">
        <f>SUM($G$14:G28)</f>
        <v>23</v>
      </c>
      <c r="J28" s="92">
        <f>VLOOKUP(B28,DaneRynkowe1!B:D,3,0)</f>
        <v>1.2460000000000001E-2</v>
      </c>
      <c r="K28" s="35">
        <f t="shared" si="0"/>
        <v>1.024109589041096E-4</v>
      </c>
      <c r="L28" s="35">
        <f t="shared" si="10"/>
        <v>1.0008357409455839</v>
      </c>
      <c r="M28" s="209">
        <f t="shared" si="1"/>
        <v>1.22018E-2</v>
      </c>
      <c r="N28" s="35">
        <f t="shared" si="2"/>
        <v>7.6888054794520548E-4</v>
      </c>
      <c r="O28" s="65">
        <f t="shared" si="3"/>
        <v>1.2444466666666666E-2</v>
      </c>
      <c r="P28" s="7"/>
      <c r="Q28" s="214">
        <f t="shared" si="11"/>
        <v>1000000000</v>
      </c>
      <c r="R28" s="216">
        <f t="shared" si="12"/>
        <v>5.0000000000000001E-3</v>
      </c>
      <c r="S28" s="216">
        <f t="shared" si="13"/>
        <v>5.0000000000000001E-3</v>
      </c>
      <c r="T28" s="19">
        <f t="shared" si="14"/>
        <v>184475.07</v>
      </c>
      <c r="U28" s="8">
        <f>SUM($T$14:T28)</f>
        <v>1399017.54</v>
      </c>
      <c r="V28" s="8">
        <f t="shared" si="15"/>
        <v>1399017.53</v>
      </c>
      <c r="W28" s="9">
        <f t="shared" si="19"/>
        <v>184475.06000000006</v>
      </c>
      <c r="X28" s="8"/>
      <c r="Y28" s="217">
        <f t="shared" si="4"/>
        <v>1.0000000009313226E-2</v>
      </c>
      <c r="Z28" s="217">
        <f t="shared" si="5"/>
        <v>-9.9999999511055648E-3</v>
      </c>
      <c r="AB28" s="43">
        <f>VLOOKUP(B28,DaneRynkowe2!B:C,2,0)</f>
        <v>101.06375885999999</v>
      </c>
      <c r="AC28" s="49">
        <f t="shared" si="6"/>
        <v>1.22018E-2</v>
      </c>
      <c r="AD28" s="8">
        <f t="shared" si="16"/>
        <v>1399017.53</v>
      </c>
      <c r="AE28" s="9">
        <f t="shared" si="20"/>
        <v>184475.06000000006</v>
      </c>
      <c r="AG28" s="217">
        <f t="shared" si="7"/>
        <v>0</v>
      </c>
      <c r="AI28" s="217">
        <f t="shared" si="8"/>
        <v>9.9999999511055648E-3</v>
      </c>
    </row>
    <row r="29" spans="2:35" x14ac:dyDescent="0.3">
      <c r="B29" s="5">
        <f>WORKDAY(C29,-$C$7,KalendarzŚwiąt!$A$2:$A$103)</f>
        <v>43787</v>
      </c>
      <c r="C29" s="10">
        <f t="shared" si="17"/>
        <v>43794</v>
      </c>
      <c r="D29" s="10">
        <f>WORKDAY(C29,1,KalendarzŚwiąt!$A$2:$A$103)</f>
        <v>43795</v>
      </c>
      <c r="E29" s="3">
        <f t="shared" si="9"/>
        <v>1</v>
      </c>
      <c r="F29" s="3">
        <f>SUM($E$14:E29)</f>
        <v>26</v>
      </c>
      <c r="G29" s="3">
        <f t="shared" si="18"/>
        <v>1</v>
      </c>
      <c r="H29" s="6">
        <f>SUM($G$14:G29)</f>
        <v>24</v>
      </c>
      <c r="J29" s="92">
        <f>VLOOKUP(B29,DaneRynkowe1!B:D,3,0)</f>
        <v>1.085E-2</v>
      </c>
      <c r="K29" s="35">
        <f t="shared" si="0"/>
        <v>2.9726027397260275E-5</v>
      </c>
      <c r="L29" s="35">
        <f t="shared" si="10"/>
        <v>1.0008654918162396</v>
      </c>
      <c r="M29" s="209">
        <f t="shared" si="1"/>
        <v>1.21502E-2</v>
      </c>
      <c r="N29" s="35">
        <f t="shared" si="2"/>
        <v>7.9891726027397263E-4</v>
      </c>
      <c r="O29" s="65">
        <f t="shared" si="3"/>
        <v>1.0963400000000009E-2</v>
      </c>
      <c r="P29" s="7"/>
      <c r="Q29" s="214">
        <f t="shared" si="11"/>
        <v>1000000000</v>
      </c>
      <c r="R29" s="216">
        <f t="shared" si="12"/>
        <v>5.0000000000000001E-3</v>
      </c>
      <c r="S29" s="216">
        <f t="shared" si="13"/>
        <v>5.0000000000000001E-3</v>
      </c>
      <c r="T29" s="19">
        <f t="shared" si="14"/>
        <v>57433.97</v>
      </c>
      <c r="U29" s="8">
        <f>SUM($T$14:T29)</f>
        <v>1456451.51</v>
      </c>
      <c r="V29" s="8">
        <f t="shared" si="15"/>
        <v>1456451.51</v>
      </c>
      <c r="W29" s="9">
        <f t="shared" si="19"/>
        <v>57433.979999999981</v>
      </c>
      <c r="X29" s="8"/>
      <c r="Y29" s="217">
        <f t="shared" si="4"/>
        <v>0</v>
      </c>
      <c r="Z29" s="217">
        <f t="shared" si="5"/>
        <v>9.9999999802093953E-3</v>
      </c>
      <c r="AB29" s="43">
        <f>VLOOKUP(B29,DaneRynkowe2!B:C,2,0)</f>
        <v>101.0741089</v>
      </c>
      <c r="AC29" s="49">
        <f t="shared" si="6"/>
        <v>1.21502E-2</v>
      </c>
      <c r="AD29" s="8">
        <f t="shared" si="16"/>
        <v>1456451.51</v>
      </c>
      <c r="AE29" s="9">
        <f t="shared" si="20"/>
        <v>57433.979999999981</v>
      </c>
      <c r="AG29" s="217">
        <f t="shared" si="7"/>
        <v>0</v>
      </c>
      <c r="AI29" s="217">
        <f t="shared" si="8"/>
        <v>-9.9999999802093953E-3</v>
      </c>
    </row>
    <row r="30" spans="2:35" x14ac:dyDescent="0.3">
      <c r="B30" s="5">
        <f>WORKDAY(C30,-$C$7,KalendarzŚwiąt!$A$2:$A$103)</f>
        <v>43788</v>
      </c>
      <c r="C30" s="10">
        <f t="shared" si="17"/>
        <v>43795</v>
      </c>
      <c r="D30" s="10">
        <f>WORKDAY(C30,1,KalendarzŚwiąt!$A$2:$A$103)</f>
        <v>43796</v>
      </c>
      <c r="E30" s="3">
        <f t="shared" si="9"/>
        <v>1</v>
      </c>
      <c r="F30" s="3">
        <f>SUM($E$14:E30)</f>
        <v>27</v>
      </c>
      <c r="G30" s="3">
        <f t="shared" si="18"/>
        <v>1</v>
      </c>
      <c r="H30" s="6">
        <f>SUM($G$14:G30)</f>
        <v>25</v>
      </c>
      <c r="J30" s="92">
        <f>VLOOKUP(B30,DaneRynkowe1!B:D,3,0)</f>
        <v>1.103E-2</v>
      </c>
      <c r="K30" s="35">
        <f t="shared" si="0"/>
        <v>3.0219178082191781E-5</v>
      </c>
      <c r="L30" s="35">
        <f t="shared" si="10"/>
        <v>1.000895737148773</v>
      </c>
      <c r="M30" s="209">
        <f t="shared" si="1"/>
        <v>1.2109E-2</v>
      </c>
      <c r="N30" s="35">
        <f t="shared" si="2"/>
        <v>8.2938356164383566E-4</v>
      </c>
      <c r="O30" s="65">
        <f t="shared" si="3"/>
        <v>1.1120200000000005E-2</v>
      </c>
      <c r="P30" s="7"/>
      <c r="Q30" s="214">
        <f t="shared" si="11"/>
        <v>1000000000</v>
      </c>
      <c r="R30" s="216">
        <f t="shared" si="12"/>
        <v>5.0000000000000001E-3</v>
      </c>
      <c r="S30" s="216">
        <f t="shared" si="13"/>
        <v>5.0000000000000001E-3</v>
      </c>
      <c r="T30" s="19">
        <f t="shared" si="14"/>
        <v>57863.56</v>
      </c>
      <c r="U30" s="8">
        <f>SUM($T$14:T30)</f>
        <v>1514315.07</v>
      </c>
      <c r="V30" s="8">
        <f t="shared" si="15"/>
        <v>1514315.07</v>
      </c>
      <c r="W30" s="9">
        <f t="shared" si="19"/>
        <v>57863.560000000056</v>
      </c>
      <c r="X30" s="8"/>
      <c r="Y30" s="217">
        <f t="shared" si="4"/>
        <v>0</v>
      </c>
      <c r="Z30" s="217">
        <f t="shared" si="5"/>
        <v>5.8207660913467407E-11</v>
      </c>
      <c r="AB30" s="43">
        <f>VLOOKUP(B30,DaneRynkowe2!B:C,2,0)</f>
        <v>101.07711343</v>
      </c>
      <c r="AC30" s="49">
        <f t="shared" si="6"/>
        <v>1.2109E-2</v>
      </c>
      <c r="AD30" s="8">
        <f t="shared" si="16"/>
        <v>1514315.07</v>
      </c>
      <c r="AE30" s="9">
        <f t="shared" si="20"/>
        <v>57863.560000000056</v>
      </c>
      <c r="AG30" s="217">
        <f t="shared" si="7"/>
        <v>0</v>
      </c>
      <c r="AI30" s="217">
        <f t="shared" si="8"/>
        <v>-5.8207660913467407E-11</v>
      </c>
    </row>
    <row r="31" spans="2:35" x14ac:dyDescent="0.3">
      <c r="B31" s="5">
        <f>WORKDAY(C31,-$C$7,KalendarzŚwiąt!$A$2:$A$103)</f>
        <v>43789</v>
      </c>
      <c r="C31" s="10">
        <f t="shared" si="17"/>
        <v>43796</v>
      </c>
      <c r="D31" s="10">
        <f>WORKDAY(C31,1,KalendarzŚwiąt!$A$2:$A$103)</f>
        <v>43797</v>
      </c>
      <c r="E31" s="3">
        <f t="shared" si="9"/>
        <v>1</v>
      </c>
      <c r="F31" s="3">
        <f>SUM($E$14:E31)</f>
        <v>28</v>
      </c>
      <c r="G31" s="3">
        <f t="shared" si="18"/>
        <v>1</v>
      </c>
      <c r="H31" s="6">
        <f>SUM($G$14:G31)</f>
        <v>26</v>
      </c>
      <c r="J31" s="92">
        <f>VLOOKUP(B31,DaneRynkowe1!B:D,3,0)</f>
        <v>1.1140000000000001E-2</v>
      </c>
      <c r="K31" s="35">
        <f t="shared" si="0"/>
        <v>3.0520547945205484E-5</v>
      </c>
      <c r="L31" s="35">
        <f t="shared" si="10"/>
        <v>1.0009262850351068</v>
      </c>
      <c r="M31" s="209">
        <f t="shared" si="1"/>
        <v>1.20748E-2</v>
      </c>
      <c r="N31" s="35">
        <f t="shared" si="2"/>
        <v>8.6012273972602745E-4</v>
      </c>
      <c r="O31" s="65">
        <f t="shared" si="3"/>
        <v>1.1219800000000004E-2</v>
      </c>
      <c r="P31" s="7"/>
      <c r="Q31" s="214">
        <f t="shared" si="11"/>
        <v>1000000000</v>
      </c>
      <c r="R31" s="216">
        <f t="shared" si="12"/>
        <v>5.0000000000000001E-3</v>
      </c>
      <c r="S31" s="216">
        <f t="shared" si="13"/>
        <v>5.0000000000000001E-3</v>
      </c>
      <c r="T31" s="19">
        <f t="shared" si="14"/>
        <v>58136.44</v>
      </c>
      <c r="U31" s="8">
        <f>SUM($T$14:T31)</f>
        <v>1572451.51</v>
      </c>
      <c r="V31" s="8">
        <f t="shared" si="15"/>
        <v>1572451.51</v>
      </c>
      <c r="W31" s="9">
        <f t="shared" si="19"/>
        <v>58136.439999999944</v>
      </c>
      <c r="X31" s="8"/>
      <c r="Y31" s="217">
        <f t="shared" si="4"/>
        <v>0</v>
      </c>
      <c r="Z31" s="217">
        <f t="shared" si="5"/>
        <v>-5.8207660913467407E-11</v>
      </c>
      <c r="AB31" s="43">
        <f>VLOOKUP(B31,DaneRynkowe2!B:C,2,0)</f>
        <v>101.08016790000001</v>
      </c>
      <c r="AC31" s="49">
        <f t="shared" si="6"/>
        <v>1.20748E-2</v>
      </c>
      <c r="AD31" s="8">
        <f t="shared" si="16"/>
        <v>1572451.51</v>
      </c>
      <c r="AE31" s="9">
        <f t="shared" si="20"/>
        <v>58136.439999999944</v>
      </c>
      <c r="AG31" s="217">
        <f t="shared" si="7"/>
        <v>0</v>
      </c>
      <c r="AI31" s="217">
        <f t="shared" si="8"/>
        <v>5.8207660913467407E-11</v>
      </c>
    </row>
    <row r="32" spans="2:35" x14ac:dyDescent="0.3">
      <c r="B32" s="5">
        <f>WORKDAY(C32,-$C$7,KalendarzŚwiąt!$A$2:$A$103)</f>
        <v>43790</v>
      </c>
      <c r="C32" s="10">
        <f t="shared" si="17"/>
        <v>43797</v>
      </c>
      <c r="D32" s="10">
        <f>WORKDAY(C32,1,KalendarzŚwiąt!$A$2:$A$103)</f>
        <v>43798</v>
      </c>
      <c r="E32" s="3">
        <f t="shared" si="9"/>
        <v>1</v>
      </c>
      <c r="F32" s="3">
        <f>SUM($E$14:E32)</f>
        <v>29</v>
      </c>
      <c r="G32" s="3">
        <f t="shared" si="18"/>
        <v>1</v>
      </c>
      <c r="H32" s="6">
        <f>SUM($G$14:G32)</f>
        <v>27</v>
      </c>
      <c r="J32" s="92">
        <f>VLOOKUP(B32,DaneRynkowe1!B:D,3,0)</f>
        <v>1.03E-2</v>
      </c>
      <c r="K32" s="35">
        <f t="shared" si="0"/>
        <v>2.821917808219178E-5</v>
      </c>
      <c r="L32" s="35">
        <f t="shared" si="10"/>
        <v>1.0009545303521914</v>
      </c>
      <c r="M32" s="238">
        <f t="shared" si="1"/>
        <v>1.2013899999999999E-2</v>
      </c>
      <c r="N32" s="35">
        <f t="shared" si="2"/>
        <v>8.8869945205479449E-4</v>
      </c>
      <c r="O32" s="65">
        <f t="shared" si="3"/>
        <v>1.0430499999999968E-2</v>
      </c>
      <c r="P32" s="7"/>
      <c r="Q32" s="214">
        <f t="shared" si="11"/>
        <v>1000000000</v>
      </c>
      <c r="R32" s="216">
        <f t="shared" si="12"/>
        <v>5.0000000000000001E-3</v>
      </c>
      <c r="S32" s="216">
        <f t="shared" si="13"/>
        <v>5.0000000000000001E-3</v>
      </c>
      <c r="T32" s="19">
        <f t="shared" si="14"/>
        <v>55973.97</v>
      </c>
      <c r="U32" s="8">
        <f>SUM($T$14:T32)</f>
        <v>1628425.48</v>
      </c>
      <c r="V32" s="8">
        <f t="shared" si="15"/>
        <v>1628425.48</v>
      </c>
      <c r="W32" s="9">
        <f t="shared" si="19"/>
        <v>55973.969999999972</v>
      </c>
      <c r="X32" s="8"/>
      <c r="Y32" s="217">
        <f t="shared" si="4"/>
        <v>0</v>
      </c>
      <c r="Z32" s="217">
        <f t="shared" si="5"/>
        <v>0</v>
      </c>
      <c r="AB32" s="43">
        <f>VLOOKUP(B32,DaneRynkowe2!B:C,2,0)</f>
        <v>101.08325292000001</v>
      </c>
      <c r="AC32" s="49">
        <f t="shared" si="6"/>
        <v>1.2013899999999999E-2</v>
      </c>
      <c r="AD32" s="8">
        <f t="shared" si="16"/>
        <v>1628425.48</v>
      </c>
      <c r="AE32" s="9">
        <f t="shared" si="20"/>
        <v>55973.969999999972</v>
      </c>
      <c r="AG32" s="217">
        <f t="shared" si="7"/>
        <v>0</v>
      </c>
      <c r="AI32" s="217">
        <f t="shared" si="8"/>
        <v>0</v>
      </c>
    </row>
    <row r="33" spans="2:35" x14ac:dyDescent="0.3">
      <c r="B33" s="16">
        <f>WORKDAY(C33,-$C$7,KalendarzŚwiąt!$A$2:$A$103)</f>
        <v>43791</v>
      </c>
      <c r="C33" s="90">
        <f>WORKDAY(C32,1,KalendarzŚwiąt!$A$2:$A$103)</f>
        <v>43798</v>
      </c>
      <c r="D33" s="81"/>
      <c r="E33" s="11"/>
      <c r="F33" s="11"/>
      <c r="G33" s="11"/>
      <c r="H33" s="12"/>
      <c r="J33" s="84"/>
      <c r="K33" s="11"/>
      <c r="L33" s="11"/>
      <c r="M33" s="11"/>
      <c r="N33" s="11"/>
      <c r="O33" s="12"/>
      <c r="Q33" s="84"/>
      <c r="R33" s="11"/>
      <c r="S33" s="226"/>
      <c r="T33" s="11"/>
      <c r="U33" s="11"/>
      <c r="V33" s="11"/>
      <c r="W33" s="12"/>
      <c r="X33" s="8"/>
      <c r="AB33" s="44">
        <f>VLOOKUP(B33,DaneRynkowe2!B:C,2,0)</f>
        <v>101.08610541</v>
      </c>
      <c r="AC33" s="11"/>
      <c r="AD33" s="11"/>
      <c r="AE33" s="12"/>
    </row>
    <row r="34" spans="2:35" x14ac:dyDescent="0.3">
      <c r="B34" s="10"/>
      <c r="C34" s="74"/>
      <c r="D34" s="74"/>
      <c r="AG34" s="8"/>
      <c r="AI34" s="8"/>
    </row>
    <row r="35" spans="2:35" x14ac:dyDescent="0.3">
      <c r="C35" s="10"/>
      <c r="D35" s="10"/>
      <c r="P35" s="58" t="s">
        <v>87</v>
      </c>
      <c r="Q35" s="229" t="s">
        <v>37</v>
      </c>
      <c r="R35" s="145"/>
      <c r="S35" s="145"/>
      <c r="T35" s="262">
        <f>SUM(T14:T32)</f>
        <v>1628425.48</v>
      </c>
      <c r="U35"/>
      <c r="AG35"/>
      <c r="AI35"/>
    </row>
    <row r="36" spans="2:35" x14ac:dyDescent="0.3">
      <c r="B36" s="82" t="s">
        <v>5</v>
      </c>
      <c r="C36" s="76"/>
      <c r="D36"/>
      <c r="P36" s="15"/>
      <c r="U36"/>
    </row>
    <row r="37" spans="2:35" x14ac:dyDescent="0.3">
      <c r="B37" s="75" t="s">
        <v>13</v>
      </c>
      <c r="C37" s="10">
        <f>C14</f>
        <v>43771</v>
      </c>
      <c r="D37" s="10"/>
      <c r="P37" s="58" t="s">
        <v>86</v>
      </c>
      <c r="Q37" s="230" t="s">
        <v>38</v>
      </c>
      <c r="R37" s="146"/>
      <c r="S37" s="146"/>
      <c r="T37" s="262">
        <f>ROUND(((M32+R32+S32)*Q32*H32/365),$T$9)</f>
        <v>1628425.48</v>
      </c>
      <c r="U37"/>
      <c r="AB37" s="208"/>
      <c r="AC37" s="208" t="s">
        <v>83</v>
      </c>
      <c r="AD37" s="263">
        <f>ROUND((Q32*(AC32+R32+S32)*H32/365),$AD$9)</f>
        <v>1628425.48</v>
      </c>
      <c r="AG37" s="64">
        <f>AD37-T37</f>
        <v>0</v>
      </c>
      <c r="AI37" s="64">
        <f>AD37-T35</f>
        <v>0</v>
      </c>
    </row>
    <row r="38" spans="2:35" x14ac:dyDescent="0.3">
      <c r="B38" s="75" t="s">
        <v>14</v>
      </c>
      <c r="C38" s="10">
        <f>C33</f>
        <v>43798</v>
      </c>
      <c r="D38" s="10"/>
      <c r="P38" s="15"/>
      <c r="U38"/>
    </row>
    <row r="39" spans="2:35" x14ac:dyDescent="0.3">
      <c r="B39" s="77" t="s">
        <v>15</v>
      </c>
      <c r="C39" s="11">
        <f>C38-C37</f>
        <v>27</v>
      </c>
      <c r="Q39" s="225" t="s">
        <v>39</v>
      </c>
      <c r="R39" s="79"/>
      <c r="S39" s="79"/>
      <c r="T39" s="64">
        <f>T35-T37</f>
        <v>0</v>
      </c>
      <c r="U39"/>
    </row>
    <row r="40" spans="2:35" x14ac:dyDescent="0.3">
      <c r="T40" s="8"/>
      <c r="U40"/>
      <c r="V40" s="8"/>
      <c r="W40" s="8"/>
      <c r="X40" s="8"/>
      <c r="Y40" s="8"/>
    </row>
    <row r="41" spans="2:35" x14ac:dyDescent="0.3">
      <c r="V41" s="8"/>
      <c r="W41" s="8"/>
      <c r="X41" s="8"/>
      <c r="Y41" s="8"/>
    </row>
    <row r="1048576" spans="16384:16384" x14ac:dyDescent="0.3">
      <c r="XFD1048576" s="320" t="s">
        <v>4</v>
      </c>
    </row>
  </sheetData>
  <mergeCells count="4">
    <mergeCell ref="J8:O8"/>
    <mergeCell ref="Q8:W8"/>
    <mergeCell ref="AB8:AE8"/>
    <mergeCell ref="B11:C11"/>
  </mergeCells>
  <pageMargins left="0.7" right="0.7" top="0.75" bottom="0.75" header="0.3" footer="0.3"/>
  <pageSetup orientation="portrait" verticalDpi="300"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78894-59C5-4712-ABFA-69A046B24CA8}">
  <sheetPr>
    <tabColor theme="8"/>
  </sheetPr>
  <dimension ref="A1:XFD1048576"/>
  <sheetViews>
    <sheetView showGridLines="0" zoomScale="85" zoomScaleNormal="85" workbookViewId="0"/>
  </sheetViews>
  <sheetFormatPr defaultColWidth="9.109375" defaultRowHeight="14.4" x14ac:dyDescent="0.3"/>
  <cols>
    <col min="1" max="1" width="7.33203125" style="3" customWidth="1"/>
    <col min="2" max="2" width="11.44140625" style="3" customWidth="1"/>
    <col min="3" max="3" width="42.44140625" style="3" customWidth="1"/>
    <col min="4" max="8" width="21.109375" style="3" customWidth="1"/>
    <col min="9" max="9" width="5.109375" style="3" customWidth="1"/>
    <col min="10" max="10" width="26.109375" style="3" customWidth="1"/>
    <col min="11" max="11" width="5.109375" style="3" customWidth="1"/>
    <col min="12" max="15" width="24.44140625" style="3" customWidth="1"/>
    <col min="16" max="16" width="6.109375" style="3" customWidth="1"/>
    <col min="17" max="17" width="21.44140625" style="3" bestFit="1" customWidth="1"/>
    <col min="18" max="16384" width="9.109375" style="3"/>
  </cols>
  <sheetData>
    <row r="1" spans="2:17" s="17" customFormat="1" ht="18" x14ac:dyDescent="0.3">
      <c r="B1" s="33" t="s">
        <v>44</v>
      </c>
      <c r="C1" s="33"/>
    </row>
    <row r="2" spans="2:17" s="18" customFormat="1" ht="18" x14ac:dyDescent="0.3">
      <c r="B2" s="147" t="s">
        <v>50</v>
      </c>
      <c r="C2" s="147"/>
      <c r="D2" s="147"/>
    </row>
    <row r="4" spans="2:17" x14ac:dyDescent="0.3">
      <c r="C4" s="94" t="s">
        <v>16</v>
      </c>
      <c r="D4" s="93">
        <v>100000</v>
      </c>
      <c r="E4" s="192"/>
      <c r="F4" s="154"/>
    </row>
    <row r="5" spans="2:17" x14ac:dyDescent="0.3">
      <c r="C5" s="95" t="s">
        <v>33</v>
      </c>
      <c r="D5" s="117">
        <v>43830</v>
      </c>
      <c r="E5" s="192" t="str">
        <f>IF(D9&gt;F9,"proszę wybrać późniejszy termin","OK")</f>
        <v>OK</v>
      </c>
      <c r="F5" s="197">
        <v>43467</v>
      </c>
    </row>
    <row r="6" spans="2:17" x14ac:dyDescent="0.3">
      <c r="C6" s="95" t="s">
        <v>51</v>
      </c>
      <c r="D6" s="66">
        <v>1</v>
      </c>
      <c r="E6" s="192" t="str">
        <f>IF(D8&gt;$B$40,"proszę wybrać dłuższy Okres odsetkowy","OK")</f>
        <v>OK</v>
      </c>
      <c r="F6" s="198" t="s">
        <v>12</v>
      </c>
    </row>
    <row r="7" spans="2:17" x14ac:dyDescent="0.3">
      <c r="C7" s="95" t="s">
        <v>52</v>
      </c>
      <c r="D7" s="66">
        <v>20</v>
      </c>
      <c r="E7" s="192" t="str">
        <f>IF(D9&gt;F9,"proszę wybrać krótszy termin zapadalności","OK")</f>
        <v>OK</v>
      </c>
      <c r="F7" s="198"/>
    </row>
    <row r="8" spans="2:17" x14ac:dyDescent="0.3">
      <c r="C8" s="95" t="s">
        <v>53</v>
      </c>
      <c r="D8" s="158">
        <f>CEILING(D7/D6,1)</f>
        <v>20</v>
      </c>
      <c r="E8" s="193"/>
      <c r="F8" s="198"/>
    </row>
    <row r="9" spans="2:17" x14ac:dyDescent="0.3">
      <c r="C9" s="95" t="s">
        <v>54</v>
      </c>
      <c r="D9" s="148">
        <f>EDATE(D5,D7)</f>
        <v>44439</v>
      </c>
      <c r="E9" s="193"/>
      <c r="F9" s="197">
        <v>44868</v>
      </c>
    </row>
    <row r="10" spans="2:17" x14ac:dyDescent="0.3">
      <c r="C10" s="95" t="s">
        <v>34</v>
      </c>
      <c r="D10" s="113">
        <v>100000</v>
      </c>
      <c r="E10" s="192"/>
      <c r="F10" s="154"/>
    </row>
    <row r="11" spans="2:17" x14ac:dyDescent="0.3">
      <c r="C11" s="95" t="s">
        <v>55</v>
      </c>
      <c r="D11" s="157">
        <f>D10*D4</f>
        <v>10000000000</v>
      </c>
      <c r="E11" s="192"/>
      <c r="F11" s="154"/>
    </row>
    <row r="12" spans="2:17" x14ac:dyDescent="0.3">
      <c r="C12" s="95" t="s">
        <v>56</v>
      </c>
      <c r="D12" s="186">
        <v>2</v>
      </c>
      <c r="E12" s="192" t="str">
        <f>IF(D12&gt;D8,"proszę wybrać niższy numer","OK")</f>
        <v>OK</v>
      </c>
      <c r="F12" s="154"/>
    </row>
    <row r="13" spans="2:17" x14ac:dyDescent="0.3">
      <c r="C13" s="95" t="s">
        <v>25</v>
      </c>
      <c r="D13" s="66">
        <v>5</v>
      </c>
      <c r="E13" s="194"/>
      <c r="F13" s="155"/>
      <c r="J13"/>
      <c r="K13"/>
      <c r="L13" s="71" t="s">
        <v>159</v>
      </c>
      <c r="M13" s="71"/>
      <c r="N13" s="71"/>
      <c r="O13" s="71"/>
      <c r="P13"/>
      <c r="Q13"/>
    </row>
    <row r="14" spans="2:17" ht="15.75" customHeight="1" x14ac:dyDescent="0.3">
      <c r="C14" s="95" t="s">
        <v>17</v>
      </c>
      <c r="D14" s="66">
        <v>365</v>
      </c>
      <c r="E14" s="194"/>
      <c r="F14" s="155"/>
      <c r="J14" s="2"/>
      <c r="K14"/>
      <c r="P14"/>
    </row>
    <row r="15" spans="2:17" ht="15.75" customHeight="1" x14ac:dyDescent="0.3">
      <c r="C15" s="95" t="s">
        <v>173</v>
      </c>
      <c r="D15" s="133">
        <v>0</v>
      </c>
      <c r="E15" s="195"/>
      <c r="F15" s="155"/>
      <c r="J15"/>
      <c r="K15"/>
      <c r="L15" s="329" t="s">
        <v>29</v>
      </c>
      <c r="M15" s="329"/>
      <c r="N15" s="329"/>
      <c r="O15" s="329"/>
      <c r="P15"/>
    </row>
    <row r="16" spans="2:17" x14ac:dyDescent="0.3">
      <c r="C16" s="96" t="s">
        <v>19</v>
      </c>
      <c r="D16" s="68" t="s">
        <v>20</v>
      </c>
      <c r="E16" s="196"/>
      <c r="F16" s="156"/>
      <c r="J16"/>
      <c r="K16" s="15"/>
      <c r="L16" s="140" t="s">
        <v>28</v>
      </c>
      <c r="M16" s="141" t="s">
        <v>28</v>
      </c>
      <c r="N16" s="141" t="s">
        <v>28</v>
      </c>
      <c r="O16" s="32">
        <v>2</v>
      </c>
      <c r="P16"/>
    </row>
    <row r="17" spans="1:19" x14ac:dyDescent="0.3">
      <c r="B17" s="4"/>
      <c r="C17" s="4"/>
      <c r="D17" s="4"/>
      <c r="E17" s="4"/>
      <c r="F17" s="4"/>
      <c r="G17" s="4"/>
      <c r="H17" s="4"/>
      <c r="L17" s="58"/>
      <c r="M17" s="58"/>
      <c r="P17"/>
    </row>
    <row r="18" spans="1:19" s="4" customFormat="1" ht="75.75" customHeight="1" x14ac:dyDescent="0.3">
      <c r="B18" s="161" t="s">
        <v>119</v>
      </c>
      <c r="C18" s="161" t="s">
        <v>158</v>
      </c>
      <c r="D18" s="150" t="s">
        <v>108</v>
      </c>
      <c r="E18" s="150" t="s">
        <v>58</v>
      </c>
      <c r="F18" s="150" t="s">
        <v>110</v>
      </c>
      <c r="G18" s="150" t="s">
        <v>41</v>
      </c>
      <c r="H18" s="162" t="s">
        <v>42</v>
      </c>
      <c r="I18" s="1"/>
      <c r="J18" s="61" t="s">
        <v>80</v>
      </c>
      <c r="L18" s="151" t="s">
        <v>155</v>
      </c>
      <c r="M18" s="152" t="s">
        <v>156</v>
      </c>
      <c r="N18" s="152" t="s">
        <v>120</v>
      </c>
      <c r="O18" s="153" t="s">
        <v>157</v>
      </c>
      <c r="P18"/>
    </row>
    <row r="19" spans="1:19" s="4" customFormat="1" x14ac:dyDescent="0.3">
      <c r="C19" s="188"/>
      <c r="D19" s="189"/>
      <c r="E19" s="189"/>
      <c r="F19" s="189">
        <f>D20</f>
        <v>43830</v>
      </c>
      <c r="G19" s="190"/>
      <c r="H19" s="191"/>
      <c r="I19" s="54"/>
      <c r="J19" s="132"/>
      <c r="L19" s="131" t="s">
        <v>3</v>
      </c>
      <c r="M19" s="130" t="s">
        <v>3</v>
      </c>
      <c r="N19" s="46"/>
      <c r="O19" s="91">
        <v>0</v>
      </c>
      <c r="P19" s="8"/>
      <c r="Q19" s="8"/>
    </row>
    <row r="20" spans="1:19" x14ac:dyDescent="0.3">
      <c r="B20" s="114">
        <v>1</v>
      </c>
      <c r="C20" s="199">
        <f>IF(B20&lt;=$D$8,IF(WORKDAY(D20-1,1,KalendarzŚwiąt!$A$2:$A$103)=D20,WORKDAY(D20,-$D$13,KalendarzŚwiąt!$A$2:$A$103),WORKDAY(D20,-$D$13-1,KalendarzŚwiąt!$A$2:$A$103)),"-")</f>
        <v>43819</v>
      </c>
      <c r="D20" s="165">
        <f>D5</f>
        <v>43830</v>
      </c>
      <c r="E20" s="165">
        <f>IF(B20&lt;=$D$8,WORKDAY(F20,-$D$13,KalendarzŚwiąt!$A$2:$A$103),"-")</f>
        <v>43854</v>
      </c>
      <c r="F20" s="165">
        <f>IF(B20&lt;=$D$8,IF(MIN(EDATE($D$5,$D$6*B20),$D$9)=WORKDAY(MIN(EDATE($D$5,$D$6*B20),$D$9)-1,1,KalendarzŚwiąt!$A$2:$A$103),MIN(EDATE($D$5,$D$6*B20),$D$9),IF(MONTH(WORKDAY(MIN(EDATE($D$5,$D$6*B20),$D$9),1,KalendarzŚwiąt!$A$2:$A$103))=MONTH(MIN(EDATE($D$5,$D$6*B20),$D$9)),WORKDAY(MIN(EDATE($D$5,$D$6*B20),$D$9),1,KalendarzŚwiąt!$A$2:$A$103),WORKDAY(MIN(EDATE($D$5,$D$6*B20),$D$9),-1,KalendarzŚwiąt!$A$2:$A$103))),"-")</f>
        <v>43861</v>
      </c>
      <c r="G20" s="167">
        <f>E20-C20</f>
        <v>35</v>
      </c>
      <c r="H20" s="168">
        <f>F20-D20</f>
        <v>31</v>
      </c>
      <c r="J20" s="80">
        <f t="shared" ref="J20:J40" si="0">IF(B20&lt;=$D$8,$D$4,"-")</f>
        <v>100000</v>
      </c>
      <c r="L20" s="127">
        <f>IF(B20&lt;=$D$8,VLOOKUP(C20,DaneRynkowe2!B:C,2,0),"-")</f>
        <v>101.17206542</v>
      </c>
      <c r="M20" s="69">
        <f>IF(B20&lt;=$D$8,VLOOKUP(E20,DaneRynkowe2!B:C,2,0),"-")</f>
        <v>101.25737726</v>
      </c>
      <c r="N20" s="49">
        <f t="shared" ref="N20:N40" si="1">IF(B20&lt;=$D$8,(M20/L20-1)*$D$14/G20,"-")</f>
        <v>8.7937378114160449E-3</v>
      </c>
      <c r="O20" s="48">
        <f t="shared" ref="O20:O40" si="2">IF(B20&lt;=$D$8,ROUND(J20*(N20+$D$15)*H20/365,$O$16),"-")</f>
        <v>74.69</v>
      </c>
      <c r="P20" s="8"/>
      <c r="Q20" s="8"/>
    </row>
    <row r="21" spans="1:19" x14ac:dyDescent="0.3">
      <c r="B21" s="114">
        <v>2</v>
      </c>
      <c r="C21" s="164">
        <f>IF(B21&lt;=$D$8,IF(WORKDAY(D21-1,1,KalendarzŚwiąt!$A$2:$A$103)=D21,WORKDAY(D21,-$D$13,KalendarzŚwiąt!$A$2:$A$103),WORKDAY(D21,-$D$13-1,KalendarzŚwiąt!$A$2:$A$103)),"-")</f>
        <v>43854</v>
      </c>
      <c r="D21" s="165">
        <f>IF(B21&lt;=$D$8,F20,"-")</f>
        <v>43861</v>
      </c>
      <c r="E21" s="165">
        <f>IF(B21&lt;=$D$8,WORKDAY(F21,-$D$13,KalendarzŚwiąt!$A$2:$A$103),"-")</f>
        <v>43882</v>
      </c>
      <c r="F21" s="165">
        <f>IF(B21&lt;=$D$8,IF(MIN(EDATE($D$5,$D$6*B21),$D$9)=WORKDAY(MIN(EDATE($D$5,$D$6*B21),$D$9)-1,1,KalendarzŚwiąt!$A$2:$A$103),MIN(EDATE($D$5,$D$6*B21),$D$9),IF(MONTH(WORKDAY(MIN(EDATE($D$5,$D$6*B21),$D$9),1,KalendarzŚwiąt!$A$2:$A$103))=MONTH(MIN(EDATE($D$5,$D$6*B21),$D$9)),WORKDAY(MIN(EDATE($D$5,$D$6*B21),$D$9),1,KalendarzŚwiąt!$A$2:$A$103),WORKDAY(MIN(EDATE($D$5,$D$6*B21),$D$9),-1,KalendarzŚwiąt!$A$2:$A$103))),"-")</f>
        <v>43889</v>
      </c>
      <c r="G21" s="167">
        <f t="shared" ref="G21:G40" si="3">IF(B21&lt;=$D$8,E21-C21,"-")</f>
        <v>28</v>
      </c>
      <c r="H21" s="168">
        <f t="shared" ref="H21:H40" si="4">IF(B21&lt;=$D$8,F21-D21,"-")</f>
        <v>28</v>
      </c>
      <c r="J21" s="80">
        <f t="shared" si="0"/>
        <v>100000</v>
      </c>
      <c r="L21" s="127">
        <f>IF(B21&lt;=$D$8,VLOOKUP(C21,DaneRynkowe2!B:C,2,0),"-")</f>
        <v>101.25737726</v>
      </c>
      <c r="M21" s="69">
        <f>IF(B21&lt;=$D$8,VLOOKUP(E21,DaneRynkowe2!B:C,2,0),"-")</f>
        <v>101.34528211</v>
      </c>
      <c r="N21" s="49">
        <f t="shared" si="1"/>
        <v>1.1316731086034712E-2</v>
      </c>
      <c r="O21" s="48">
        <f t="shared" si="2"/>
        <v>86.81</v>
      </c>
      <c r="P21" s="8"/>
      <c r="Q21" s="8"/>
    </row>
    <row r="22" spans="1:19" x14ac:dyDescent="0.3">
      <c r="B22" s="114">
        <v>3</v>
      </c>
      <c r="C22" s="164">
        <f>IF(B22&lt;=$D$8,IF(WORKDAY(D22-1,1,KalendarzŚwiąt!$A$2:$A$103)=D22,WORKDAY(D22,-$D$13,KalendarzŚwiąt!$A$2:$A$103),WORKDAY(D22,-$D$13-1,KalendarzŚwiąt!$A$2:$A$103)),"-")</f>
        <v>43882</v>
      </c>
      <c r="D22" s="165">
        <f t="shared" ref="D22:D39" si="5">IF(B22&lt;=$D$8,F21,"-")</f>
        <v>43889</v>
      </c>
      <c r="E22" s="165">
        <f>IF(B22&lt;=$D$8,WORKDAY(F22,-$D$13,KalendarzŚwiąt!$A$2:$A$103),"-")</f>
        <v>43914</v>
      </c>
      <c r="F22" s="165">
        <f>IF(B22&lt;=$D$8,IF(MIN(EDATE($D$5,$D$6*B22),$D$9)=WORKDAY(MIN(EDATE($D$5,$D$6*B22),$D$9)-1,1,KalendarzŚwiąt!$A$2:$A$103),MIN(EDATE($D$5,$D$6*B22),$D$9),IF(MONTH(WORKDAY(MIN(EDATE($D$5,$D$6*B22),$D$9),1,KalendarzŚwiąt!$A$2:$A$103))=MONTH(MIN(EDATE($D$5,$D$6*B22),$D$9)),WORKDAY(MIN(EDATE($D$5,$D$6*B22),$D$9),1,KalendarzŚwiąt!$A$2:$A$103),WORKDAY(MIN(EDATE($D$5,$D$6*B22),$D$9),-1,KalendarzŚwiąt!$A$2:$A$103))),"-")</f>
        <v>43921</v>
      </c>
      <c r="G22" s="167">
        <f t="shared" si="3"/>
        <v>32</v>
      </c>
      <c r="H22" s="168">
        <f t="shared" si="4"/>
        <v>32</v>
      </c>
      <c r="J22" s="80">
        <f t="shared" si="0"/>
        <v>100000</v>
      </c>
      <c r="L22" s="127">
        <f>IF(B22&lt;=$D$8,VLOOKUP(C22,DaneRynkowe2!B:C,2,0),"-")</f>
        <v>101.34528211</v>
      </c>
      <c r="M22" s="69">
        <f>IF(B22&lt;=$D$8,VLOOKUP(E22,DaneRynkowe2!B:C,2,0),"-")</f>
        <v>101.43752062999999</v>
      </c>
      <c r="N22" s="49">
        <f t="shared" si="1"/>
        <v>1.0381298436843815E-2</v>
      </c>
      <c r="O22" s="48">
        <f t="shared" si="2"/>
        <v>91.01</v>
      </c>
      <c r="P22" s="8"/>
      <c r="Q22" s="8"/>
    </row>
    <row r="23" spans="1:19" x14ac:dyDescent="0.3">
      <c r="B23" s="114">
        <v>4</v>
      </c>
      <c r="C23" s="164">
        <f>IF(B23&lt;=$D$8,IF(WORKDAY(D23-1,1,KalendarzŚwiąt!$A$2:$A$103)=D23,WORKDAY(D23,-$D$13,KalendarzŚwiąt!$A$2:$A$103),WORKDAY(D23,-$D$13-1,KalendarzŚwiąt!$A$2:$A$103)),"-")</f>
        <v>43914</v>
      </c>
      <c r="D23" s="165">
        <f t="shared" si="5"/>
        <v>43921</v>
      </c>
      <c r="E23" s="165">
        <f>IF(B23&lt;=$D$8,WORKDAY(F23,-$D$13,KalendarzŚwiąt!$A$2:$A$103),"-")</f>
        <v>43944</v>
      </c>
      <c r="F23" s="165">
        <f>IF(B23&lt;=$D$8,IF(MIN(EDATE($D$5,$D$6*B23),$D$9)=WORKDAY(MIN(EDATE($D$5,$D$6*B23),$D$9)-1,1,KalendarzŚwiąt!$A$2:$A$103),MIN(EDATE($D$5,$D$6*B23),$D$9),IF(MONTH(WORKDAY(MIN(EDATE($D$5,$D$6*B23),$D$9),1,KalendarzŚwiąt!$A$2:$A$103))=MONTH(MIN(EDATE($D$5,$D$6*B23),$D$9)),WORKDAY(MIN(EDATE($D$5,$D$6*B23),$D$9),1,KalendarzŚwiąt!$A$2:$A$103),WORKDAY(MIN(EDATE($D$5,$D$6*B23),$D$9),-1,KalendarzŚwiąt!$A$2:$A$103))),"-")</f>
        <v>43951</v>
      </c>
      <c r="G23" s="167">
        <f t="shared" si="3"/>
        <v>30</v>
      </c>
      <c r="H23" s="168">
        <f t="shared" si="4"/>
        <v>30</v>
      </c>
      <c r="J23" s="80">
        <f t="shared" si="0"/>
        <v>100000</v>
      </c>
      <c r="L23" s="127">
        <f>IF(B23&lt;=$D$8,VLOOKUP(C23,DaneRynkowe2!B:C,2,0),"-")</f>
        <v>101.43752062999999</v>
      </c>
      <c r="M23" s="69">
        <f>IF(B23&lt;=$D$8,VLOOKUP(E23,DaneRynkowe2!B:C,2,0),"-")</f>
        <v>101.47433057000001</v>
      </c>
      <c r="N23" s="49">
        <f t="shared" si="1"/>
        <v>4.4150750848263405E-3</v>
      </c>
      <c r="O23" s="48">
        <f t="shared" si="2"/>
        <v>36.29</v>
      </c>
      <c r="P23" s="8"/>
      <c r="Q23" s="8"/>
    </row>
    <row r="24" spans="1:19" x14ac:dyDescent="0.3">
      <c r="B24" s="114">
        <v>5</v>
      </c>
      <c r="C24" s="164">
        <f>IF(B24&lt;=$D$8,IF(WORKDAY(D24-1,1,KalendarzŚwiąt!$A$2:$A$103)=D24,WORKDAY(D24,-$D$13,KalendarzŚwiąt!$A$2:$A$103),WORKDAY(D24,-$D$13-1,KalendarzŚwiąt!$A$2:$A$103)),"-")</f>
        <v>43944</v>
      </c>
      <c r="D24" s="165">
        <f t="shared" si="5"/>
        <v>43951</v>
      </c>
      <c r="E24" s="165">
        <f>IF(B24&lt;=$D$8,WORKDAY(F24,-$D$13,KalendarzŚwiąt!$A$2:$A$103),"-")</f>
        <v>43973</v>
      </c>
      <c r="F24" s="165">
        <f>IF(B24&lt;=$D$8,IF(MIN(EDATE($D$5,$D$6*B24),$D$9)=WORKDAY(MIN(EDATE($D$5,$D$6*B24),$D$9)-1,1,KalendarzŚwiąt!$A$2:$A$103),MIN(EDATE($D$5,$D$6*B24),$D$9),IF(MONTH(WORKDAY(MIN(EDATE($D$5,$D$6*B24),$D$9),1,KalendarzŚwiąt!$A$2:$A$103))=MONTH(MIN(EDATE($D$5,$D$6*B24),$D$9)),WORKDAY(MIN(EDATE($D$5,$D$6*B24),$D$9),1,KalendarzŚwiąt!$A$2:$A$103),WORKDAY(MIN(EDATE($D$5,$D$6*B24),$D$9),-1,KalendarzŚwiąt!$A$2:$A$103))),"-")</f>
        <v>43980</v>
      </c>
      <c r="G24" s="167">
        <f t="shared" si="3"/>
        <v>29</v>
      </c>
      <c r="H24" s="168">
        <f t="shared" si="4"/>
        <v>29</v>
      </c>
      <c r="J24" s="80">
        <f t="shared" si="0"/>
        <v>100000</v>
      </c>
      <c r="L24" s="127">
        <f>IF(B24&lt;=$D$8,VLOOKUP(C24,DaneRynkowe2!B:C,2,0),"-")</f>
        <v>101.47433057000001</v>
      </c>
      <c r="M24" s="69">
        <f>IF(B24&lt;=$D$8,VLOOKUP(E24,DaneRynkowe2!B:C,2,0),"-")</f>
        <v>101.48373611</v>
      </c>
      <c r="N24" s="49">
        <f t="shared" si="1"/>
        <v>1.1666011665078695E-3</v>
      </c>
      <c r="O24" s="48">
        <f t="shared" si="2"/>
        <v>9.27</v>
      </c>
      <c r="P24" s="8"/>
      <c r="Q24" s="8"/>
    </row>
    <row r="25" spans="1:19" x14ac:dyDescent="0.3">
      <c r="B25" s="114">
        <v>6</v>
      </c>
      <c r="C25" s="164">
        <f>IF(B25&lt;=$D$8,IF(WORKDAY(D25-1,1,KalendarzŚwiąt!$A$2:$A$103)=D25,WORKDAY(D25,-$D$13,KalendarzŚwiąt!$A$2:$A$103),WORKDAY(D25,-$D$13-1,KalendarzŚwiąt!$A$2:$A$103)),"-")</f>
        <v>43973</v>
      </c>
      <c r="D25" s="165">
        <f t="shared" si="5"/>
        <v>43980</v>
      </c>
      <c r="E25" s="165">
        <f>IF(B25&lt;=$D$8,WORKDAY(F25,-$D$13,KalendarzŚwiąt!$A$2:$A$103),"-")</f>
        <v>44005</v>
      </c>
      <c r="F25" s="165">
        <f>IF(B25&lt;=$D$8,IF(MIN(EDATE($D$5,$D$6*B25),$D$9)=WORKDAY(MIN(EDATE($D$5,$D$6*B25),$D$9)-1,1,KalendarzŚwiąt!$A$2:$A$103),MIN(EDATE($D$5,$D$6*B25),$D$9),IF(MONTH(WORKDAY(MIN(EDATE($D$5,$D$6*B25),$D$9),1,KalendarzŚwiąt!$A$2:$A$103))=MONTH(MIN(EDATE($D$5,$D$6*B25),$D$9)),WORKDAY(MIN(EDATE($D$5,$D$6*B25),$D$9),1,KalendarzŚwiąt!$A$2:$A$103),WORKDAY(MIN(EDATE($D$5,$D$6*B25),$D$9),-1,KalendarzŚwiąt!$A$2:$A$103))),"-")</f>
        <v>44012</v>
      </c>
      <c r="G25" s="167">
        <f t="shared" si="3"/>
        <v>32</v>
      </c>
      <c r="H25" s="168">
        <f t="shared" si="4"/>
        <v>32</v>
      </c>
      <c r="J25" s="80">
        <f t="shared" si="0"/>
        <v>100000</v>
      </c>
      <c r="L25" s="127">
        <f>IF(B25&lt;=$D$8,VLOOKUP(C25,DaneRynkowe2!B:C,2,0),"-")</f>
        <v>101.48373611</v>
      </c>
      <c r="M25" s="69">
        <f>IF(B25&lt;=$D$8,VLOOKUP(E25,DaneRynkowe2!B:C,2,0),"-")</f>
        <v>101.48737846</v>
      </c>
      <c r="N25" s="49">
        <f t="shared" si="1"/>
        <v>4.0938140711196946E-4</v>
      </c>
      <c r="O25" s="48">
        <f t="shared" si="2"/>
        <v>3.59</v>
      </c>
      <c r="P25" s="8"/>
      <c r="Q25" s="8"/>
    </row>
    <row r="26" spans="1:19" x14ac:dyDescent="0.3">
      <c r="B26" s="114">
        <v>7</v>
      </c>
      <c r="C26" s="164">
        <f>IF(B26&lt;=$D$8,IF(WORKDAY(D26-1,1,KalendarzŚwiąt!$A$2:$A$103)=D26,WORKDAY(D26,-$D$13,KalendarzŚwiąt!$A$2:$A$103),WORKDAY(D26,-$D$13-1,KalendarzŚwiąt!$A$2:$A$103)),"-")</f>
        <v>44005</v>
      </c>
      <c r="D26" s="165">
        <f t="shared" si="5"/>
        <v>44012</v>
      </c>
      <c r="E26" s="165">
        <f>IF(B26&lt;=$D$8,WORKDAY(F26,-$D$13,KalendarzŚwiąt!$A$2:$A$103),"-")</f>
        <v>44036</v>
      </c>
      <c r="F26" s="165">
        <f>IF(B26&lt;=$D$8,IF(MIN(EDATE($D$5,$D$6*B26),$D$9)=WORKDAY(MIN(EDATE($D$5,$D$6*B26),$D$9)-1,1,KalendarzŚwiąt!$A$2:$A$103),MIN(EDATE($D$5,$D$6*B26),$D$9),IF(MONTH(WORKDAY(MIN(EDATE($D$5,$D$6*B26),$D$9),1,KalendarzŚwiąt!$A$2:$A$103))=MONTH(MIN(EDATE($D$5,$D$6*B26),$D$9)),WORKDAY(MIN(EDATE($D$5,$D$6*B26),$D$9),1,KalendarzŚwiąt!$A$2:$A$103),WORKDAY(MIN(EDATE($D$5,$D$6*B26),$D$9),-1,KalendarzŚwiąt!$A$2:$A$103))),"-")</f>
        <v>44043</v>
      </c>
      <c r="G26" s="167">
        <f t="shared" si="3"/>
        <v>31</v>
      </c>
      <c r="H26" s="168">
        <f t="shared" si="4"/>
        <v>31</v>
      </c>
      <c r="J26" s="80">
        <f t="shared" si="0"/>
        <v>100000</v>
      </c>
      <c r="L26" s="127">
        <f>IF(B26&lt;=$D$8,VLOOKUP(C26,DaneRynkowe2!B:C,2,0),"-")</f>
        <v>101.48737846</v>
      </c>
      <c r="M26" s="69">
        <f>IF(B26&lt;=$D$8,VLOOKUP(E26,DaneRynkowe2!B:C,2,0),"-")</f>
        <v>101.48901896</v>
      </c>
      <c r="N26" s="49">
        <f t="shared" si="1"/>
        <v>1.9032479515401768E-4</v>
      </c>
      <c r="O26" s="48">
        <f t="shared" si="2"/>
        <v>1.62</v>
      </c>
      <c r="P26" s="8"/>
      <c r="Q26" s="8"/>
    </row>
    <row r="27" spans="1:19" x14ac:dyDescent="0.3">
      <c r="B27" s="114">
        <v>8</v>
      </c>
      <c r="C27" s="164">
        <f>IF(B27&lt;=$D$8,IF(WORKDAY(D27-1,1,KalendarzŚwiąt!$A$2:$A$103)=D27,WORKDAY(D27,-$D$13,KalendarzŚwiąt!$A$2:$A$103),WORKDAY(D27,-$D$13-1,KalendarzŚwiąt!$A$2:$A$103)),"-")</f>
        <v>44036</v>
      </c>
      <c r="D27" s="165">
        <f t="shared" si="5"/>
        <v>44043</v>
      </c>
      <c r="E27" s="165">
        <f>IF(B27&lt;=$D$8,WORKDAY(F27,-$D$13,KalendarzŚwiąt!$A$2:$A$103),"-")</f>
        <v>44067</v>
      </c>
      <c r="F27" s="165">
        <f>IF(B27&lt;=$D$8,IF(MIN(EDATE($D$5,$D$6*B27),$D$9)=WORKDAY(MIN(EDATE($D$5,$D$6*B27),$D$9)-1,1,KalendarzŚwiąt!$A$2:$A$103),MIN(EDATE($D$5,$D$6*B27),$D$9),IF(MONTH(WORKDAY(MIN(EDATE($D$5,$D$6*B27),$D$9),1,KalendarzŚwiąt!$A$2:$A$103))=MONTH(MIN(EDATE($D$5,$D$6*B27),$D$9)),WORKDAY(MIN(EDATE($D$5,$D$6*B27),$D$9),1,KalendarzŚwiąt!$A$2:$A$103),WORKDAY(MIN(EDATE($D$5,$D$6*B27),$D$9),-1,KalendarzŚwiąt!$A$2:$A$103))),"-")</f>
        <v>44074</v>
      </c>
      <c r="G27" s="167">
        <f t="shared" si="3"/>
        <v>31</v>
      </c>
      <c r="H27" s="168">
        <f t="shared" si="4"/>
        <v>31</v>
      </c>
      <c r="J27" s="80">
        <f t="shared" si="0"/>
        <v>100000</v>
      </c>
      <c r="L27" s="127">
        <f>IF(B27&lt;=$D$8,VLOOKUP(C27,DaneRynkowe2!B:C,2,0),"-")</f>
        <v>101.48901896</v>
      </c>
      <c r="M27" s="69">
        <f>IF(B27&lt;=$D$8,VLOOKUP(E27,DaneRynkowe2!B:C,2,0),"-")</f>
        <v>101.4907707</v>
      </c>
      <c r="N27" s="49">
        <f t="shared" si="1"/>
        <v>2.0322716701650574E-4</v>
      </c>
      <c r="O27" s="48">
        <f t="shared" si="2"/>
        <v>1.73</v>
      </c>
      <c r="P27" s="8"/>
      <c r="Q27" s="8"/>
    </row>
    <row r="28" spans="1:19" x14ac:dyDescent="0.3">
      <c r="B28" s="114">
        <v>9</v>
      </c>
      <c r="C28" s="164">
        <f>IF(B28&lt;=$D$8,IF(WORKDAY(D28-1,1,KalendarzŚwiąt!$A$2:$A$103)=D28,WORKDAY(D28,-$D$13,KalendarzŚwiąt!$A$2:$A$103),WORKDAY(D28,-$D$13-1,KalendarzŚwiąt!$A$2:$A$103)),"-")</f>
        <v>44067</v>
      </c>
      <c r="D28" s="165">
        <f t="shared" si="5"/>
        <v>44074</v>
      </c>
      <c r="E28" s="165">
        <f>IF(B28&lt;=$D$8,WORKDAY(F28,-$D$13,KalendarzŚwiąt!$A$2:$A$103),"-")</f>
        <v>44097</v>
      </c>
      <c r="F28" s="165">
        <f>IF(B28&lt;=$D$8,IF(MIN(EDATE($D$5,$D$6*B28),$D$9)=WORKDAY(MIN(EDATE($D$5,$D$6*B28),$D$9)-1,1,KalendarzŚwiąt!$A$2:$A$103),MIN(EDATE($D$5,$D$6*B28),$D$9),IF(MONTH(WORKDAY(MIN(EDATE($D$5,$D$6*B28),$D$9),1,KalendarzŚwiąt!$A$2:$A$103))=MONTH(MIN(EDATE($D$5,$D$6*B28),$D$9)),WORKDAY(MIN(EDATE($D$5,$D$6*B28),$D$9),1,KalendarzŚwiąt!$A$2:$A$103),WORKDAY(MIN(EDATE($D$5,$D$6*B28),$D$9),-1,KalendarzŚwiąt!$A$2:$A$103))),"-")</f>
        <v>44104</v>
      </c>
      <c r="G28" s="167">
        <f t="shared" si="3"/>
        <v>30</v>
      </c>
      <c r="H28" s="168">
        <f t="shared" si="4"/>
        <v>30</v>
      </c>
      <c r="J28" s="80">
        <f t="shared" si="0"/>
        <v>100000</v>
      </c>
      <c r="L28" s="127">
        <f>IF(B28&lt;=$D$8,VLOOKUP(C28,DaneRynkowe2!B:C,2,0),"-")</f>
        <v>101.4907707</v>
      </c>
      <c r="M28" s="69">
        <f>IF(B28&lt;=$D$8,VLOOKUP(E28,DaneRynkowe2!B:C,2,0),"-")</f>
        <v>101.49231392999999</v>
      </c>
      <c r="N28" s="49">
        <f t="shared" si="1"/>
        <v>1.8500169887791795E-4</v>
      </c>
      <c r="O28" s="48">
        <f t="shared" si="2"/>
        <v>1.52</v>
      </c>
      <c r="P28" s="8"/>
      <c r="Q28" s="8"/>
    </row>
    <row r="29" spans="1:19" x14ac:dyDescent="0.3">
      <c r="B29" s="114">
        <v>10</v>
      </c>
      <c r="C29" s="164">
        <f>IF(B29&lt;=$D$8,IF(WORKDAY(D29-1,1,KalendarzŚwiąt!$A$2:$A$103)=D29,WORKDAY(D29,-$D$13,KalendarzŚwiąt!$A$2:$A$103),WORKDAY(D29,-$D$13-1,KalendarzŚwiąt!$A$2:$A$103)),"-")</f>
        <v>44097</v>
      </c>
      <c r="D29" s="165">
        <f t="shared" si="5"/>
        <v>44104</v>
      </c>
      <c r="E29" s="165">
        <f>IF(B29&lt;=$D$8,WORKDAY(F29,-$D$13,KalendarzŚwiąt!$A$2:$A$103),"-")</f>
        <v>44127</v>
      </c>
      <c r="F29" s="165">
        <f>IF(B29&lt;=$D$8,IF(MIN(EDATE($D$5,$D$6*B29),$D$9)=WORKDAY(MIN(EDATE($D$5,$D$6*B29),$D$9)-1,1,KalendarzŚwiąt!$A$2:$A$103),MIN(EDATE($D$5,$D$6*B29),$D$9),IF(MONTH(WORKDAY(MIN(EDATE($D$5,$D$6*B29),$D$9),1,KalendarzŚwiąt!$A$2:$A$103))=MONTH(MIN(EDATE($D$5,$D$6*B29),$D$9)),WORKDAY(MIN(EDATE($D$5,$D$6*B29),$D$9),1,KalendarzŚwiąt!$A$2:$A$103),WORKDAY(MIN(EDATE($D$5,$D$6*B29),$D$9),-1,KalendarzŚwiąt!$A$2:$A$103))),"-")</f>
        <v>44134</v>
      </c>
      <c r="G29" s="167">
        <f t="shared" si="3"/>
        <v>30</v>
      </c>
      <c r="H29" s="168">
        <f t="shared" si="4"/>
        <v>30</v>
      </c>
      <c r="J29" s="80">
        <f t="shared" si="0"/>
        <v>100000</v>
      </c>
      <c r="L29" s="127">
        <f>IF(B29&lt;=$D$8,VLOOKUP(C29,DaneRynkowe2!B:C,2,0),"-")</f>
        <v>101.49231392999999</v>
      </c>
      <c r="M29" s="69">
        <f>IF(B29&lt;=$D$8,VLOOKUP(E29,DaneRynkowe2!B:C,2,0),"-")</f>
        <v>101.49434657</v>
      </c>
      <c r="N29" s="49">
        <f t="shared" si="1"/>
        <v>2.4366823827137729E-4</v>
      </c>
      <c r="O29" s="48">
        <f t="shared" si="2"/>
        <v>2</v>
      </c>
      <c r="P29" s="8"/>
      <c r="Q29" s="8"/>
    </row>
    <row r="30" spans="1:19" x14ac:dyDescent="0.3">
      <c r="B30" s="114">
        <v>11</v>
      </c>
      <c r="C30" s="164">
        <f>IF(B30&lt;=$D$8,IF(WORKDAY(D30-1,1,KalendarzŚwiąt!$A$2:$A$103)=D30,WORKDAY(D30,-$D$13,KalendarzŚwiąt!$A$2:$A$103),WORKDAY(D30,-$D$13-1,KalendarzŚwiąt!$A$2:$A$103)),"-")</f>
        <v>44127</v>
      </c>
      <c r="D30" s="165">
        <f t="shared" si="5"/>
        <v>44134</v>
      </c>
      <c r="E30" s="165">
        <f>IF(B30&lt;=$D$8,WORKDAY(F30,-$D$13,KalendarzŚwiąt!$A$2:$A$103),"-")</f>
        <v>44158</v>
      </c>
      <c r="F30" s="165">
        <f>IF(B30&lt;=$D$8,IF(MIN(EDATE($D$5,$D$6*B30),$D$9)=WORKDAY(MIN(EDATE($D$5,$D$6*B30),$D$9)-1,1,KalendarzŚwiąt!$A$2:$A$103),MIN(EDATE($D$5,$D$6*B30),$D$9),IF(MONTH(WORKDAY(MIN(EDATE($D$5,$D$6*B30),$D$9),1,KalendarzŚwiąt!$A$2:$A$103))=MONTH(MIN(EDATE($D$5,$D$6*B30),$D$9)),WORKDAY(MIN(EDATE($D$5,$D$6*B30),$D$9),1,KalendarzŚwiąt!$A$2:$A$103),WORKDAY(MIN(EDATE($D$5,$D$6*B30),$D$9),-1,KalendarzŚwiąt!$A$2:$A$103))),"-")</f>
        <v>44165</v>
      </c>
      <c r="G30" s="167">
        <f t="shared" si="3"/>
        <v>31</v>
      </c>
      <c r="H30" s="168">
        <f t="shared" si="4"/>
        <v>31</v>
      </c>
      <c r="J30" s="80">
        <f t="shared" si="0"/>
        <v>100000</v>
      </c>
      <c r="L30" s="127">
        <f>IF(B30&lt;=$D$8,VLOOKUP(C30,DaneRynkowe2!B:C,2,0),"-")</f>
        <v>101.49434657</v>
      </c>
      <c r="M30" s="69">
        <f>IF(B30&lt;=$D$8,VLOOKUP(E30,DaneRynkowe2!B:C,2,0),"-")</f>
        <v>101.49573135</v>
      </c>
      <c r="N30" s="49">
        <f t="shared" si="1"/>
        <v>1.606460684044908E-4</v>
      </c>
      <c r="O30" s="48">
        <f t="shared" si="2"/>
        <v>1.36</v>
      </c>
      <c r="P30" s="8"/>
      <c r="Q30" s="8"/>
    </row>
    <row r="31" spans="1:19" x14ac:dyDescent="0.3">
      <c r="B31" s="114">
        <v>12</v>
      </c>
      <c r="C31" s="164">
        <f>IF(B31&lt;=$D$8,IF(WORKDAY(D31-1,1,KalendarzŚwiąt!$A$2:$A$103)=D31,WORKDAY(D31,-$D$13,KalendarzŚwiąt!$A$2:$A$103),WORKDAY(D31,-$D$13-1,KalendarzŚwiąt!$A$2:$A$103)),"-")</f>
        <v>44158</v>
      </c>
      <c r="D31" s="165">
        <f t="shared" si="5"/>
        <v>44165</v>
      </c>
      <c r="E31" s="165">
        <f>IF(B31&lt;=$D$8,WORKDAY(F31,-$D$13,KalendarzŚwiąt!$A$2:$A$103),"-")</f>
        <v>44188</v>
      </c>
      <c r="F31" s="165">
        <f>IF(B31&lt;=$D$8,IF(MIN(EDATE($D$5,$D$6*B31),$D$9)=WORKDAY(MIN(EDATE($D$5,$D$6*B31),$D$9)-1,1,KalendarzŚwiąt!$A$2:$A$103),MIN(EDATE($D$5,$D$6*B31),$D$9),IF(MONTH(WORKDAY(MIN(EDATE($D$5,$D$6*B31),$D$9),1,KalendarzŚwiąt!$A$2:$A$103))=MONTH(MIN(EDATE($D$5,$D$6*B31),$D$9)),WORKDAY(MIN(EDATE($D$5,$D$6*B31),$D$9),1,KalendarzŚwiąt!$A$2:$A$103),WORKDAY(MIN(EDATE($D$5,$D$6*B31),$D$9),-1,KalendarzŚwiąt!$A$2:$A$103))),"-")</f>
        <v>44196</v>
      </c>
      <c r="G31" s="167">
        <f t="shared" si="3"/>
        <v>30</v>
      </c>
      <c r="H31" s="168">
        <f t="shared" si="4"/>
        <v>31</v>
      </c>
      <c r="J31" s="80">
        <f t="shared" si="0"/>
        <v>100000</v>
      </c>
      <c r="L31" s="127">
        <f>IF(B31&lt;=$D$8,VLOOKUP(C31,DaneRynkowe2!B:C,2,0),"-")</f>
        <v>101.49573135</v>
      </c>
      <c r="M31" s="69">
        <f>IF(B31&lt;=$D$8,VLOOKUP(E31,DaneRynkowe2!B:C,2,0),"-")</f>
        <v>101.49664899</v>
      </c>
      <c r="N31" s="49">
        <f t="shared" si="1"/>
        <v>1.1000088231823597E-4</v>
      </c>
      <c r="O31" s="48">
        <f t="shared" si="2"/>
        <v>0.93</v>
      </c>
      <c r="P31" s="8"/>
      <c r="Q31" s="8"/>
    </row>
    <row r="32" spans="1:19" s="15" customFormat="1" x14ac:dyDescent="0.3">
      <c r="A32" s="3"/>
      <c r="B32" s="114">
        <v>13</v>
      </c>
      <c r="C32" s="164">
        <f>IF(B32&lt;=$D$8,IF(WORKDAY(D32-1,1,KalendarzŚwiąt!$A$2:$A$103)=D32,WORKDAY(D32,-$D$13,KalendarzŚwiąt!$A$2:$A$103),WORKDAY(D32,-$D$13-1,KalendarzŚwiąt!$A$2:$A$103)),"-")</f>
        <v>44188</v>
      </c>
      <c r="D32" s="165">
        <f t="shared" si="5"/>
        <v>44196</v>
      </c>
      <c r="E32" s="165">
        <f>IF(B32&lt;=$D$8,WORKDAY(F32,-$D$13,KalendarzŚwiąt!$A$2:$A$103),"-")</f>
        <v>44218</v>
      </c>
      <c r="F32" s="165">
        <f>IF(B32&lt;=$D$8,IF(MIN(EDATE($D$5,$D$6*B32),$D$9)=WORKDAY(MIN(EDATE($D$5,$D$6*B32),$D$9)-1,1,KalendarzŚwiąt!$A$2:$A$103),MIN(EDATE($D$5,$D$6*B32),$D$9),IF(MONTH(WORKDAY(MIN(EDATE($D$5,$D$6*B32),$D$9),1,KalendarzŚwiąt!$A$2:$A$103))=MONTH(MIN(EDATE($D$5,$D$6*B32),$D$9)),WORKDAY(MIN(EDATE($D$5,$D$6*B32),$D$9),1,KalendarzŚwiąt!$A$2:$A$103),WORKDAY(MIN(EDATE($D$5,$D$6*B32),$D$9),-1,KalendarzŚwiąt!$A$2:$A$103))),"-")</f>
        <v>44225</v>
      </c>
      <c r="G32" s="167">
        <f t="shared" si="3"/>
        <v>30</v>
      </c>
      <c r="H32" s="168">
        <f t="shared" si="4"/>
        <v>29</v>
      </c>
      <c r="I32" s="3"/>
      <c r="J32" s="80">
        <f t="shared" si="0"/>
        <v>100000</v>
      </c>
      <c r="K32" s="3"/>
      <c r="L32" s="127">
        <f>IF(B32&lt;=$D$8,VLOOKUP(C32,DaneRynkowe2!B:C,2,0),"-")</f>
        <v>101.49664899</v>
      </c>
      <c r="M32" s="69">
        <f>IF(B32&lt;=$D$8,VLOOKUP(E32,DaneRynkowe2!B:C,2,0),"-")</f>
        <v>101.49529200000001</v>
      </c>
      <c r="N32" s="49">
        <f t="shared" si="1"/>
        <v>-1.6266591226630581E-4</v>
      </c>
      <c r="O32" s="48">
        <f t="shared" si="2"/>
        <v>-1.29</v>
      </c>
      <c r="P32" s="8"/>
      <c r="Q32" s="8"/>
      <c r="R32" s="3"/>
      <c r="S32" s="3"/>
    </row>
    <row r="33" spans="2:17" x14ac:dyDescent="0.3">
      <c r="B33" s="114">
        <v>14</v>
      </c>
      <c r="C33" s="164">
        <f>IF(B33&lt;=$D$8,IF(WORKDAY(D33-1,1,KalendarzŚwiąt!$A$2:$A$103)=D33,WORKDAY(D33,-$D$13,KalendarzŚwiąt!$A$2:$A$103),WORKDAY(D33,-$D$13-1,KalendarzŚwiąt!$A$2:$A$103)),"-")</f>
        <v>44218</v>
      </c>
      <c r="D33" s="165">
        <f t="shared" si="5"/>
        <v>44225</v>
      </c>
      <c r="E33" s="165">
        <f>IF(B33&lt;=$D$8,WORKDAY(F33,-$D$13,KalendarzŚwiąt!$A$2:$A$103),"-")</f>
        <v>44246</v>
      </c>
      <c r="F33" s="165">
        <f>IF(B33&lt;=$D$8,IF(MIN(EDATE($D$5,$D$6*B33),$D$9)=WORKDAY(MIN(EDATE($D$5,$D$6*B33),$D$9)-1,1,KalendarzŚwiąt!$A$2:$A$103),MIN(EDATE($D$5,$D$6*B33),$D$9),IF(MONTH(WORKDAY(MIN(EDATE($D$5,$D$6*B33),$D$9),1,KalendarzŚwiąt!$A$2:$A$103))=MONTH(MIN(EDATE($D$5,$D$6*B33),$D$9)),WORKDAY(MIN(EDATE($D$5,$D$6*B33),$D$9),1,KalendarzŚwiąt!$A$2:$A$103),WORKDAY(MIN(EDATE($D$5,$D$6*B33),$D$9),-1,KalendarzŚwiąt!$A$2:$A$103))),"-")</f>
        <v>44253</v>
      </c>
      <c r="G33" s="167">
        <f t="shared" si="3"/>
        <v>28</v>
      </c>
      <c r="H33" s="168">
        <f t="shared" si="4"/>
        <v>28</v>
      </c>
      <c r="J33" s="80">
        <f t="shared" si="0"/>
        <v>100000</v>
      </c>
      <c r="L33" s="127">
        <f>IF(B33&lt;=$D$8,VLOOKUP(C33,DaneRynkowe2!B:C,2,0),"-")</f>
        <v>101.49529200000001</v>
      </c>
      <c r="M33" s="69">
        <f>IF(B33&lt;=$D$8,VLOOKUP(E33,DaneRynkowe2!B:C,2,0),"-")</f>
        <v>101.49600941999999</v>
      </c>
      <c r="N33" s="49">
        <f t="shared" si="1"/>
        <v>9.214301430463376E-5</v>
      </c>
      <c r="O33" s="48">
        <f t="shared" si="2"/>
        <v>0.71</v>
      </c>
      <c r="P33" s="8"/>
      <c r="Q33" s="8"/>
    </row>
    <row r="34" spans="2:17" x14ac:dyDescent="0.3">
      <c r="B34" s="114">
        <v>15</v>
      </c>
      <c r="C34" s="164">
        <f>IF(B34&lt;=$D$8,IF(WORKDAY(D34-1,1,KalendarzŚwiąt!$A$2:$A$103)=D34,WORKDAY(D34,-$D$13,KalendarzŚwiąt!$A$2:$A$103),WORKDAY(D34,-$D$13-1,KalendarzŚwiąt!$A$2:$A$103)),"-")</f>
        <v>44246</v>
      </c>
      <c r="D34" s="165">
        <f t="shared" si="5"/>
        <v>44253</v>
      </c>
      <c r="E34" s="165">
        <f>IF(B34&lt;=$D$8,WORKDAY(F34,-$D$13,KalendarzŚwiąt!$A$2:$A$103),"-")</f>
        <v>44279</v>
      </c>
      <c r="F34" s="165">
        <f>IF(B34&lt;=$D$8,IF(MIN(EDATE($D$5,$D$6*B34),$D$9)=WORKDAY(MIN(EDATE($D$5,$D$6*B34),$D$9)-1,1,KalendarzŚwiąt!$A$2:$A$103),MIN(EDATE($D$5,$D$6*B34),$D$9),IF(MONTH(WORKDAY(MIN(EDATE($D$5,$D$6*B34),$D$9),1,KalendarzŚwiąt!$A$2:$A$103))=MONTH(MIN(EDATE($D$5,$D$6*B34),$D$9)),WORKDAY(MIN(EDATE($D$5,$D$6*B34),$D$9),1,KalendarzŚwiąt!$A$2:$A$103),WORKDAY(MIN(EDATE($D$5,$D$6*B34),$D$9),-1,KalendarzŚwiąt!$A$2:$A$103))),"-")</f>
        <v>44286</v>
      </c>
      <c r="G34" s="167">
        <f t="shared" si="3"/>
        <v>33</v>
      </c>
      <c r="H34" s="168">
        <f t="shared" si="4"/>
        <v>33</v>
      </c>
      <c r="J34" s="80">
        <f t="shared" si="0"/>
        <v>100000</v>
      </c>
      <c r="L34" s="127">
        <f>IF(B34&lt;=$D$8,VLOOKUP(C34,DaneRynkowe2!B:C,2,0),"-")</f>
        <v>101.49600941999999</v>
      </c>
      <c r="M34" s="69">
        <f>IF(B34&lt;=$D$8,VLOOKUP(E34,DaneRynkowe2!B:C,2,0),"-")</f>
        <v>101.49692428</v>
      </c>
      <c r="N34" s="49">
        <f t="shared" si="1"/>
        <v>9.9697575486200378E-5</v>
      </c>
      <c r="O34" s="48">
        <f t="shared" si="2"/>
        <v>0.9</v>
      </c>
      <c r="P34" s="8"/>
      <c r="Q34" s="8"/>
    </row>
    <row r="35" spans="2:17" x14ac:dyDescent="0.3">
      <c r="B35" s="114">
        <v>16</v>
      </c>
      <c r="C35" s="164">
        <f>IF(B35&lt;=$D$8,IF(WORKDAY(D35-1,1,KalendarzŚwiąt!$A$2:$A$103)=D35,WORKDAY(D35,-$D$13,KalendarzŚwiąt!$A$2:$A$103),WORKDAY(D35,-$D$13-1,KalendarzŚwiąt!$A$2:$A$103)),"-")</f>
        <v>44279</v>
      </c>
      <c r="D35" s="165">
        <f t="shared" si="5"/>
        <v>44286</v>
      </c>
      <c r="E35" s="165">
        <f>IF(B35&lt;=$D$8,WORKDAY(F35,-$D$13,KalendarzŚwiąt!$A$2:$A$103),"-")</f>
        <v>44309</v>
      </c>
      <c r="F35" s="165">
        <f>IF(B35&lt;=$D$8,IF(MIN(EDATE($D$5,$D$6*B35),$D$9)=WORKDAY(MIN(EDATE($D$5,$D$6*B35),$D$9)-1,1,KalendarzŚwiąt!$A$2:$A$103),MIN(EDATE($D$5,$D$6*B35),$D$9),IF(MONTH(WORKDAY(MIN(EDATE($D$5,$D$6*B35),$D$9),1,KalendarzŚwiąt!$A$2:$A$103))=MONTH(MIN(EDATE($D$5,$D$6*B35),$D$9)),WORKDAY(MIN(EDATE($D$5,$D$6*B35),$D$9),1,KalendarzŚwiąt!$A$2:$A$103),WORKDAY(MIN(EDATE($D$5,$D$6*B35),$D$9),-1,KalendarzŚwiąt!$A$2:$A$103))),"-")</f>
        <v>44316</v>
      </c>
      <c r="G35" s="167">
        <f t="shared" si="3"/>
        <v>30</v>
      </c>
      <c r="H35" s="168">
        <f t="shared" si="4"/>
        <v>30</v>
      </c>
      <c r="J35" s="80">
        <f t="shared" si="0"/>
        <v>100000</v>
      </c>
      <c r="L35" s="127">
        <f>IF(B35&lt;=$D$8,VLOOKUP(C35,DaneRynkowe2!B:C,2,0),"-")</f>
        <v>101.49692428</v>
      </c>
      <c r="M35" s="69">
        <f>IF(B35&lt;=$D$8,VLOOKUP(E35,DaneRynkowe2!B:C,2,0),"-")</f>
        <v>101.49791423000001</v>
      </c>
      <c r="N35" s="49">
        <f t="shared" si="1"/>
        <v>1.1866755325014762E-4</v>
      </c>
      <c r="O35" s="48">
        <f t="shared" si="2"/>
        <v>0.98</v>
      </c>
      <c r="P35" s="8"/>
      <c r="Q35" s="8"/>
    </row>
    <row r="36" spans="2:17" x14ac:dyDescent="0.3">
      <c r="B36" s="114">
        <v>17</v>
      </c>
      <c r="C36" s="164">
        <f>IF(B36&lt;=$D$8,IF(WORKDAY(D36-1,1,KalendarzŚwiąt!$A$2:$A$103)=D36,WORKDAY(D36,-$D$13,KalendarzŚwiąt!$A$2:$A$103),WORKDAY(D36,-$D$13-1,KalendarzŚwiąt!$A$2:$A$103)),"-")</f>
        <v>44309</v>
      </c>
      <c r="D36" s="165">
        <f t="shared" si="5"/>
        <v>44316</v>
      </c>
      <c r="E36" s="165">
        <f>IF(B36&lt;=$D$8,WORKDAY(F36,-$D$13,KalendarzŚwiąt!$A$2:$A$103),"-")</f>
        <v>44340</v>
      </c>
      <c r="F36" s="165">
        <f>IF(B36&lt;=$D$8,IF(MIN(EDATE($D$5,$D$6*B36),$D$9)=WORKDAY(MIN(EDATE($D$5,$D$6*B36),$D$9)-1,1,KalendarzŚwiąt!$A$2:$A$103),MIN(EDATE($D$5,$D$6*B36),$D$9),IF(MONTH(WORKDAY(MIN(EDATE($D$5,$D$6*B36),$D$9),1,KalendarzŚwiąt!$A$2:$A$103))=MONTH(MIN(EDATE($D$5,$D$6*B36),$D$9)),WORKDAY(MIN(EDATE($D$5,$D$6*B36),$D$9),1,KalendarzŚwiąt!$A$2:$A$103),WORKDAY(MIN(EDATE($D$5,$D$6*B36),$D$9),-1,KalendarzŚwiąt!$A$2:$A$103))),"-")</f>
        <v>44347</v>
      </c>
      <c r="G36" s="167">
        <f t="shared" si="3"/>
        <v>31</v>
      </c>
      <c r="H36" s="168">
        <f t="shared" si="4"/>
        <v>31</v>
      </c>
      <c r="J36" s="80">
        <f t="shared" si="0"/>
        <v>100000</v>
      </c>
      <c r="L36" s="127">
        <f>IF(B36&lt;=$D$8,VLOOKUP(C36,DaneRynkowe2!B:C,2,0),"-")</f>
        <v>101.49791423000001</v>
      </c>
      <c r="M36" s="69">
        <f>IF(B36&lt;=$D$8,VLOOKUP(E36,DaneRynkowe2!B:C,2,0),"-")</f>
        <v>101.49866781999999</v>
      </c>
      <c r="N36" s="49">
        <f t="shared" si="1"/>
        <v>8.7419673432720746E-5</v>
      </c>
      <c r="O36" s="48">
        <f t="shared" si="2"/>
        <v>0.74</v>
      </c>
      <c r="P36" s="8"/>
      <c r="Q36" s="8"/>
    </row>
    <row r="37" spans="2:17" x14ac:dyDescent="0.3">
      <c r="B37" s="114">
        <v>18</v>
      </c>
      <c r="C37" s="164">
        <f>IF(B37&lt;=$D$8,IF(WORKDAY(D37-1,1,KalendarzŚwiąt!$A$2:$A$103)=D37,WORKDAY(D37,-$D$13,KalendarzŚwiąt!$A$2:$A$103),WORKDAY(D37,-$D$13-1,KalendarzŚwiąt!$A$2:$A$103)),"-")</f>
        <v>44340</v>
      </c>
      <c r="D37" s="165">
        <f t="shared" si="5"/>
        <v>44347</v>
      </c>
      <c r="E37" s="165">
        <f>IF(B37&lt;=$D$8,WORKDAY(F37,-$D$13,KalendarzŚwiąt!$A$2:$A$103),"-")</f>
        <v>44370</v>
      </c>
      <c r="F37" s="165">
        <f>IF(B37&lt;=$D$8,IF(MIN(EDATE($D$5,$D$6*B37),$D$9)=WORKDAY(MIN(EDATE($D$5,$D$6*B37),$D$9)-1,1,KalendarzŚwiąt!$A$2:$A$103),MIN(EDATE($D$5,$D$6*B37),$D$9),IF(MONTH(WORKDAY(MIN(EDATE($D$5,$D$6*B37),$D$9),1,KalendarzŚwiąt!$A$2:$A$103))=MONTH(MIN(EDATE($D$5,$D$6*B37),$D$9)),WORKDAY(MIN(EDATE($D$5,$D$6*B37),$D$9),1,KalendarzŚwiąt!$A$2:$A$103),WORKDAY(MIN(EDATE($D$5,$D$6*B37),$D$9),-1,KalendarzŚwiąt!$A$2:$A$103))),"-")</f>
        <v>44377</v>
      </c>
      <c r="G37" s="167">
        <f t="shared" si="3"/>
        <v>30</v>
      </c>
      <c r="H37" s="168">
        <f t="shared" si="4"/>
        <v>30</v>
      </c>
      <c r="J37" s="80">
        <f t="shared" si="0"/>
        <v>100000</v>
      </c>
      <c r="L37" s="127">
        <f>IF(B37&lt;=$D$8,VLOOKUP(C37,DaneRynkowe2!B:C,2,0),"-")</f>
        <v>101.49866781999999</v>
      </c>
      <c r="M37" s="69">
        <f>IF(B37&lt;=$D$8,VLOOKUP(E37,DaneRynkowe2!B:C,2,0),"-")</f>
        <v>101.49906547000001</v>
      </c>
      <c r="N37" s="49">
        <f t="shared" si="1"/>
        <v>4.7666389166904168E-5</v>
      </c>
      <c r="O37" s="48">
        <f t="shared" si="2"/>
        <v>0.39</v>
      </c>
      <c r="P37" s="8"/>
      <c r="Q37" s="8"/>
    </row>
    <row r="38" spans="2:17" x14ac:dyDescent="0.3">
      <c r="B38" s="114">
        <v>19</v>
      </c>
      <c r="C38" s="164">
        <f>IF(B38&lt;=$D$8,IF(WORKDAY(D38-1,1,KalendarzŚwiąt!$A$2:$A$103)=D38,WORKDAY(D38,-$D$13,KalendarzŚwiąt!$A$2:$A$103),WORKDAY(D38,-$D$13-1,KalendarzŚwiąt!$A$2:$A$103)),"-")</f>
        <v>44370</v>
      </c>
      <c r="D38" s="165">
        <f t="shared" si="5"/>
        <v>44377</v>
      </c>
      <c r="E38" s="165">
        <f>IF(B38&lt;=$D$8,WORKDAY(F38,-$D$13,KalendarzŚwiąt!$A$2:$A$103),"-")</f>
        <v>44400</v>
      </c>
      <c r="F38" s="165">
        <f>IF(B38&lt;=$D$8,IF(MIN(EDATE($D$5,$D$6*B38),$D$9)=WORKDAY(MIN(EDATE($D$5,$D$6*B38),$D$9)-1,1,KalendarzŚwiąt!$A$2:$A$103),MIN(EDATE($D$5,$D$6*B38),$D$9),IF(MONTH(WORKDAY(MIN(EDATE($D$5,$D$6*B38),$D$9),1,KalendarzŚwiąt!$A$2:$A$103))=MONTH(MIN(EDATE($D$5,$D$6*B38),$D$9)),WORKDAY(MIN(EDATE($D$5,$D$6*B38),$D$9),1,KalendarzŚwiąt!$A$2:$A$103),WORKDAY(MIN(EDATE($D$5,$D$6*B38),$D$9),-1,KalendarzŚwiąt!$A$2:$A$103))),"-")</f>
        <v>44407</v>
      </c>
      <c r="G38" s="167">
        <f t="shared" si="3"/>
        <v>30</v>
      </c>
      <c r="H38" s="168">
        <f t="shared" si="4"/>
        <v>30</v>
      </c>
      <c r="J38" s="80">
        <f t="shared" si="0"/>
        <v>100000</v>
      </c>
      <c r="L38" s="127">
        <f>IF(B38&lt;=$D$8,VLOOKUP(C38,DaneRynkowe2!B:C,2,0),"-")</f>
        <v>101.49906547000001</v>
      </c>
      <c r="M38" s="69">
        <f>IF(B38&lt;=$D$8,VLOOKUP(E38,DaneRynkowe2!B:C,2,0),"-")</f>
        <v>101.50010549</v>
      </c>
      <c r="N38" s="49">
        <f t="shared" si="1"/>
        <v>1.2466692779737146E-4</v>
      </c>
      <c r="O38" s="48">
        <f t="shared" si="2"/>
        <v>1.02</v>
      </c>
      <c r="P38" s="8"/>
      <c r="Q38" s="8"/>
    </row>
    <row r="39" spans="2:17" x14ac:dyDescent="0.3">
      <c r="B39" s="114">
        <v>20</v>
      </c>
      <c r="C39" s="164">
        <f>IF(B39&lt;=$D$8,IF(WORKDAY(D39-1,1,KalendarzŚwiąt!$A$2:$A$103)=D39,WORKDAY(D39,-$D$13,KalendarzŚwiąt!$A$2:$A$103),WORKDAY(D39,-$D$13-1,KalendarzŚwiąt!$A$2:$A$103)),"-")</f>
        <v>44400</v>
      </c>
      <c r="D39" s="165">
        <f t="shared" si="5"/>
        <v>44407</v>
      </c>
      <c r="E39" s="165">
        <f>IF(B39&lt;=$D$8,WORKDAY(F39,-$D$13,KalendarzŚwiąt!$A$2:$A$103),"-")</f>
        <v>44432</v>
      </c>
      <c r="F39" s="165">
        <f>IF(B39&lt;=$D$8,IF(MIN(EDATE($D$5,$D$6*B39),$D$9)=WORKDAY(MIN(EDATE($D$5,$D$6*B39),$D$9)-1,1,KalendarzŚwiąt!$A$2:$A$103),MIN(EDATE($D$5,$D$6*B39),$D$9),IF(MONTH(WORKDAY(MIN(EDATE($D$5,$D$6*B39),$D$9),1,KalendarzŚwiąt!$A$2:$A$103))=MONTH(MIN(EDATE($D$5,$D$6*B39),$D$9)),WORKDAY(MIN(EDATE($D$5,$D$6*B39),$D$9),1,KalendarzŚwiąt!$A$2:$A$103),WORKDAY(MIN(EDATE($D$5,$D$6*B39),$D$9),-1,KalendarzŚwiąt!$A$2:$A$103))),"-")</f>
        <v>44439</v>
      </c>
      <c r="G39" s="167">
        <f t="shared" si="3"/>
        <v>32</v>
      </c>
      <c r="H39" s="168">
        <f t="shared" si="4"/>
        <v>32</v>
      </c>
      <c r="J39" s="80">
        <f t="shared" si="0"/>
        <v>100000</v>
      </c>
      <c r="L39" s="127">
        <f>IF(B39&lt;=$D$8,VLOOKUP(C39,DaneRynkowe2!B:C,2,0),"-")</f>
        <v>101.50010549</v>
      </c>
      <c r="M39" s="69">
        <f>IF(B39&lt;=$D$8,VLOOKUP(E39,DaneRynkowe2!B:C,2,0),"-")</f>
        <v>101.50116221</v>
      </c>
      <c r="N39" s="49">
        <f t="shared" si="1"/>
        <v>1.1875073865044022E-4</v>
      </c>
      <c r="O39" s="48">
        <f t="shared" si="2"/>
        <v>1.04</v>
      </c>
      <c r="P39" s="8"/>
      <c r="Q39" s="8"/>
    </row>
    <row r="40" spans="2:17" x14ac:dyDescent="0.3">
      <c r="B40" s="114">
        <v>21</v>
      </c>
      <c r="C40" s="177" t="str">
        <f>IF(B40&lt;=$D$8,IF(WORKDAY(D40-1,1,KalendarzŚwiąt!$A$2:$A$103)=D40,WORKDAY(D40,-$D$13,KalendarzŚwiąt!$A$2:$A$103),WORKDAY(D40,-$D$13-1,KalendarzŚwiąt!$A$2:$A$103)),"-")</f>
        <v>-</v>
      </c>
      <c r="D40" s="178" t="str">
        <f>IF(B40&lt;=$D$8,EDATE(D39,$D$6),"-")</f>
        <v>-</v>
      </c>
      <c r="E40" s="178" t="s">
        <v>40</v>
      </c>
      <c r="F40" s="178" t="str">
        <f>IF(B40&lt;=$D$8,IF(MIN(EDATE($D$5,$D$6*B40),$D$9)=WORKDAY(MIN(EDATE($D$5,$D$6*B40),$D$9)-1,1,KalendarzŚwiąt!$A$2:$A$103),MIN(EDATE($D$5,$D$6*B40),$D$9),WORKDAY(MIN(EDATE($D$5,$D$6*B40),$D$9),1,KalendarzŚwiąt!$A$2:$A$103)),"-")</f>
        <v>-</v>
      </c>
      <c r="G40" s="179" t="str">
        <f t="shared" si="3"/>
        <v>-</v>
      </c>
      <c r="H40" s="180" t="str">
        <f t="shared" si="4"/>
        <v>-</v>
      </c>
      <c r="I40" s="75"/>
      <c r="J40" s="181" t="str">
        <f t="shared" si="0"/>
        <v>-</v>
      </c>
      <c r="K40" s="75"/>
      <c r="L40" s="182" t="str">
        <f>IF(B40&lt;=$D$8,VLOOKUP(C40,DaneRynkowe2!B:C,2,0),"-")</f>
        <v>-</v>
      </c>
      <c r="M40" s="183" t="str">
        <f>IF(B40&lt;=$D$8,VLOOKUP(E40,DaneRynkowe2!B:C,2,0),"-")</f>
        <v>-</v>
      </c>
      <c r="N40" s="184" t="str">
        <f t="shared" si="1"/>
        <v>-</v>
      </c>
      <c r="O40" s="185" t="str">
        <f t="shared" si="2"/>
        <v>-</v>
      </c>
      <c r="P40" s="8"/>
    </row>
    <row r="41" spans="2:17" x14ac:dyDescent="0.3">
      <c r="B41" s="114"/>
      <c r="C41" s="115"/>
      <c r="D41" s="115"/>
      <c r="E41" s="115"/>
      <c r="F41" s="115"/>
      <c r="G41" s="114"/>
      <c r="H41" s="114"/>
      <c r="J41" s="8"/>
      <c r="L41" s="69"/>
      <c r="M41" s="69"/>
      <c r="N41" s="49"/>
      <c r="O41" s="19"/>
      <c r="P41" s="8"/>
    </row>
    <row r="42" spans="2:17" x14ac:dyDescent="0.3">
      <c r="B42" s="114"/>
      <c r="C42" s="115"/>
      <c r="D42" s="115"/>
      <c r="E42" s="115"/>
      <c r="F42" s="115"/>
      <c r="G42" s="114"/>
      <c r="H42" s="114"/>
      <c r="J42" s="8"/>
      <c r="L42" s="69"/>
      <c r="M42" s="69"/>
      <c r="N42" s="49"/>
      <c r="O42" s="19"/>
      <c r="P42" s="8"/>
    </row>
    <row r="43" spans="2:17" s="15" customFormat="1" x14ac:dyDescent="0.3">
      <c r="B43" s="15" t="s">
        <v>59</v>
      </c>
      <c r="J43" s="19"/>
      <c r="L43" s="72"/>
      <c r="M43" s="72"/>
      <c r="N43" s="149"/>
      <c r="O43" s="19"/>
      <c r="P43" s="8"/>
    </row>
    <row r="44" spans="2:17" ht="57.6" x14ac:dyDescent="0.3">
      <c r="B44" s="161" t="s">
        <v>119</v>
      </c>
      <c r="C44" s="161" t="s">
        <v>158</v>
      </c>
      <c r="D44" s="150" t="s">
        <v>108</v>
      </c>
      <c r="E44" s="150" t="s">
        <v>58</v>
      </c>
      <c r="F44" s="150" t="s">
        <v>110</v>
      </c>
      <c r="G44" s="150" t="s">
        <v>41</v>
      </c>
      <c r="H44" s="162" t="s">
        <v>42</v>
      </c>
      <c r="I44" s="1"/>
      <c r="J44" s="61" t="s">
        <v>80</v>
      </c>
      <c r="K44" s="4"/>
      <c r="L44" s="151" t="s">
        <v>155</v>
      </c>
      <c r="M44" s="152" t="s">
        <v>156</v>
      </c>
      <c r="N44" s="152" t="s">
        <v>120</v>
      </c>
      <c r="O44" s="153" t="s">
        <v>157</v>
      </c>
      <c r="P44" s="8"/>
      <c r="Q44" s="159" t="s">
        <v>57</v>
      </c>
    </row>
    <row r="45" spans="2:17" x14ac:dyDescent="0.3">
      <c r="B45" s="187">
        <f>D12</f>
        <v>2</v>
      </c>
      <c r="C45" s="128">
        <f>VLOOKUP(B45,$B$20:$H$40,2,0)</f>
        <v>43854</v>
      </c>
      <c r="D45" s="115">
        <f>VLOOKUP(B45,$B$20:$H$40,3,0)</f>
        <v>43861</v>
      </c>
      <c r="E45" s="166">
        <f>IF(B45&lt;=$D$8,WORKDAY(F45,-$D$13,KalendarzŚwiąt!$A$2:$A$103),"-")</f>
        <v>43857</v>
      </c>
      <c r="F45" s="166">
        <f>IF((D45+1)&gt;VLOOKUP(B45,$B$20:$H$40,5,0),"-",D45+1)</f>
        <v>43862</v>
      </c>
      <c r="G45" s="114">
        <f>E45-$C$45</f>
        <v>3</v>
      </c>
      <c r="H45" s="116">
        <f>F45-$D$45</f>
        <v>1</v>
      </c>
      <c r="J45" s="80">
        <f t="shared" ref="J45:J76" si="6">IF(B45="-","-",VLOOKUP(B45,$B$20:$J$40,9,0))</f>
        <v>100000</v>
      </c>
      <c r="L45" s="127">
        <f>IF(B45&lt;=$D$8,VLOOKUP(C45,DaneRynkowe2!B:C,2,0),"-")</f>
        <v>101.25737726</v>
      </c>
      <c r="M45" s="69">
        <f>IF(B45&lt;=$D$8,VLOOKUP(E45,DaneRynkowe2!B:C,2,0),"-")</f>
        <v>101.26510057</v>
      </c>
      <c r="N45" s="49">
        <f>(M45/$L$45-1)*$D$14/G45</f>
        <v>9.2800091090679739E-3</v>
      </c>
      <c r="O45" s="48">
        <f>ROUND(J45*(N45+$D$15)*H45/365,$O$16)</f>
        <v>2.54</v>
      </c>
      <c r="P45" s="8"/>
      <c r="Q45" s="160">
        <f>O45</f>
        <v>2.54</v>
      </c>
    </row>
    <row r="46" spans="2:17" x14ac:dyDescent="0.3">
      <c r="B46" s="129">
        <f t="shared" ref="B46:B77" si="7">IF(B45="-","-",IF(F45=VLOOKUP(B45,$B$20:$H$40,5,0),"-",B45))</f>
        <v>2</v>
      </c>
      <c r="C46" s="5"/>
      <c r="D46" s="10"/>
      <c r="E46" s="166">
        <f>IF(B46&lt;=$D$8,WORKDAY(F46,-$D$13,KalendarzŚwiąt!$A$2:$A$103),"-")</f>
        <v>43857</v>
      </c>
      <c r="F46" s="166">
        <f t="shared" ref="F46:F81" si="8">IFERROR(IF((F45+1)&gt;VLOOKUP(B46,$B$20:$H$40,5,0),"-",F45+1),"-")</f>
        <v>43863</v>
      </c>
      <c r="G46" s="114">
        <f t="shared" ref="G46:G77" si="9">IF(B46="-","-",E46-$C$45)</f>
        <v>3</v>
      </c>
      <c r="H46" s="116">
        <f t="shared" ref="H46:H77" si="10">IF(B46="-","-",F46-$D$45)</f>
        <v>2</v>
      </c>
      <c r="J46" s="80">
        <f t="shared" si="6"/>
        <v>100000</v>
      </c>
      <c r="L46" s="127"/>
      <c r="M46" s="69">
        <f>IF(B46&lt;=$D$8,VLOOKUP(E46,DaneRynkowe2!B:C,2,0),"-")</f>
        <v>101.26510057</v>
      </c>
      <c r="N46" s="49">
        <f t="shared" ref="N46:N77" si="11">IF(B46="-","-",(M46/$L$45-1)*$D$14/G46)</f>
        <v>9.2800091090679739E-3</v>
      </c>
      <c r="O46" s="48">
        <f t="shared" ref="O46:O77" si="12">IF(B46="-","-",ROUND(J46*(N46+$D$15)*H46/365,$O$16))</f>
        <v>5.08</v>
      </c>
      <c r="P46" s="8"/>
      <c r="Q46" s="160">
        <f t="shared" ref="Q46:Q77" si="13">IF(B46="-","-",O46-O45)</f>
        <v>2.54</v>
      </c>
    </row>
    <row r="47" spans="2:17" x14ac:dyDescent="0.3">
      <c r="B47" s="129">
        <f t="shared" si="7"/>
        <v>2</v>
      </c>
      <c r="C47" s="5"/>
      <c r="D47" s="10"/>
      <c r="E47" s="166">
        <f>IF(B47&lt;=$D$8,WORKDAY(F47,-$D$13,KalendarzŚwiąt!$A$2:$A$103),"-")</f>
        <v>43857</v>
      </c>
      <c r="F47" s="166">
        <f t="shared" si="8"/>
        <v>43864</v>
      </c>
      <c r="G47" s="114">
        <f t="shared" si="9"/>
        <v>3</v>
      </c>
      <c r="H47" s="116">
        <f t="shared" si="10"/>
        <v>3</v>
      </c>
      <c r="J47" s="80">
        <f t="shared" si="6"/>
        <v>100000</v>
      </c>
      <c r="L47" s="127"/>
      <c r="M47" s="69">
        <f>IF(B47&lt;=$D$8,VLOOKUP(E47,DaneRynkowe2!B:C,2,0),"-")</f>
        <v>101.26510057</v>
      </c>
      <c r="N47" s="49">
        <f t="shared" si="11"/>
        <v>9.2800091090679739E-3</v>
      </c>
      <c r="O47" s="48">
        <f t="shared" si="12"/>
        <v>7.63</v>
      </c>
      <c r="P47" s="8"/>
      <c r="Q47" s="160">
        <f t="shared" si="13"/>
        <v>2.5499999999999998</v>
      </c>
    </row>
    <row r="48" spans="2:17" x14ac:dyDescent="0.3">
      <c r="B48" s="129">
        <f t="shared" si="7"/>
        <v>2</v>
      </c>
      <c r="C48" s="5"/>
      <c r="D48" s="10"/>
      <c r="E48" s="166">
        <f>IF(B48&lt;=$D$8,WORKDAY(F48,-$D$13,KalendarzŚwiąt!$A$2:$A$103),"-")</f>
        <v>43858</v>
      </c>
      <c r="F48" s="166">
        <f t="shared" si="8"/>
        <v>43865</v>
      </c>
      <c r="G48" s="114">
        <f t="shared" si="9"/>
        <v>4</v>
      </c>
      <c r="H48" s="116">
        <f t="shared" si="10"/>
        <v>4</v>
      </c>
      <c r="J48" s="80">
        <f t="shared" si="6"/>
        <v>100000</v>
      </c>
      <c r="L48" s="127"/>
      <c r="M48" s="69">
        <f>IF(B48&lt;=$D$8,VLOOKUP(E48,DaneRynkowe2!B:C,2,0),"-")</f>
        <v>101.26708703</v>
      </c>
      <c r="N48" s="49">
        <f t="shared" si="11"/>
        <v>8.7501428189673547E-3</v>
      </c>
      <c r="O48" s="48">
        <f t="shared" si="12"/>
        <v>9.59</v>
      </c>
      <c r="P48" s="8"/>
      <c r="Q48" s="160">
        <f t="shared" si="13"/>
        <v>1.96</v>
      </c>
    </row>
    <row r="49" spans="2:17" s="15" customFormat="1" x14ac:dyDescent="0.3">
      <c r="B49" s="129">
        <f t="shared" si="7"/>
        <v>2</v>
      </c>
      <c r="C49" s="5"/>
      <c r="D49" s="10"/>
      <c r="E49" s="166">
        <f>IF(B49&lt;=$D$8,WORKDAY(F49,-$D$13,KalendarzŚwiąt!$A$2:$A$103),"-")</f>
        <v>43859</v>
      </c>
      <c r="F49" s="166">
        <f t="shared" si="8"/>
        <v>43866</v>
      </c>
      <c r="G49" s="114">
        <f t="shared" si="9"/>
        <v>5</v>
      </c>
      <c r="H49" s="116">
        <f t="shared" si="10"/>
        <v>5</v>
      </c>
      <c r="I49" s="3"/>
      <c r="J49" s="80">
        <f t="shared" si="6"/>
        <v>100000</v>
      </c>
      <c r="K49" s="3"/>
      <c r="L49" s="127"/>
      <c r="M49" s="69">
        <f>IF(B49&lt;=$D$8,VLOOKUP(E49,DaneRynkowe2!B:C,2,0),"-")</f>
        <v>101.26979488000001</v>
      </c>
      <c r="N49" s="49">
        <f t="shared" si="11"/>
        <v>8.9522984352301549E-3</v>
      </c>
      <c r="O49" s="48">
        <f t="shared" si="12"/>
        <v>12.26</v>
      </c>
      <c r="P49" s="8"/>
      <c r="Q49" s="160">
        <f t="shared" si="13"/>
        <v>2.67</v>
      </c>
    </row>
    <row r="50" spans="2:17" x14ac:dyDescent="0.3">
      <c r="B50" s="129">
        <f t="shared" si="7"/>
        <v>2</v>
      </c>
      <c r="C50" s="5"/>
      <c r="D50" s="10"/>
      <c r="E50" s="166">
        <f>IF(B50&lt;=$D$8,WORKDAY(F50,-$D$13,KalendarzŚwiąt!$A$2:$A$103),"-")</f>
        <v>43860</v>
      </c>
      <c r="F50" s="166">
        <f t="shared" si="8"/>
        <v>43867</v>
      </c>
      <c r="G50" s="114">
        <f t="shared" si="9"/>
        <v>6</v>
      </c>
      <c r="H50" s="116">
        <f t="shared" si="10"/>
        <v>6</v>
      </c>
      <c r="J50" s="80">
        <f t="shared" si="6"/>
        <v>100000</v>
      </c>
      <c r="L50" s="127"/>
      <c r="M50" s="69">
        <f>IF(B50&lt;=$D$8,VLOOKUP(E50,DaneRynkowe2!B:C,2,0),"-")</f>
        <v>101.27198396999999</v>
      </c>
      <c r="N50" s="49">
        <f t="shared" si="11"/>
        <v>8.7754085912343047E-3</v>
      </c>
      <c r="O50" s="48">
        <f t="shared" si="12"/>
        <v>14.43</v>
      </c>
      <c r="P50" s="8"/>
      <c r="Q50" s="160">
        <f t="shared" si="13"/>
        <v>2.17</v>
      </c>
    </row>
    <row r="51" spans="2:17" x14ac:dyDescent="0.3">
      <c r="B51" s="129">
        <f t="shared" si="7"/>
        <v>2</v>
      </c>
      <c r="C51" s="128"/>
      <c r="D51" s="115"/>
      <c r="E51" s="166">
        <f>IF(B51&lt;=$D$8,WORKDAY(F51,-$D$13,KalendarzŚwiąt!$A$2:$A$103),"-")</f>
        <v>43861</v>
      </c>
      <c r="F51" s="166">
        <f t="shared" si="8"/>
        <v>43868</v>
      </c>
      <c r="G51" s="114">
        <f t="shared" si="9"/>
        <v>7</v>
      </c>
      <c r="H51" s="116">
        <f t="shared" si="10"/>
        <v>7</v>
      </c>
      <c r="J51" s="80">
        <f t="shared" si="6"/>
        <v>100000</v>
      </c>
      <c r="L51" s="127"/>
      <c r="M51" s="69">
        <f>IF(B51&lt;=$D$8,VLOOKUP(E51,DaneRynkowe2!B:C,2,0),"-")</f>
        <v>101.27516086</v>
      </c>
      <c r="N51" s="49">
        <f t="shared" si="11"/>
        <v>9.1577299291930748E-3</v>
      </c>
      <c r="O51" s="48">
        <f t="shared" si="12"/>
        <v>17.559999999999999</v>
      </c>
      <c r="P51" s="8"/>
      <c r="Q51" s="160">
        <f t="shared" si="13"/>
        <v>3.129999999999999</v>
      </c>
    </row>
    <row r="52" spans="2:17" x14ac:dyDescent="0.3">
      <c r="B52" s="129">
        <f t="shared" si="7"/>
        <v>2</v>
      </c>
      <c r="C52" s="128"/>
      <c r="D52" s="115"/>
      <c r="E52" s="166">
        <f>IF(B52&lt;=$D$8,WORKDAY(F52,-$D$13,KalendarzŚwiąt!$A$2:$A$103),"-")</f>
        <v>43864</v>
      </c>
      <c r="F52" s="166">
        <f t="shared" si="8"/>
        <v>43869</v>
      </c>
      <c r="G52" s="114">
        <f t="shared" si="9"/>
        <v>10</v>
      </c>
      <c r="H52" s="116">
        <f t="shared" si="10"/>
        <v>8</v>
      </c>
      <c r="J52" s="80">
        <f t="shared" si="6"/>
        <v>100000</v>
      </c>
      <c r="L52" s="127"/>
      <c r="M52" s="69">
        <f>IF(B52&lt;=$D$8,VLOOKUP(E52,DaneRynkowe2!B:C,2,0),"-")</f>
        <v>101.28238607999999</v>
      </c>
      <c r="N52" s="49">
        <f t="shared" si="11"/>
        <v>9.0148683947804953E-3</v>
      </c>
      <c r="O52" s="48">
        <f t="shared" si="12"/>
        <v>19.760000000000002</v>
      </c>
      <c r="P52" s="8"/>
      <c r="Q52" s="160">
        <f t="shared" si="13"/>
        <v>2.2000000000000028</v>
      </c>
    </row>
    <row r="53" spans="2:17" x14ac:dyDescent="0.3">
      <c r="B53" s="129">
        <f t="shared" si="7"/>
        <v>2</v>
      </c>
      <c r="C53" s="128"/>
      <c r="D53" s="115"/>
      <c r="E53" s="166">
        <f>IF(B53&lt;=$D$8,WORKDAY(F53,-$D$13,KalendarzŚwiąt!$A$2:$A$103),"-")</f>
        <v>43864</v>
      </c>
      <c r="F53" s="166">
        <f t="shared" si="8"/>
        <v>43870</v>
      </c>
      <c r="G53" s="114">
        <f t="shared" si="9"/>
        <v>10</v>
      </c>
      <c r="H53" s="116">
        <f t="shared" si="10"/>
        <v>9</v>
      </c>
      <c r="J53" s="80">
        <f t="shared" si="6"/>
        <v>100000</v>
      </c>
      <c r="L53" s="127"/>
      <c r="M53" s="69">
        <f>IF(B53&lt;=$D$8,VLOOKUP(E53,DaneRynkowe2!B:C,2,0),"-")</f>
        <v>101.28238607999999</v>
      </c>
      <c r="N53" s="49">
        <f t="shared" si="11"/>
        <v>9.0148683947804953E-3</v>
      </c>
      <c r="O53" s="48">
        <f t="shared" si="12"/>
        <v>22.23</v>
      </c>
      <c r="P53" s="8"/>
      <c r="Q53" s="160">
        <f t="shared" si="13"/>
        <v>2.4699999999999989</v>
      </c>
    </row>
    <row r="54" spans="2:17" x14ac:dyDescent="0.3">
      <c r="B54" s="129">
        <f t="shared" si="7"/>
        <v>2</v>
      </c>
      <c r="C54" s="128"/>
      <c r="D54" s="115"/>
      <c r="E54" s="166">
        <f>IF(B54&lt;=$D$8,WORKDAY(F54,-$D$13,KalendarzŚwiąt!$A$2:$A$103),"-")</f>
        <v>43864</v>
      </c>
      <c r="F54" s="166">
        <f t="shared" si="8"/>
        <v>43871</v>
      </c>
      <c r="G54" s="114">
        <f t="shared" si="9"/>
        <v>10</v>
      </c>
      <c r="H54" s="116">
        <f t="shared" si="10"/>
        <v>10</v>
      </c>
      <c r="J54" s="80">
        <f t="shared" si="6"/>
        <v>100000</v>
      </c>
      <c r="L54" s="127"/>
      <c r="M54" s="69">
        <f>IF(B54&lt;=$D$8,VLOOKUP(E54,DaneRynkowe2!B:C,2,0),"-")</f>
        <v>101.28238607999999</v>
      </c>
      <c r="N54" s="49">
        <f t="shared" si="11"/>
        <v>9.0148683947804953E-3</v>
      </c>
      <c r="O54" s="48">
        <f t="shared" si="12"/>
        <v>24.7</v>
      </c>
      <c r="P54" s="8"/>
      <c r="Q54" s="160">
        <f t="shared" si="13"/>
        <v>2.4699999999999989</v>
      </c>
    </row>
    <row r="55" spans="2:17" x14ac:dyDescent="0.3">
      <c r="B55" s="129">
        <f t="shared" si="7"/>
        <v>2</v>
      </c>
      <c r="C55" s="128"/>
      <c r="D55" s="115"/>
      <c r="E55" s="166">
        <f>IF(B55&lt;=$D$8,WORKDAY(F55,-$D$13,KalendarzŚwiąt!$A$2:$A$103),"-")</f>
        <v>43865</v>
      </c>
      <c r="F55" s="166">
        <f t="shared" si="8"/>
        <v>43872</v>
      </c>
      <c r="G55" s="114">
        <f t="shared" si="9"/>
        <v>11</v>
      </c>
      <c r="H55" s="116">
        <f t="shared" si="10"/>
        <v>11</v>
      </c>
      <c r="J55" s="80">
        <f t="shared" si="6"/>
        <v>100000</v>
      </c>
      <c r="L55" s="127"/>
      <c r="M55" s="69">
        <f>IF(B55&lt;=$D$8,VLOOKUP(E55,DaneRynkowe2!B:C,2,0),"-")</f>
        <v>101.28586298</v>
      </c>
      <c r="N55" s="49">
        <f t="shared" si="11"/>
        <v>9.3347073309163978E-3</v>
      </c>
      <c r="O55" s="48">
        <f t="shared" si="12"/>
        <v>28.13</v>
      </c>
      <c r="P55" s="8"/>
      <c r="Q55" s="160">
        <f t="shared" si="13"/>
        <v>3.4299999999999997</v>
      </c>
    </row>
    <row r="56" spans="2:17" x14ac:dyDescent="0.3">
      <c r="B56" s="129">
        <f t="shared" si="7"/>
        <v>2</v>
      </c>
      <c r="C56" s="128"/>
      <c r="D56" s="115"/>
      <c r="E56" s="166">
        <f>IF(B56&lt;=$D$8,WORKDAY(F56,-$D$13,KalendarzŚwiąt!$A$2:$A$103),"-")</f>
        <v>43866</v>
      </c>
      <c r="F56" s="166">
        <f t="shared" si="8"/>
        <v>43873</v>
      </c>
      <c r="G56" s="114">
        <f t="shared" si="9"/>
        <v>12</v>
      </c>
      <c r="H56" s="116">
        <f t="shared" si="10"/>
        <v>12</v>
      </c>
      <c r="J56" s="80">
        <f t="shared" si="6"/>
        <v>100000</v>
      </c>
      <c r="L56" s="127"/>
      <c r="M56" s="69">
        <f>IF(B56&lt;=$D$8,VLOOKUP(E56,DaneRynkowe2!B:C,2,0),"-")</f>
        <v>101.28912355</v>
      </c>
      <c r="N56" s="49">
        <f t="shared" si="11"/>
        <v>9.5362564878019116E-3</v>
      </c>
      <c r="O56" s="48">
        <f t="shared" si="12"/>
        <v>31.35</v>
      </c>
      <c r="P56" s="8"/>
      <c r="Q56" s="160">
        <f t="shared" si="13"/>
        <v>3.2200000000000024</v>
      </c>
    </row>
    <row r="57" spans="2:17" x14ac:dyDescent="0.3">
      <c r="B57" s="129">
        <f t="shared" si="7"/>
        <v>2</v>
      </c>
      <c r="C57" s="128"/>
      <c r="D57" s="115"/>
      <c r="E57" s="166">
        <f>IF(B57&lt;=$D$8,WORKDAY(F57,-$D$13,KalendarzŚwiąt!$A$2:$A$103),"-")</f>
        <v>43867</v>
      </c>
      <c r="F57" s="166">
        <f t="shared" si="8"/>
        <v>43874</v>
      </c>
      <c r="G57" s="114">
        <f t="shared" si="9"/>
        <v>13</v>
      </c>
      <c r="H57" s="116">
        <f t="shared" si="10"/>
        <v>13</v>
      </c>
      <c r="J57" s="80">
        <f t="shared" si="6"/>
        <v>100000</v>
      </c>
      <c r="L57" s="127"/>
      <c r="M57" s="69">
        <f>IF(B57&lt;=$D$8,VLOOKUP(E57,DaneRynkowe2!B:C,2,0),"-")</f>
        <v>101.29262288</v>
      </c>
      <c r="N57" s="49">
        <f t="shared" si="11"/>
        <v>9.7730021092400626E-3</v>
      </c>
      <c r="O57" s="48">
        <f t="shared" si="12"/>
        <v>34.81</v>
      </c>
      <c r="P57" s="8"/>
      <c r="Q57" s="160">
        <f t="shared" si="13"/>
        <v>3.4600000000000009</v>
      </c>
    </row>
    <row r="58" spans="2:17" x14ac:dyDescent="0.3">
      <c r="B58" s="129">
        <f t="shared" si="7"/>
        <v>2</v>
      </c>
      <c r="C58" s="128"/>
      <c r="D58" s="115"/>
      <c r="E58" s="166">
        <f>IF(B58&lt;=$D$8,WORKDAY(F58,-$D$13,KalendarzŚwiąt!$A$2:$A$103),"-")</f>
        <v>43868</v>
      </c>
      <c r="F58" s="166">
        <f t="shared" si="8"/>
        <v>43875</v>
      </c>
      <c r="G58" s="114">
        <f t="shared" si="9"/>
        <v>14</v>
      </c>
      <c r="H58" s="116">
        <f t="shared" si="10"/>
        <v>14</v>
      </c>
      <c r="J58" s="80">
        <f t="shared" si="6"/>
        <v>100000</v>
      </c>
      <c r="L58" s="127"/>
      <c r="M58" s="69">
        <f>IF(B58&lt;=$D$8,VLOOKUP(E58,DaneRynkowe2!B:C,2,0),"-")</f>
        <v>101.29614730999999</v>
      </c>
      <c r="N58" s="49">
        <f t="shared" si="11"/>
        <v>9.982389596068706E-3</v>
      </c>
      <c r="O58" s="48">
        <f t="shared" si="12"/>
        <v>38.29</v>
      </c>
      <c r="P58" s="8"/>
      <c r="Q58" s="160">
        <f t="shared" si="13"/>
        <v>3.4799999999999969</v>
      </c>
    </row>
    <row r="59" spans="2:17" x14ac:dyDescent="0.3">
      <c r="B59" s="129">
        <f t="shared" si="7"/>
        <v>2</v>
      </c>
      <c r="C59" s="128"/>
      <c r="D59" s="115"/>
      <c r="E59" s="166">
        <f>IF(B59&lt;=$D$8,WORKDAY(F59,-$D$13,KalendarzŚwiąt!$A$2:$A$103),"-")</f>
        <v>43871</v>
      </c>
      <c r="F59" s="166">
        <f t="shared" si="8"/>
        <v>43876</v>
      </c>
      <c r="G59" s="114">
        <f t="shared" si="9"/>
        <v>17</v>
      </c>
      <c r="H59" s="116">
        <f t="shared" si="10"/>
        <v>15</v>
      </c>
      <c r="J59" s="80">
        <f t="shared" si="6"/>
        <v>100000</v>
      </c>
      <c r="L59" s="127"/>
      <c r="M59" s="69">
        <f>IF(B59&lt;=$D$8,VLOOKUP(E59,DaneRynkowe2!B:C,2,0),"-")</f>
        <v>101.30662106</v>
      </c>
      <c r="N59" s="49">
        <f t="shared" si="11"/>
        <v>1.044164268867573E-2</v>
      </c>
      <c r="O59" s="48">
        <f t="shared" si="12"/>
        <v>42.91</v>
      </c>
      <c r="P59" s="8"/>
      <c r="Q59" s="160">
        <f t="shared" si="13"/>
        <v>4.6199999999999974</v>
      </c>
    </row>
    <row r="60" spans="2:17" x14ac:dyDescent="0.3">
      <c r="B60" s="129">
        <f t="shared" si="7"/>
        <v>2</v>
      </c>
      <c r="C60" s="128"/>
      <c r="D60" s="115"/>
      <c r="E60" s="166">
        <f>IF(B60&lt;=$D$8,WORKDAY(F60,-$D$13,KalendarzŚwiąt!$A$2:$A$103),"-")</f>
        <v>43871</v>
      </c>
      <c r="F60" s="166">
        <f t="shared" si="8"/>
        <v>43877</v>
      </c>
      <c r="G60" s="114">
        <f t="shared" si="9"/>
        <v>17</v>
      </c>
      <c r="H60" s="116">
        <f t="shared" si="10"/>
        <v>16</v>
      </c>
      <c r="J60" s="80">
        <f t="shared" si="6"/>
        <v>100000</v>
      </c>
      <c r="L60" s="127"/>
      <c r="M60" s="69">
        <f>IF(B60&lt;=$D$8,VLOOKUP(E60,DaneRynkowe2!B:C,2,0),"-")</f>
        <v>101.30662106</v>
      </c>
      <c r="N60" s="49">
        <f t="shared" si="11"/>
        <v>1.044164268867573E-2</v>
      </c>
      <c r="O60" s="48">
        <f t="shared" si="12"/>
        <v>45.77</v>
      </c>
      <c r="P60" s="8"/>
      <c r="Q60" s="160">
        <f t="shared" si="13"/>
        <v>2.8600000000000065</v>
      </c>
    </row>
    <row r="61" spans="2:17" s="15" customFormat="1" x14ac:dyDescent="0.3">
      <c r="B61" s="129">
        <f t="shared" si="7"/>
        <v>2</v>
      </c>
      <c r="C61" s="128"/>
      <c r="D61" s="115"/>
      <c r="E61" s="166">
        <f>IF(B61&lt;=$D$8,WORKDAY(F61,-$D$13,KalendarzŚwiąt!$A$2:$A$103),"-")</f>
        <v>43871</v>
      </c>
      <c r="F61" s="166">
        <f t="shared" si="8"/>
        <v>43878</v>
      </c>
      <c r="G61" s="114">
        <f t="shared" si="9"/>
        <v>17</v>
      </c>
      <c r="H61" s="116">
        <f t="shared" si="10"/>
        <v>17</v>
      </c>
      <c r="I61" s="3"/>
      <c r="J61" s="80">
        <f t="shared" si="6"/>
        <v>100000</v>
      </c>
      <c r="K61" s="3"/>
      <c r="L61" s="127"/>
      <c r="M61" s="69">
        <f>IF(B61&lt;=$D$8,VLOOKUP(E61,DaneRynkowe2!B:C,2,0),"-")</f>
        <v>101.30662106</v>
      </c>
      <c r="N61" s="49">
        <f t="shared" si="11"/>
        <v>1.044164268867573E-2</v>
      </c>
      <c r="O61" s="48">
        <f t="shared" si="12"/>
        <v>48.63</v>
      </c>
      <c r="P61" s="8"/>
      <c r="Q61" s="160">
        <f t="shared" si="13"/>
        <v>2.8599999999999994</v>
      </c>
    </row>
    <row r="62" spans="2:17" x14ac:dyDescent="0.3">
      <c r="B62" s="129">
        <f t="shared" si="7"/>
        <v>2</v>
      </c>
      <c r="C62" s="128"/>
      <c r="D62" s="115"/>
      <c r="E62" s="166">
        <f>IF(B62&lt;=$D$8,WORKDAY(F62,-$D$13,KalendarzŚwiąt!$A$2:$A$103),"-")</f>
        <v>43872</v>
      </c>
      <c r="F62" s="166">
        <f t="shared" si="8"/>
        <v>43879</v>
      </c>
      <c r="G62" s="114">
        <f t="shared" si="9"/>
        <v>18</v>
      </c>
      <c r="H62" s="116">
        <f t="shared" si="10"/>
        <v>18</v>
      </c>
      <c r="J62" s="80">
        <f t="shared" si="6"/>
        <v>100000</v>
      </c>
      <c r="L62" s="127"/>
      <c r="M62" s="69">
        <f>IF(B62&lt;=$D$8,VLOOKUP(E62,DaneRynkowe2!B:C,2,0),"-")</f>
        <v>101.31018483</v>
      </c>
      <c r="N62" s="49">
        <f t="shared" si="11"/>
        <v>1.0575231142860421E-2</v>
      </c>
      <c r="O62" s="48">
        <f t="shared" si="12"/>
        <v>52.15</v>
      </c>
      <c r="P62" s="8"/>
      <c r="Q62" s="160">
        <f t="shared" si="13"/>
        <v>3.519999999999996</v>
      </c>
    </row>
    <row r="63" spans="2:17" x14ac:dyDescent="0.3">
      <c r="B63" s="129">
        <f t="shared" si="7"/>
        <v>2</v>
      </c>
      <c r="C63" s="128"/>
      <c r="D63" s="115"/>
      <c r="E63" s="166">
        <f>IF(B63&lt;=$D$8,WORKDAY(F63,-$D$13,KalendarzŚwiąt!$A$2:$A$103),"-")</f>
        <v>43873</v>
      </c>
      <c r="F63" s="166">
        <f t="shared" si="8"/>
        <v>43880</v>
      </c>
      <c r="G63" s="114">
        <f t="shared" si="9"/>
        <v>19</v>
      </c>
      <c r="H63" s="116">
        <f t="shared" si="10"/>
        <v>19</v>
      </c>
      <c r="J63" s="80">
        <f t="shared" si="6"/>
        <v>100000</v>
      </c>
      <c r="L63" s="127"/>
      <c r="M63" s="69">
        <f>IF(B63&lt;=$D$8,VLOOKUP(E63,DaneRynkowe2!B:C,2,0),"-")</f>
        <v>101.31371264000001</v>
      </c>
      <c r="N63" s="49">
        <f t="shared" si="11"/>
        <v>1.0687935331580125E-2</v>
      </c>
      <c r="O63" s="48">
        <f t="shared" si="12"/>
        <v>55.64</v>
      </c>
      <c r="P63" s="8"/>
      <c r="Q63" s="160">
        <f t="shared" si="13"/>
        <v>3.490000000000002</v>
      </c>
    </row>
    <row r="64" spans="2:17" x14ac:dyDescent="0.3">
      <c r="B64" s="129">
        <f t="shared" si="7"/>
        <v>2</v>
      </c>
      <c r="C64" s="128"/>
      <c r="D64" s="115"/>
      <c r="E64" s="166">
        <f>IF(B64&lt;=$D$8,WORKDAY(F64,-$D$13,KalendarzŚwiąt!$A$2:$A$103),"-")</f>
        <v>43874</v>
      </c>
      <c r="F64" s="166">
        <f t="shared" si="8"/>
        <v>43881</v>
      </c>
      <c r="G64" s="114">
        <f t="shared" si="9"/>
        <v>20</v>
      </c>
      <c r="H64" s="116">
        <f t="shared" si="10"/>
        <v>20</v>
      </c>
      <c r="J64" s="80">
        <f t="shared" si="6"/>
        <v>100000</v>
      </c>
      <c r="L64" s="127"/>
      <c r="M64" s="69">
        <f>IF(B64&lt;=$D$8,VLOOKUP(E64,DaneRynkowe2!B:C,2,0),"-")</f>
        <v>101.31726834</v>
      </c>
      <c r="N64" s="49">
        <f t="shared" si="11"/>
        <v>1.0794395821585867E-2</v>
      </c>
      <c r="O64" s="48">
        <f t="shared" si="12"/>
        <v>59.15</v>
      </c>
      <c r="P64" s="8"/>
      <c r="Q64" s="160">
        <f t="shared" si="13"/>
        <v>3.509999999999998</v>
      </c>
    </row>
    <row r="65" spans="2:17" x14ac:dyDescent="0.3">
      <c r="B65" s="129">
        <f t="shared" si="7"/>
        <v>2</v>
      </c>
      <c r="C65" s="128"/>
      <c r="D65" s="115"/>
      <c r="E65" s="166">
        <f>IF(B65&lt;=$D$8,WORKDAY(F65,-$D$13,KalendarzŚwiąt!$A$2:$A$103),"-")</f>
        <v>43875</v>
      </c>
      <c r="F65" s="166">
        <f t="shared" si="8"/>
        <v>43882</v>
      </c>
      <c r="G65" s="114">
        <f t="shared" si="9"/>
        <v>21</v>
      </c>
      <c r="H65" s="116">
        <f t="shared" si="10"/>
        <v>21</v>
      </c>
      <c r="J65" s="80">
        <f t="shared" si="6"/>
        <v>100000</v>
      </c>
      <c r="L65" s="127"/>
      <c r="M65" s="69">
        <f>IF(B65&lt;=$D$8,VLOOKUP(E65,DaneRynkowe2!B:C,2,0),"-")</f>
        <v>101.3207853</v>
      </c>
      <c r="N65" s="49">
        <f t="shared" si="11"/>
        <v>1.0884067449028478E-2</v>
      </c>
      <c r="O65" s="48">
        <f t="shared" si="12"/>
        <v>62.62</v>
      </c>
      <c r="P65" s="8"/>
      <c r="Q65" s="160">
        <f t="shared" si="13"/>
        <v>3.4699999999999989</v>
      </c>
    </row>
    <row r="66" spans="2:17" x14ac:dyDescent="0.3">
      <c r="B66" s="129">
        <f t="shared" si="7"/>
        <v>2</v>
      </c>
      <c r="C66" s="128"/>
      <c r="D66" s="115"/>
      <c r="E66" s="166">
        <f>IF(B66&lt;=$D$8,WORKDAY(F66,-$D$13,KalendarzŚwiąt!$A$2:$A$103),"-")</f>
        <v>43878</v>
      </c>
      <c r="F66" s="166">
        <f t="shared" si="8"/>
        <v>43883</v>
      </c>
      <c r="G66" s="114">
        <f t="shared" si="9"/>
        <v>24</v>
      </c>
      <c r="H66" s="116">
        <f t="shared" si="10"/>
        <v>22</v>
      </c>
      <c r="J66" s="80">
        <f t="shared" si="6"/>
        <v>100000</v>
      </c>
      <c r="L66" s="127"/>
      <c r="M66" s="69">
        <f>IF(B66&lt;=$D$8,VLOOKUP(E66,DaneRynkowe2!B:C,2,0),"-")</f>
        <v>101.33142814</v>
      </c>
      <c r="N66" s="49">
        <f t="shared" si="11"/>
        <v>1.1122058433085391E-2</v>
      </c>
      <c r="O66" s="48">
        <f t="shared" si="12"/>
        <v>67.040000000000006</v>
      </c>
      <c r="P66" s="8"/>
      <c r="Q66" s="160">
        <f t="shared" si="13"/>
        <v>4.4200000000000088</v>
      </c>
    </row>
    <row r="67" spans="2:17" s="15" customFormat="1" x14ac:dyDescent="0.3">
      <c r="B67" s="129">
        <f t="shared" si="7"/>
        <v>2</v>
      </c>
      <c r="C67" s="128"/>
      <c r="D67" s="115"/>
      <c r="E67" s="166">
        <f>IF(B67&lt;=$D$8,WORKDAY(F67,-$D$13,KalendarzŚwiąt!$A$2:$A$103),"-")</f>
        <v>43878</v>
      </c>
      <c r="F67" s="166">
        <f t="shared" si="8"/>
        <v>43884</v>
      </c>
      <c r="G67" s="114">
        <f t="shared" si="9"/>
        <v>24</v>
      </c>
      <c r="H67" s="116">
        <f t="shared" si="10"/>
        <v>23</v>
      </c>
      <c r="I67" s="3"/>
      <c r="J67" s="80">
        <f t="shared" si="6"/>
        <v>100000</v>
      </c>
      <c r="K67" s="3"/>
      <c r="L67" s="127"/>
      <c r="M67" s="69">
        <f>IF(B67&lt;=$D$8,VLOOKUP(E67,DaneRynkowe2!B:C,2,0),"-")</f>
        <v>101.33142814</v>
      </c>
      <c r="N67" s="49">
        <f t="shared" si="11"/>
        <v>1.1122058433085391E-2</v>
      </c>
      <c r="O67" s="48">
        <f t="shared" si="12"/>
        <v>70.08</v>
      </c>
      <c r="P67" s="8"/>
      <c r="Q67" s="160">
        <f t="shared" si="13"/>
        <v>3.039999999999992</v>
      </c>
    </row>
    <row r="68" spans="2:17" x14ac:dyDescent="0.3">
      <c r="B68" s="129">
        <f t="shared" si="7"/>
        <v>2</v>
      </c>
      <c r="C68" s="128"/>
      <c r="D68" s="115"/>
      <c r="E68" s="166">
        <f>IF(B68&lt;=$D$8,WORKDAY(F68,-$D$13,KalendarzŚwiąt!$A$2:$A$103),"-")</f>
        <v>43878</v>
      </c>
      <c r="F68" s="166">
        <f t="shared" si="8"/>
        <v>43885</v>
      </c>
      <c r="G68" s="114">
        <f t="shared" si="9"/>
        <v>24</v>
      </c>
      <c r="H68" s="116">
        <f t="shared" si="10"/>
        <v>24</v>
      </c>
      <c r="J68" s="80">
        <f t="shared" si="6"/>
        <v>100000</v>
      </c>
      <c r="L68" s="127"/>
      <c r="M68" s="69">
        <f>IF(B68&lt;=$D$8,VLOOKUP(E68,DaneRynkowe2!B:C,2,0),"-")</f>
        <v>101.33142814</v>
      </c>
      <c r="N68" s="49">
        <f t="shared" si="11"/>
        <v>1.1122058433085391E-2</v>
      </c>
      <c r="O68" s="48">
        <f t="shared" si="12"/>
        <v>73.13</v>
      </c>
      <c r="P68" s="8"/>
      <c r="Q68" s="160">
        <f t="shared" si="13"/>
        <v>3.0499999999999972</v>
      </c>
    </row>
    <row r="69" spans="2:17" x14ac:dyDescent="0.3">
      <c r="B69" s="129">
        <f t="shared" si="7"/>
        <v>2</v>
      </c>
      <c r="C69" s="128"/>
      <c r="D69" s="115"/>
      <c r="E69" s="166">
        <f>IF(B69&lt;=$D$8,WORKDAY(F69,-$D$13,KalendarzŚwiąt!$A$2:$A$103),"-")</f>
        <v>43879</v>
      </c>
      <c r="F69" s="166">
        <f t="shared" si="8"/>
        <v>43886</v>
      </c>
      <c r="G69" s="114">
        <f t="shared" si="9"/>
        <v>25</v>
      </c>
      <c r="H69" s="116">
        <f t="shared" si="10"/>
        <v>25</v>
      </c>
      <c r="J69" s="80">
        <f t="shared" si="6"/>
        <v>100000</v>
      </c>
      <c r="L69" s="127"/>
      <c r="M69" s="69">
        <f>IF(B69&lt;=$D$8,VLOOKUP(E69,DaneRynkowe2!B:C,2,0),"-")</f>
        <v>101.33466242</v>
      </c>
      <c r="N69" s="49">
        <f t="shared" si="11"/>
        <v>1.1143517307414053E-2</v>
      </c>
      <c r="O69" s="48">
        <f t="shared" si="12"/>
        <v>76.33</v>
      </c>
      <c r="P69" s="8"/>
      <c r="Q69" s="160">
        <f t="shared" si="13"/>
        <v>3.2000000000000028</v>
      </c>
    </row>
    <row r="70" spans="2:17" x14ac:dyDescent="0.3">
      <c r="B70" s="129">
        <f t="shared" si="7"/>
        <v>2</v>
      </c>
      <c r="C70" s="128"/>
      <c r="D70" s="115"/>
      <c r="E70" s="166">
        <f>IF(B70&lt;=$D$8,WORKDAY(F70,-$D$13,KalendarzŚwiąt!$A$2:$A$103),"-")</f>
        <v>43880</v>
      </c>
      <c r="F70" s="166">
        <f t="shared" si="8"/>
        <v>43887</v>
      </c>
      <c r="G70" s="114">
        <f t="shared" si="9"/>
        <v>26</v>
      </c>
      <c r="H70" s="116">
        <f t="shared" si="10"/>
        <v>26</v>
      </c>
      <c r="J70" s="80">
        <f t="shared" si="6"/>
        <v>100000</v>
      </c>
      <c r="L70" s="127"/>
      <c r="M70" s="69">
        <f>IF(B70&lt;=$D$8,VLOOKUP(E70,DaneRynkowe2!B:C,2,0),"-")</f>
        <v>101.33821330000001</v>
      </c>
      <c r="N70" s="49">
        <f t="shared" si="11"/>
        <v>1.1207219356943892E-2</v>
      </c>
      <c r="O70" s="48">
        <f t="shared" si="12"/>
        <v>79.83</v>
      </c>
      <c r="P70" s="8"/>
      <c r="Q70" s="160">
        <f t="shared" si="13"/>
        <v>3.5</v>
      </c>
    </row>
    <row r="71" spans="2:17" x14ac:dyDescent="0.3">
      <c r="B71" s="129">
        <f t="shared" si="7"/>
        <v>2</v>
      </c>
      <c r="C71" s="128"/>
      <c r="D71" s="115"/>
      <c r="E71" s="166">
        <f>IF(B71&lt;=$D$8,WORKDAY(F71,-$D$13,KalendarzŚwiąt!$A$2:$A$103),"-")</f>
        <v>43881</v>
      </c>
      <c r="F71" s="166">
        <f t="shared" si="8"/>
        <v>43888</v>
      </c>
      <c r="G71" s="114">
        <f t="shared" si="9"/>
        <v>27</v>
      </c>
      <c r="H71" s="116">
        <f t="shared" si="10"/>
        <v>27</v>
      </c>
      <c r="J71" s="80">
        <f t="shared" si="6"/>
        <v>100000</v>
      </c>
      <c r="L71" s="127"/>
      <c r="M71" s="69">
        <f>IF(B71&lt;=$D$8,VLOOKUP(E71,DaneRynkowe2!B:C,2,0),"-")</f>
        <v>101.34178651000001</v>
      </c>
      <c r="N71" s="49">
        <f t="shared" si="11"/>
        <v>1.1269183936389541E-2</v>
      </c>
      <c r="O71" s="48">
        <f t="shared" si="12"/>
        <v>83.36</v>
      </c>
      <c r="P71" s="8"/>
      <c r="Q71" s="160">
        <f t="shared" si="13"/>
        <v>3.5300000000000011</v>
      </c>
    </row>
    <row r="72" spans="2:17" x14ac:dyDescent="0.3">
      <c r="B72" s="129">
        <f t="shared" si="7"/>
        <v>2</v>
      </c>
      <c r="C72" s="128"/>
      <c r="D72" s="115"/>
      <c r="E72" s="166">
        <f>IF(B72&lt;=$D$8,WORKDAY(F72,-$D$13,KalendarzŚwiąt!$A$2:$A$103),"-")</f>
        <v>43882</v>
      </c>
      <c r="F72" s="166">
        <f t="shared" si="8"/>
        <v>43889</v>
      </c>
      <c r="G72" s="114">
        <f t="shared" si="9"/>
        <v>28</v>
      </c>
      <c r="H72" s="116">
        <f t="shared" si="10"/>
        <v>28</v>
      </c>
      <c r="J72" s="80">
        <f t="shared" si="6"/>
        <v>100000</v>
      </c>
      <c r="L72" s="127"/>
      <c r="M72" s="69">
        <f>IF(B72&lt;=$D$8,VLOOKUP(E72,DaneRynkowe2!B:C,2,0),"-")</f>
        <v>101.34528211</v>
      </c>
      <c r="N72" s="49">
        <f t="shared" si="11"/>
        <v>1.1316731086034712E-2</v>
      </c>
      <c r="O72" s="48">
        <f t="shared" si="12"/>
        <v>86.81</v>
      </c>
      <c r="P72" s="8"/>
      <c r="Q72" s="160">
        <f t="shared" si="13"/>
        <v>3.4500000000000028</v>
      </c>
    </row>
    <row r="73" spans="2:17" s="15" customFormat="1" x14ac:dyDescent="0.3">
      <c r="B73" s="129" t="str">
        <f t="shared" si="7"/>
        <v>-</v>
      </c>
      <c r="C73" s="128"/>
      <c r="D73" s="115"/>
      <c r="E73" s="166" t="str">
        <f>IF(B73&lt;=$D$8,WORKDAY(F73,-$D$13,KalendarzŚwiąt!$A$2:$A$103),"-")</f>
        <v>-</v>
      </c>
      <c r="F73" s="166" t="str">
        <f t="shared" si="8"/>
        <v>-</v>
      </c>
      <c r="G73" s="114" t="str">
        <f t="shared" si="9"/>
        <v>-</v>
      </c>
      <c r="H73" s="116" t="str">
        <f t="shared" si="10"/>
        <v>-</v>
      </c>
      <c r="I73" s="3"/>
      <c r="J73" s="80" t="str">
        <f t="shared" si="6"/>
        <v>-</v>
      </c>
      <c r="K73" s="3"/>
      <c r="L73" s="127"/>
      <c r="M73" s="69" t="str">
        <f>IF(B73&lt;=$D$8,VLOOKUP(E73,DaneRynkowe2!B:C,2,0),"-")</f>
        <v>-</v>
      </c>
      <c r="N73" s="49" t="str">
        <f t="shared" si="11"/>
        <v>-</v>
      </c>
      <c r="O73" s="48" t="str">
        <f t="shared" si="12"/>
        <v>-</v>
      </c>
      <c r="P73" s="8"/>
      <c r="Q73" s="160" t="str">
        <f t="shared" si="13"/>
        <v>-</v>
      </c>
    </row>
    <row r="74" spans="2:17" x14ac:dyDescent="0.3">
      <c r="B74" s="129" t="str">
        <f t="shared" si="7"/>
        <v>-</v>
      </c>
      <c r="C74" s="128"/>
      <c r="D74" s="115"/>
      <c r="E74" s="166" t="str">
        <f>IF(B74&lt;=$D$8,WORKDAY(F74,-$D$13,KalendarzŚwiąt!$A$2:$A$103),"-")</f>
        <v>-</v>
      </c>
      <c r="F74" s="166" t="str">
        <f t="shared" si="8"/>
        <v>-</v>
      </c>
      <c r="G74" s="114" t="str">
        <f t="shared" si="9"/>
        <v>-</v>
      </c>
      <c r="H74" s="116" t="str">
        <f t="shared" si="10"/>
        <v>-</v>
      </c>
      <c r="J74" s="80" t="str">
        <f t="shared" si="6"/>
        <v>-</v>
      </c>
      <c r="L74" s="127"/>
      <c r="M74" s="69" t="str">
        <f>IF(B74&lt;=$D$8,VLOOKUP(E74,DaneRynkowe2!B:C,2,0),"-")</f>
        <v>-</v>
      </c>
      <c r="N74" s="49" t="str">
        <f t="shared" si="11"/>
        <v>-</v>
      </c>
      <c r="O74" s="48" t="str">
        <f t="shared" si="12"/>
        <v>-</v>
      </c>
      <c r="P74" s="8"/>
      <c r="Q74" s="160" t="str">
        <f t="shared" si="13"/>
        <v>-</v>
      </c>
    </row>
    <row r="75" spans="2:17" x14ac:dyDescent="0.3">
      <c r="B75" s="163" t="str">
        <f t="shared" si="7"/>
        <v>-</v>
      </c>
      <c r="C75" s="174"/>
      <c r="D75" s="175"/>
      <c r="E75" s="166" t="str">
        <f>IF(B75&lt;=$D$8,WORKDAY(F75,-$D$13,KalendarzŚwiąt!$A$2:$A$103),"-")</f>
        <v>-</v>
      </c>
      <c r="F75" s="166" t="str">
        <f t="shared" si="8"/>
        <v>-</v>
      </c>
      <c r="G75" s="167" t="str">
        <f t="shared" si="9"/>
        <v>-</v>
      </c>
      <c r="H75" s="168" t="str">
        <f t="shared" si="10"/>
        <v>-</v>
      </c>
      <c r="I75" s="2"/>
      <c r="J75" s="169" t="str">
        <f t="shared" si="6"/>
        <v>-</v>
      </c>
      <c r="K75" s="2"/>
      <c r="L75" s="176"/>
      <c r="M75" s="170" t="str">
        <f>IF(B75&lt;=$D$8,VLOOKUP(E75,DaneRynkowe2!B:C,2,0),"-")</f>
        <v>-</v>
      </c>
      <c r="N75" s="171" t="str">
        <f t="shared" si="11"/>
        <v>-</v>
      </c>
      <c r="O75" s="172" t="str">
        <f t="shared" si="12"/>
        <v>-</v>
      </c>
      <c r="P75" s="78"/>
      <c r="Q75" s="173" t="str">
        <f t="shared" si="13"/>
        <v>-</v>
      </c>
    </row>
    <row r="76" spans="2:17" x14ac:dyDescent="0.3">
      <c r="B76" s="163" t="str">
        <f t="shared" si="7"/>
        <v>-</v>
      </c>
      <c r="C76" s="174"/>
      <c r="D76" s="175"/>
      <c r="E76" s="166" t="str">
        <f>IF(B76&lt;=$D$8,WORKDAY(F76,-$D$13,KalendarzŚwiąt!$A$2:$A$103),"-")</f>
        <v>-</v>
      </c>
      <c r="F76" s="166" t="str">
        <f t="shared" si="8"/>
        <v>-</v>
      </c>
      <c r="G76" s="167" t="str">
        <f t="shared" si="9"/>
        <v>-</v>
      </c>
      <c r="H76" s="168" t="str">
        <f t="shared" si="10"/>
        <v>-</v>
      </c>
      <c r="I76" s="2"/>
      <c r="J76" s="169" t="str">
        <f t="shared" si="6"/>
        <v>-</v>
      </c>
      <c r="K76" s="2"/>
      <c r="L76" s="176"/>
      <c r="M76" s="170" t="str">
        <f>IF(B76&lt;=$D$8,VLOOKUP(E76,DaneRynkowe2!B:C,2,0),"-")</f>
        <v>-</v>
      </c>
      <c r="N76" s="171" t="str">
        <f t="shared" si="11"/>
        <v>-</v>
      </c>
      <c r="O76" s="172" t="str">
        <f t="shared" si="12"/>
        <v>-</v>
      </c>
      <c r="P76" s="78"/>
      <c r="Q76" s="173" t="str">
        <f t="shared" si="13"/>
        <v>-</v>
      </c>
    </row>
    <row r="77" spans="2:17" x14ac:dyDescent="0.3">
      <c r="B77" s="163" t="str">
        <f t="shared" si="7"/>
        <v>-</v>
      </c>
      <c r="C77" s="174"/>
      <c r="D77" s="175"/>
      <c r="E77" s="166" t="str">
        <f>IF(B77&lt;=$D$8,WORKDAY(F77,-$D$13,KalendarzŚwiąt!$A$2:$A$103),"-")</f>
        <v>-</v>
      </c>
      <c r="F77" s="166" t="str">
        <f t="shared" si="8"/>
        <v>-</v>
      </c>
      <c r="G77" s="167" t="str">
        <f t="shared" si="9"/>
        <v>-</v>
      </c>
      <c r="H77" s="168" t="str">
        <f t="shared" si="10"/>
        <v>-</v>
      </c>
      <c r="I77" s="2"/>
      <c r="J77" s="169" t="str">
        <f t="shared" ref="J77:J108" si="14">IF(B77="-","-",VLOOKUP(B77,$B$20:$J$40,9,0))</f>
        <v>-</v>
      </c>
      <c r="K77" s="2"/>
      <c r="L77" s="176"/>
      <c r="M77" s="170" t="str">
        <f>IF(B77&lt;=$D$8,VLOOKUP(E77,DaneRynkowe2!B:C,2,0),"-")</f>
        <v>-</v>
      </c>
      <c r="N77" s="171" t="str">
        <f t="shared" si="11"/>
        <v>-</v>
      </c>
      <c r="O77" s="172" t="str">
        <f t="shared" si="12"/>
        <v>-</v>
      </c>
      <c r="P77" s="78"/>
      <c r="Q77" s="173" t="str">
        <f t="shared" si="13"/>
        <v>-</v>
      </c>
    </row>
    <row r="78" spans="2:17" x14ac:dyDescent="0.3">
      <c r="B78" s="163" t="str">
        <f t="shared" ref="B78:B109" si="15">IF(B77="-","-",IF(F77=VLOOKUP(B77,$B$20:$H$40,5,0),"-",B77))</f>
        <v>-</v>
      </c>
      <c r="C78" s="174"/>
      <c r="D78" s="175"/>
      <c r="E78" s="166" t="str">
        <f>IF(B78&lt;=$D$8,WORKDAY(F78,-$D$13,KalendarzŚwiąt!$A$2:$A$103),"-")</f>
        <v>-</v>
      </c>
      <c r="F78" s="166" t="str">
        <f t="shared" si="8"/>
        <v>-</v>
      </c>
      <c r="G78" s="167" t="str">
        <f t="shared" ref="G78:G109" si="16">IF(B78="-","-",E78-$C$45)</f>
        <v>-</v>
      </c>
      <c r="H78" s="168" t="str">
        <f t="shared" ref="H78:H109" si="17">IF(B78="-","-",F78-$D$45)</f>
        <v>-</v>
      </c>
      <c r="I78" s="2"/>
      <c r="J78" s="169" t="str">
        <f t="shared" si="14"/>
        <v>-</v>
      </c>
      <c r="K78" s="2"/>
      <c r="L78" s="176"/>
      <c r="M78" s="170" t="str">
        <f>IF(B78&lt;=$D$8,VLOOKUP(E78,DaneRynkowe2!B:C,2,0),"-")</f>
        <v>-</v>
      </c>
      <c r="N78" s="171" t="str">
        <f t="shared" ref="N78:N109" si="18">IF(B78="-","-",(M78/$L$45-1)*$D$14/G78)</f>
        <v>-</v>
      </c>
      <c r="O78" s="172" t="str">
        <f t="shared" ref="O78:O109" si="19">IF(B78="-","-",ROUND(J78*(N78+$D$15)*H78/365,$O$16))</f>
        <v>-</v>
      </c>
      <c r="P78" s="78"/>
      <c r="Q78" s="173" t="str">
        <f t="shared" ref="Q78:Q109" si="20">IF(B78="-","-",O78-O77)</f>
        <v>-</v>
      </c>
    </row>
    <row r="79" spans="2:17" x14ac:dyDescent="0.3">
      <c r="B79" s="163" t="str">
        <f t="shared" si="15"/>
        <v>-</v>
      </c>
      <c r="C79" s="174"/>
      <c r="D79" s="175"/>
      <c r="E79" s="166" t="str">
        <f>IF(B79&lt;=$D$8,WORKDAY(F79,-$D$13,KalendarzŚwiąt!$A$2:$A$103),"-")</f>
        <v>-</v>
      </c>
      <c r="F79" s="166" t="str">
        <f t="shared" si="8"/>
        <v>-</v>
      </c>
      <c r="G79" s="167" t="str">
        <f t="shared" si="16"/>
        <v>-</v>
      </c>
      <c r="H79" s="168" t="str">
        <f t="shared" si="17"/>
        <v>-</v>
      </c>
      <c r="I79" s="2"/>
      <c r="J79" s="169" t="str">
        <f t="shared" si="14"/>
        <v>-</v>
      </c>
      <c r="K79" s="2"/>
      <c r="L79" s="176"/>
      <c r="M79" s="170" t="str">
        <f>IF(B79&lt;=$D$8,VLOOKUP(E79,DaneRynkowe2!B:C,2,0),"-")</f>
        <v>-</v>
      </c>
      <c r="N79" s="171" t="str">
        <f t="shared" si="18"/>
        <v>-</v>
      </c>
      <c r="O79" s="172" t="str">
        <f t="shared" si="19"/>
        <v>-</v>
      </c>
      <c r="P79" s="78"/>
      <c r="Q79" s="173" t="str">
        <f t="shared" si="20"/>
        <v>-</v>
      </c>
    </row>
    <row r="80" spans="2:17" x14ac:dyDescent="0.3">
      <c r="B80" s="163" t="str">
        <f t="shared" si="15"/>
        <v>-</v>
      </c>
      <c r="C80" s="174"/>
      <c r="D80" s="175"/>
      <c r="E80" s="166" t="str">
        <f>IF(B80&lt;=$D$8,WORKDAY(F80,-$D$13,KalendarzŚwiąt!$A$2:$A$103),"-")</f>
        <v>-</v>
      </c>
      <c r="F80" s="166" t="str">
        <f t="shared" si="8"/>
        <v>-</v>
      </c>
      <c r="G80" s="167" t="str">
        <f t="shared" si="16"/>
        <v>-</v>
      </c>
      <c r="H80" s="168" t="str">
        <f t="shared" si="17"/>
        <v>-</v>
      </c>
      <c r="I80" s="2"/>
      <c r="J80" s="169" t="str">
        <f t="shared" si="14"/>
        <v>-</v>
      </c>
      <c r="K80" s="2"/>
      <c r="L80" s="176"/>
      <c r="M80" s="170" t="str">
        <f>IF(B80&lt;=$D$8,VLOOKUP(E80,DaneRynkowe2!B:C,2,0),"-")</f>
        <v>-</v>
      </c>
      <c r="N80" s="171" t="str">
        <f t="shared" si="18"/>
        <v>-</v>
      </c>
      <c r="O80" s="172" t="str">
        <f t="shared" si="19"/>
        <v>-</v>
      </c>
      <c r="P80" s="78"/>
      <c r="Q80" s="173" t="str">
        <f t="shared" si="20"/>
        <v>-</v>
      </c>
    </row>
    <row r="81" spans="2:17" x14ac:dyDescent="0.3">
      <c r="B81" s="163" t="str">
        <f t="shared" si="15"/>
        <v>-</v>
      </c>
      <c r="C81" s="174"/>
      <c r="D81" s="175"/>
      <c r="E81" s="166" t="str">
        <f>IF(B81&lt;=$D$8,WORKDAY(F81,-$D$13,KalendarzŚwiąt!$A$2:$A$103),"-")</f>
        <v>-</v>
      </c>
      <c r="F81" s="166" t="str">
        <f t="shared" si="8"/>
        <v>-</v>
      </c>
      <c r="G81" s="167" t="str">
        <f t="shared" si="16"/>
        <v>-</v>
      </c>
      <c r="H81" s="168" t="str">
        <f t="shared" si="17"/>
        <v>-</v>
      </c>
      <c r="I81" s="2"/>
      <c r="J81" s="169" t="str">
        <f t="shared" si="14"/>
        <v>-</v>
      </c>
      <c r="K81" s="2"/>
      <c r="L81" s="176"/>
      <c r="M81" s="170" t="str">
        <f>IF(B81&lt;=$D$8,VLOOKUP(E81,DaneRynkowe2!B:C,2,0),"-")</f>
        <v>-</v>
      </c>
      <c r="N81" s="171" t="str">
        <f t="shared" si="18"/>
        <v>-</v>
      </c>
      <c r="O81" s="172" t="str">
        <f t="shared" si="19"/>
        <v>-</v>
      </c>
      <c r="P81" s="78"/>
      <c r="Q81" s="173" t="str">
        <f t="shared" si="20"/>
        <v>-</v>
      </c>
    </row>
    <row r="82" spans="2:17" x14ac:dyDescent="0.3">
      <c r="B82" s="163" t="str">
        <f t="shared" si="15"/>
        <v>-</v>
      </c>
      <c r="C82" s="174"/>
      <c r="D82" s="175"/>
      <c r="E82" s="166" t="str">
        <f>IF(B82&lt;=$D$8,WORKDAY(F82,-$D$13,KalendarzŚwiąt!$A$2:$A$103),"-")</f>
        <v>-</v>
      </c>
      <c r="F82" s="166" t="str">
        <f t="shared" ref="F82:F113" si="21">IFERROR(IF((F81+1)&gt;VLOOKUP(B82,$B$21:$H$43,5,0),"-",F81+1),"-")</f>
        <v>-</v>
      </c>
      <c r="G82" s="167" t="str">
        <f t="shared" si="16"/>
        <v>-</v>
      </c>
      <c r="H82" s="168" t="str">
        <f t="shared" si="17"/>
        <v>-</v>
      </c>
      <c r="I82" s="2"/>
      <c r="J82" s="169" t="str">
        <f t="shared" si="14"/>
        <v>-</v>
      </c>
      <c r="K82" s="2"/>
      <c r="L82" s="176"/>
      <c r="M82" s="170" t="str">
        <f>IF(B82&lt;=$D$8,VLOOKUP(E82,DaneRynkowe2!B:C,2,0),"-")</f>
        <v>-</v>
      </c>
      <c r="N82" s="171" t="str">
        <f t="shared" si="18"/>
        <v>-</v>
      </c>
      <c r="O82" s="172" t="str">
        <f t="shared" si="19"/>
        <v>-</v>
      </c>
      <c r="P82" s="78"/>
      <c r="Q82" s="173" t="str">
        <f t="shared" si="20"/>
        <v>-</v>
      </c>
    </row>
    <row r="83" spans="2:17" x14ac:dyDescent="0.3">
      <c r="B83" s="163" t="str">
        <f t="shared" si="15"/>
        <v>-</v>
      </c>
      <c r="C83" s="174"/>
      <c r="D83" s="175"/>
      <c r="E83" s="166" t="str">
        <f>IF(B83&lt;=$D$8,WORKDAY(F83,-$D$13,KalendarzŚwiąt!$A$2:$A$103),"-")</f>
        <v>-</v>
      </c>
      <c r="F83" s="166" t="str">
        <f t="shared" si="21"/>
        <v>-</v>
      </c>
      <c r="G83" s="167" t="str">
        <f t="shared" si="16"/>
        <v>-</v>
      </c>
      <c r="H83" s="168" t="str">
        <f t="shared" si="17"/>
        <v>-</v>
      </c>
      <c r="I83" s="2"/>
      <c r="J83" s="169" t="str">
        <f t="shared" si="14"/>
        <v>-</v>
      </c>
      <c r="K83" s="2"/>
      <c r="L83" s="176"/>
      <c r="M83" s="170" t="str">
        <f>IF(B83&lt;=$D$8,VLOOKUP(E83,DaneRynkowe2!B:C,2,0),"-")</f>
        <v>-</v>
      </c>
      <c r="N83" s="171" t="str">
        <f t="shared" si="18"/>
        <v>-</v>
      </c>
      <c r="O83" s="172" t="str">
        <f t="shared" si="19"/>
        <v>-</v>
      </c>
      <c r="P83" s="78"/>
      <c r="Q83" s="173" t="str">
        <f t="shared" si="20"/>
        <v>-</v>
      </c>
    </row>
    <row r="84" spans="2:17" x14ac:dyDescent="0.3">
      <c r="B84" s="163" t="str">
        <f t="shared" si="15"/>
        <v>-</v>
      </c>
      <c r="C84" s="174"/>
      <c r="D84" s="175"/>
      <c r="E84" s="166" t="str">
        <f>IF(B84&lt;=$D$8,WORKDAY(F84,-$D$13,KalendarzŚwiąt!$A$2:$A$103),"-")</f>
        <v>-</v>
      </c>
      <c r="F84" s="166" t="str">
        <f t="shared" si="21"/>
        <v>-</v>
      </c>
      <c r="G84" s="167" t="str">
        <f t="shared" si="16"/>
        <v>-</v>
      </c>
      <c r="H84" s="168" t="str">
        <f t="shared" si="17"/>
        <v>-</v>
      </c>
      <c r="I84" s="2"/>
      <c r="J84" s="169" t="str">
        <f t="shared" si="14"/>
        <v>-</v>
      </c>
      <c r="K84" s="2"/>
      <c r="L84" s="176"/>
      <c r="M84" s="170" t="str">
        <f>IF(B84&lt;=$D$8,VLOOKUP(E84,DaneRynkowe2!B:C,2,0),"-")</f>
        <v>-</v>
      </c>
      <c r="N84" s="171" t="str">
        <f t="shared" si="18"/>
        <v>-</v>
      </c>
      <c r="O84" s="172" t="str">
        <f t="shared" si="19"/>
        <v>-</v>
      </c>
      <c r="P84" s="78"/>
      <c r="Q84" s="173" t="str">
        <f t="shared" si="20"/>
        <v>-</v>
      </c>
    </row>
    <row r="85" spans="2:17" s="15" customFormat="1" x14ac:dyDescent="0.3">
      <c r="B85" s="163" t="str">
        <f t="shared" si="15"/>
        <v>-</v>
      </c>
      <c r="C85" s="174"/>
      <c r="D85" s="175"/>
      <c r="E85" s="166" t="str">
        <f>IF(B85&lt;=$D$8,WORKDAY(F85,-$D$13,KalendarzŚwiąt!$A$2:$A$103),"-")</f>
        <v>-</v>
      </c>
      <c r="F85" s="166" t="str">
        <f t="shared" si="21"/>
        <v>-</v>
      </c>
      <c r="G85" s="167" t="str">
        <f t="shared" si="16"/>
        <v>-</v>
      </c>
      <c r="H85" s="168" t="str">
        <f t="shared" si="17"/>
        <v>-</v>
      </c>
      <c r="I85" s="2"/>
      <c r="J85" s="169" t="str">
        <f t="shared" si="14"/>
        <v>-</v>
      </c>
      <c r="K85" s="2"/>
      <c r="L85" s="176"/>
      <c r="M85" s="170" t="str">
        <f>IF(B85&lt;=$D$8,VLOOKUP(E85,DaneRynkowe2!B:C,2,0),"-")</f>
        <v>-</v>
      </c>
      <c r="N85" s="171" t="str">
        <f t="shared" si="18"/>
        <v>-</v>
      </c>
      <c r="O85" s="172" t="str">
        <f t="shared" si="19"/>
        <v>-</v>
      </c>
      <c r="P85" s="78"/>
      <c r="Q85" s="173" t="str">
        <f t="shared" si="20"/>
        <v>-</v>
      </c>
    </row>
    <row r="86" spans="2:17" x14ac:dyDescent="0.3">
      <c r="B86" s="163" t="str">
        <f t="shared" si="15"/>
        <v>-</v>
      </c>
      <c r="C86" s="174"/>
      <c r="D86" s="175"/>
      <c r="E86" s="166" t="str">
        <f>IF(B86&lt;=$D$8,WORKDAY(F86,-$D$13,KalendarzŚwiąt!$A$2:$A$103),"-")</f>
        <v>-</v>
      </c>
      <c r="F86" s="166" t="str">
        <f t="shared" si="21"/>
        <v>-</v>
      </c>
      <c r="G86" s="167" t="str">
        <f t="shared" si="16"/>
        <v>-</v>
      </c>
      <c r="H86" s="168" t="str">
        <f t="shared" si="17"/>
        <v>-</v>
      </c>
      <c r="I86" s="2"/>
      <c r="J86" s="169" t="str">
        <f t="shared" si="14"/>
        <v>-</v>
      </c>
      <c r="K86" s="2"/>
      <c r="L86" s="176"/>
      <c r="M86" s="170" t="str">
        <f>IF(B86&lt;=$D$8,VLOOKUP(E86,DaneRynkowe2!B:C,2,0),"-")</f>
        <v>-</v>
      </c>
      <c r="N86" s="171" t="str">
        <f t="shared" si="18"/>
        <v>-</v>
      </c>
      <c r="O86" s="172" t="str">
        <f t="shared" si="19"/>
        <v>-</v>
      </c>
      <c r="P86" s="78"/>
      <c r="Q86" s="173" t="str">
        <f t="shared" si="20"/>
        <v>-</v>
      </c>
    </row>
    <row r="87" spans="2:17" x14ac:dyDescent="0.3">
      <c r="B87" s="163" t="str">
        <f t="shared" si="15"/>
        <v>-</v>
      </c>
      <c r="C87" s="174"/>
      <c r="D87" s="175"/>
      <c r="E87" s="166" t="str">
        <f>IF(B87&lt;=$D$8,WORKDAY(F87,-$D$13,KalendarzŚwiąt!$A$2:$A$103),"-")</f>
        <v>-</v>
      </c>
      <c r="F87" s="166" t="str">
        <f t="shared" si="21"/>
        <v>-</v>
      </c>
      <c r="G87" s="167" t="str">
        <f t="shared" si="16"/>
        <v>-</v>
      </c>
      <c r="H87" s="168" t="str">
        <f t="shared" si="17"/>
        <v>-</v>
      </c>
      <c r="I87" s="2"/>
      <c r="J87" s="169" t="str">
        <f t="shared" si="14"/>
        <v>-</v>
      </c>
      <c r="K87" s="2"/>
      <c r="L87" s="176"/>
      <c r="M87" s="170" t="str">
        <f>IF(B87&lt;=$D$8,VLOOKUP(E87,DaneRynkowe2!B:C,2,0),"-")</f>
        <v>-</v>
      </c>
      <c r="N87" s="171" t="str">
        <f t="shared" si="18"/>
        <v>-</v>
      </c>
      <c r="O87" s="172" t="str">
        <f t="shared" si="19"/>
        <v>-</v>
      </c>
      <c r="P87" s="78"/>
      <c r="Q87" s="173" t="str">
        <f t="shared" si="20"/>
        <v>-</v>
      </c>
    </row>
    <row r="88" spans="2:17" x14ac:dyDescent="0.3">
      <c r="B88" s="163" t="str">
        <f t="shared" si="15"/>
        <v>-</v>
      </c>
      <c r="C88" s="174"/>
      <c r="D88" s="175"/>
      <c r="E88" s="166" t="str">
        <f>IF(B88&lt;=$D$8,WORKDAY(F88,-$D$13,KalendarzŚwiąt!$A$2:$A$103),"-")</f>
        <v>-</v>
      </c>
      <c r="F88" s="166" t="str">
        <f t="shared" si="21"/>
        <v>-</v>
      </c>
      <c r="G88" s="167" t="str">
        <f t="shared" si="16"/>
        <v>-</v>
      </c>
      <c r="H88" s="168" t="str">
        <f t="shared" si="17"/>
        <v>-</v>
      </c>
      <c r="I88" s="2"/>
      <c r="J88" s="169" t="str">
        <f t="shared" si="14"/>
        <v>-</v>
      </c>
      <c r="K88" s="2"/>
      <c r="L88" s="176"/>
      <c r="M88" s="170" t="str">
        <f>IF(B88&lt;=$D$8,VLOOKUP(E88,DaneRynkowe2!B:C,2,0),"-")</f>
        <v>-</v>
      </c>
      <c r="N88" s="171" t="str">
        <f t="shared" si="18"/>
        <v>-</v>
      </c>
      <c r="O88" s="172" t="str">
        <f t="shared" si="19"/>
        <v>-</v>
      </c>
      <c r="P88" s="78"/>
      <c r="Q88" s="173" t="str">
        <f t="shared" si="20"/>
        <v>-</v>
      </c>
    </row>
    <row r="89" spans="2:17" x14ac:dyDescent="0.3">
      <c r="B89" s="163" t="str">
        <f t="shared" si="15"/>
        <v>-</v>
      </c>
      <c r="C89" s="174"/>
      <c r="D89" s="175"/>
      <c r="E89" s="166" t="str">
        <f>IF(B89&lt;=$D$8,WORKDAY(F89,-$D$13,KalendarzŚwiąt!$A$2:$A$103),"-")</f>
        <v>-</v>
      </c>
      <c r="F89" s="166" t="str">
        <f t="shared" si="21"/>
        <v>-</v>
      </c>
      <c r="G89" s="167" t="str">
        <f t="shared" si="16"/>
        <v>-</v>
      </c>
      <c r="H89" s="168" t="str">
        <f t="shared" si="17"/>
        <v>-</v>
      </c>
      <c r="I89" s="2"/>
      <c r="J89" s="169" t="str">
        <f t="shared" si="14"/>
        <v>-</v>
      </c>
      <c r="K89" s="2"/>
      <c r="L89" s="176"/>
      <c r="M89" s="170" t="str">
        <f>IF(B89&lt;=$D$8,VLOOKUP(E89,DaneRynkowe2!B:C,2,0),"-")</f>
        <v>-</v>
      </c>
      <c r="N89" s="171" t="str">
        <f t="shared" si="18"/>
        <v>-</v>
      </c>
      <c r="O89" s="172" t="str">
        <f t="shared" si="19"/>
        <v>-</v>
      </c>
      <c r="P89" s="78"/>
      <c r="Q89" s="173" t="str">
        <f t="shared" si="20"/>
        <v>-</v>
      </c>
    </row>
    <row r="90" spans="2:17" x14ac:dyDescent="0.3">
      <c r="B90" s="163" t="str">
        <f t="shared" si="15"/>
        <v>-</v>
      </c>
      <c r="C90" s="174"/>
      <c r="D90" s="175"/>
      <c r="E90" s="166" t="str">
        <f>IF(B90&lt;=$D$8,WORKDAY(F90,-$D$13,KalendarzŚwiąt!$A$2:$A$103),"-")</f>
        <v>-</v>
      </c>
      <c r="F90" s="166" t="str">
        <f t="shared" si="21"/>
        <v>-</v>
      </c>
      <c r="G90" s="167" t="str">
        <f t="shared" si="16"/>
        <v>-</v>
      </c>
      <c r="H90" s="168" t="str">
        <f t="shared" si="17"/>
        <v>-</v>
      </c>
      <c r="I90" s="2"/>
      <c r="J90" s="169" t="str">
        <f t="shared" si="14"/>
        <v>-</v>
      </c>
      <c r="K90" s="2"/>
      <c r="L90" s="176"/>
      <c r="M90" s="170" t="str">
        <f>IF(B90&lt;=$D$8,VLOOKUP(E90,DaneRynkowe2!B:C,2,0),"-")</f>
        <v>-</v>
      </c>
      <c r="N90" s="171" t="str">
        <f t="shared" si="18"/>
        <v>-</v>
      </c>
      <c r="O90" s="172" t="str">
        <f t="shared" si="19"/>
        <v>-</v>
      </c>
      <c r="P90" s="78"/>
      <c r="Q90" s="173" t="str">
        <f t="shared" si="20"/>
        <v>-</v>
      </c>
    </row>
    <row r="91" spans="2:17" x14ac:dyDescent="0.3">
      <c r="B91" s="163" t="str">
        <f t="shared" si="15"/>
        <v>-</v>
      </c>
      <c r="C91" s="174"/>
      <c r="D91" s="175"/>
      <c r="E91" s="166" t="str">
        <f>IF(B91&lt;=$D$8,WORKDAY(F91,-$D$13,KalendarzŚwiąt!$A$2:$A$103),"-")</f>
        <v>-</v>
      </c>
      <c r="F91" s="166" t="str">
        <f t="shared" si="21"/>
        <v>-</v>
      </c>
      <c r="G91" s="167" t="str">
        <f t="shared" si="16"/>
        <v>-</v>
      </c>
      <c r="H91" s="168" t="str">
        <f t="shared" si="17"/>
        <v>-</v>
      </c>
      <c r="I91" s="2"/>
      <c r="J91" s="169" t="str">
        <f t="shared" si="14"/>
        <v>-</v>
      </c>
      <c r="K91" s="2"/>
      <c r="L91" s="176"/>
      <c r="M91" s="170" t="str">
        <f>IF(B91&lt;=$D$8,VLOOKUP(E91,DaneRynkowe2!B:C,2,0),"-")</f>
        <v>-</v>
      </c>
      <c r="N91" s="171" t="str">
        <f t="shared" si="18"/>
        <v>-</v>
      </c>
      <c r="O91" s="172" t="str">
        <f t="shared" si="19"/>
        <v>-</v>
      </c>
      <c r="P91" s="78"/>
      <c r="Q91" s="173" t="str">
        <f t="shared" si="20"/>
        <v>-</v>
      </c>
    </row>
    <row r="92" spans="2:17" x14ac:dyDescent="0.3">
      <c r="B92" s="163" t="str">
        <f t="shared" si="15"/>
        <v>-</v>
      </c>
      <c r="C92" s="174"/>
      <c r="D92" s="175"/>
      <c r="E92" s="166" t="str">
        <f>IF(B92&lt;=$D$8,WORKDAY(F92,-$D$13,KalendarzŚwiąt!$A$2:$A$103),"-")</f>
        <v>-</v>
      </c>
      <c r="F92" s="166" t="str">
        <f t="shared" si="21"/>
        <v>-</v>
      </c>
      <c r="G92" s="167" t="str">
        <f t="shared" si="16"/>
        <v>-</v>
      </c>
      <c r="H92" s="168" t="str">
        <f t="shared" si="17"/>
        <v>-</v>
      </c>
      <c r="I92" s="2"/>
      <c r="J92" s="169" t="str">
        <f t="shared" si="14"/>
        <v>-</v>
      </c>
      <c r="K92" s="2"/>
      <c r="L92" s="176"/>
      <c r="M92" s="170" t="str">
        <f>IF(B92&lt;=$D$8,VLOOKUP(E92,DaneRynkowe2!B:C,2,0),"-")</f>
        <v>-</v>
      </c>
      <c r="N92" s="171" t="str">
        <f t="shared" si="18"/>
        <v>-</v>
      </c>
      <c r="O92" s="172" t="str">
        <f t="shared" si="19"/>
        <v>-</v>
      </c>
      <c r="P92" s="78"/>
      <c r="Q92" s="173" t="str">
        <f t="shared" si="20"/>
        <v>-</v>
      </c>
    </row>
    <row r="93" spans="2:17" x14ac:dyDescent="0.3">
      <c r="B93" s="163" t="str">
        <f t="shared" si="15"/>
        <v>-</v>
      </c>
      <c r="C93" s="174"/>
      <c r="D93" s="175"/>
      <c r="E93" s="166" t="str">
        <f>IF(B93&lt;=$D$8,WORKDAY(F93,-$D$13,KalendarzŚwiąt!$A$2:$A$103),"-")</f>
        <v>-</v>
      </c>
      <c r="F93" s="166" t="str">
        <f t="shared" si="21"/>
        <v>-</v>
      </c>
      <c r="G93" s="167" t="str">
        <f t="shared" si="16"/>
        <v>-</v>
      </c>
      <c r="H93" s="168" t="str">
        <f t="shared" si="17"/>
        <v>-</v>
      </c>
      <c r="I93" s="2"/>
      <c r="J93" s="169" t="str">
        <f t="shared" si="14"/>
        <v>-</v>
      </c>
      <c r="K93" s="2"/>
      <c r="L93" s="176"/>
      <c r="M93" s="170" t="str">
        <f>IF(B93&lt;=$D$8,VLOOKUP(E93,DaneRynkowe2!B:C,2,0),"-")</f>
        <v>-</v>
      </c>
      <c r="N93" s="171" t="str">
        <f t="shared" si="18"/>
        <v>-</v>
      </c>
      <c r="O93" s="172" t="str">
        <f t="shared" si="19"/>
        <v>-</v>
      </c>
      <c r="P93" s="78"/>
      <c r="Q93" s="173" t="str">
        <f t="shared" si="20"/>
        <v>-</v>
      </c>
    </row>
    <row r="94" spans="2:17" x14ac:dyDescent="0.3">
      <c r="B94" s="163" t="str">
        <f t="shared" si="15"/>
        <v>-</v>
      </c>
      <c r="C94" s="174"/>
      <c r="D94" s="175"/>
      <c r="E94" s="166" t="str">
        <f>IF(B94&lt;=$D$8,WORKDAY(F94,-$D$13,KalendarzŚwiąt!$A$2:$A$103),"-")</f>
        <v>-</v>
      </c>
      <c r="F94" s="166" t="str">
        <f t="shared" si="21"/>
        <v>-</v>
      </c>
      <c r="G94" s="167" t="str">
        <f t="shared" si="16"/>
        <v>-</v>
      </c>
      <c r="H94" s="168" t="str">
        <f t="shared" si="17"/>
        <v>-</v>
      </c>
      <c r="I94" s="2"/>
      <c r="J94" s="169" t="str">
        <f t="shared" si="14"/>
        <v>-</v>
      </c>
      <c r="K94" s="2"/>
      <c r="L94" s="176"/>
      <c r="M94" s="170" t="str">
        <f>IF(B94&lt;=$D$8,VLOOKUP(E94,DaneRynkowe2!B:C,2,0),"-")</f>
        <v>-</v>
      </c>
      <c r="N94" s="171" t="str">
        <f t="shared" si="18"/>
        <v>-</v>
      </c>
      <c r="O94" s="172" t="str">
        <f t="shared" si="19"/>
        <v>-</v>
      </c>
      <c r="P94" s="78"/>
      <c r="Q94" s="173" t="str">
        <f t="shared" si="20"/>
        <v>-</v>
      </c>
    </row>
    <row r="95" spans="2:17" x14ac:dyDescent="0.3">
      <c r="B95" s="163" t="str">
        <f t="shared" si="15"/>
        <v>-</v>
      </c>
      <c r="C95" s="174"/>
      <c r="D95" s="175"/>
      <c r="E95" s="166" t="str">
        <f>IF(B95&lt;=$D$8,WORKDAY(F95,-$D$13,KalendarzŚwiąt!$A$2:$A$103),"-")</f>
        <v>-</v>
      </c>
      <c r="F95" s="166" t="str">
        <f t="shared" si="21"/>
        <v>-</v>
      </c>
      <c r="G95" s="167" t="str">
        <f t="shared" si="16"/>
        <v>-</v>
      </c>
      <c r="H95" s="168" t="str">
        <f t="shared" si="17"/>
        <v>-</v>
      </c>
      <c r="I95" s="2"/>
      <c r="J95" s="169" t="str">
        <f t="shared" si="14"/>
        <v>-</v>
      </c>
      <c r="K95" s="2"/>
      <c r="L95" s="176"/>
      <c r="M95" s="170" t="str">
        <f>IF(B95&lt;=$D$8,VLOOKUP(E95,DaneRynkowe2!B:C,2,0),"-")</f>
        <v>-</v>
      </c>
      <c r="N95" s="171" t="str">
        <f t="shared" si="18"/>
        <v>-</v>
      </c>
      <c r="O95" s="172" t="str">
        <f t="shared" si="19"/>
        <v>-</v>
      </c>
      <c r="P95" s="78"/>
      <c r="Q95" s="173" t="str">
        <f t="shared" si="20"/>
        <v>-</v>
      </c>
    </row>
    <row r="96" spans="2:17" x14ac:dyDescent="0.3">
      <c r="B96" s="163" t="str">
        <f t="shared" si="15"/>
        <v>-</v>
      </c>
      <c r="C96" s="174"/>
      <c r="D96" s="175"/>
      <c r="E96" s="166" t="str">
        <f>IF(B96&lt;=$D$8,WORKDAY(F96,-$D$13,KalendarzŚwiąt!$A$2:$A$103),"-")</f>
        <v>-</v>
      </c>
      <c r="F96" s="166" t="str">
        <f t="shared" si="21"/>
        <v>-</v>
      </c>
      <c r="G96" s="167" t="str">
        <f t="shared" si="16"/>
        <v>-</v>
      </c>
      <c r="H96" s="168" t="str">
        <f t="shared" si="17"/>
        <v>-</v>
      </c>
      <c r="I96" s="2"/>
      <c r="J96" s="169" t="str">
        <f t="shared" si="14"/>
        <v>-</v>
      </c>
      <c r="K96" s="2"/>
      <c r="L96" s="176"/>
      <c r="M96" s="170" t="str">
        <f>IF(B96&lt;=$D$8,VLOOKUP(E96,DaneRynkowe2!B:C,2,0),"-")</f>
        <v>-</v>
      </c>
      <c r="N96" s="171" t="str">
        <f t="shared" si="18"/>
        <v>-</v>
      </c>
      <c r="O96" s="172" t="str">
        <f t="shared" si="19"/>
        <v>-</v>
      </c>
      <c r="P96" s="78"/>
      <c r="Q96" s="173" t="str">
        <f t="shared" si="20"/>
        <v>-</v>
      </c>
    </row>
    <row r="97" spans="2:17" x14ac:dyDescent="0.3">
      <c r="B97" s="163" t="str">
        <f t="shared" si="15"/>
        <v>-</v>
      </c>
      <c r="C97" s="174"/>
      <c r="D97" s="175"/>
      <c r="E97" s="166" t="str">
        <f>IF(B97&lt;=$D$8,WORKDAY(F97,-$D$13,KalendarzŚwiąt!$A$2:$A$103),"-")</f>
        <v>-</v>
      </c>
      <c r="F97" s="166" t="str">
        <f t="shared" si="21"/>
        <v>-</v>
      </c>
      <c r="G97" s="167" t="str">
        <f t="shared" si="16"/>
        <v>-</v>
      </c>
      <c r="H97" s="168" t="str">
        <f t="shared" si="17"/>
        <v>-</v>
      </c>
      <c r="I97" s="2"/>
      <c r="J97" s="169" t="str">
        <f t="shared" si="14"/>
        <v>-</v>
      </c>
      <c r="K97" s="2"/>
      <c r="L97" s="176"/>
      <c r="M97" s="170" t="str">
        <f>IF(B97&lt;=$D$8,VLOOKUP(E97,DaneRynkowe2!B:C,2,0),"-")</f>
        <v>-</v>
      </c>
      <c r="N97" s="171" t="str">
        <f t="shared" si="18"/>
        <v>-</v>
      </c>
      <c r="O97" s="172" t="str">
        <f t="shared" si="19"/>
        <v>-</v>
      </c>
      <c r="P97" s="78"/>
      <c r="Q97" s="173" t="str">
        <f t="shared" si="20"/>
        <v>-</v>
      </c>
    </row>
    <row r="98" spans="2:17" x14ac:dyDescent="0.3">
      <c r="B98" s="163" t="str">
        <f t="shared" si="15"/>
        <v>-</v>
      </c>
      <c r="C98" s="174"/>
      <c r="D98" s="175"/>
      <c r="E98" s="166" t="str">
        <f>IF(B98&lt;=$D$8,WORKDAY(F98,-$D$13,KalendarzŚwiąt!$A$2:$A$103),"-")</f>
        <v>-</v>
      </c>
      <c r="F98" s="166" t="str">
        <f t="shared" si="21"/>
        <v>-</v>
      </c>
      <c r="G98" s="167" t="str">
        <f t="shared" si="16"/>
        <v>-</v>
      </c>
      <c r="H98" s="168" t="str">
        <f t="shared" si="17"/>
        <v>-</v>
      </c>
      <c r="I98" s="2"/>
      <c r="J98" s="169" t="str">
        <f t="shared" si="14"/>
        <v>-</v>
      </c>
      <c r="K98" s="2"/>
      <c r="L98" s="176"/>
      <c r="M98" s="170" t="str">
        <f>IF(B98&lt;=$D$8,VLOOKUP(E98,DaneRynkowe2!B:C,2,0),"-")</f>
        <v>-</v>
      </c>
      <c r="N98" s="171" t="str">
        <f t="shared" si="18"/>
        <v>-</v>
      </c>
      <c r="O98" s="172" t="str">
        <f t="shared" si="19"/>
        <v>-</v>
      </c>
      <c r="P98" s="78"/>
      <c r="Q98" s="173" t="str">
        <f t="shared" si="20"/>
        <v>-</v>
      </c>
    </row>
    <row r="99" spans="2:17" x14ac:dyDescent="0.3">
      <c r="B99" s="163" t="str">
        <f t="shared" si="15"/>
        <v>-</v>
      </c>
      <c r="C99" s="174"/>
      <c r="D99" s="175"/>
      <c r="E99" s="166" t="str">
        <f>IF(B99&lt;=$D$8,WORKDAY(F99,-$D$13,KalendarzŚwiąt!$A$2:$A$103),"-")</f>
        <v>-</v>
      </c>
      <c r="F99" s="166" t="str">
        <f t="shared" si="21"/>
        <v>-</v>
      </c>
      <c r="G99" s="167" t="str">
        <f t="shared" si="16"/>
        <v>-</v>
      </c>
      <c r="H99" s="168" t="str">
        <f t="shared" si="17"/>
        <v>-</v>
      </c>
      <c r="I99" s="2"/>
      <c r="J99" s="169" t="str">
        <f t="shared" si="14"/>
        <v>-</v>
      </c>
      <c r="K99" s="2"/>
      <c r="L99" s="176"/>
      <c r="M99" s="170" t="str">
        <f>IF(B99&lt;=$D$8,VLOOKUP(E99,DaneRynkowe2!B:C,2,0),"-")</f>
        <v>-</v>
      </c>
      <c r="N99" s="171" t="str">
        <f t="shared" si="18"/>
        <v>-</v>
      </c>
      <c r="O99" s="172" t="str">
        <f t="shared" si="19"/>
        <v>-</v>
      </c>
      <c r="P99" s="78"/>
      <c r="Q99" s="173" t="str">
        <f t="shared" si="20"/>
        <v>-</v>
      </c>
    </row>
    <row r="100" spans="2:17" x14ac:dyDescent="0.3">
      <c r="B100" s="163" t="str">
        <f t="shared" si="15"/>
        <v>-</v>
      </c>
      <c r="C100" s="174"/>
      <c r="D100" s="175"/>
      <c r="E100" s="166" t="str">
        <f>IF(B100&lt;=$D$8,WORKDAY(F100,-$D$13,KalendarzŚwiąt!$A$2:$A$103),"-")</f>
        <v>-</v>
      </c>
      <c r="F100" s="166" t="str">
        <f t="shared" si="21"/>
        <v>-</v>
      </c>
      <c r="G100" s="167" t="str">
        <f t="shared" si="16"/>
        <v>-</v>
      </c>
      <c r="H100" s="168" t="str">
        <f t="shared" si="17"/>
        <v>-</v>
      </c>
      <c r="I100" s="2"/>
      <c r="J100" s="169" t="str">
        <f t="shared" si="14"/>
        <v>-</v>
      </c>
      <c r="K100" s="2"/>
      <c r="L100" s="176"/>
      <c r="M100" s="170" t="str">
        <f>IF(B100&lt;=$D$8,VLOOKUP(E100,DaneRynkowe2!B:C,2,0),"-")</f>
        <v>-</v>
      </c>
      <c r="N100" s="171" t="str">
        <f t="shared" si="18"/>
        <v>-</v>
      </c>
      <c r="O100" s="172" t="str">
        <f t="shared" si="19"/>
        <v>-</v>
      </c>
      <c r="P100" s="78"/>
      <c r="Q100" s="173" t="str">
        <f t="shared" si="20"/>
        <v>-</v>
      </c>
    </row>
    <row r="101" spans="2:17" x14ac:dyDescent="0.3">
      <c r="B101" s="163" t="str">
        <f t="shared" si="15"/>
        <v>-</v>
      </c>
      <c r="C101" s="174"/>
      <c r="D101" s="175"/>
      <c r="E101" s="166" t="str">
        <f>IF(B101&lt;=$D$8,WORKDAY(F101,-$D$13,KalendarzŚwiąt!$A$2:$A$103),"-")</f>
        <v>-</v>
      </c>
      <c r="F101" s="166" t="str">
        <f t="shared" si="21"/>
        <v>-</v>
      </c>
      <c r="G101" s="167" t="str">
        <f t="shared" si="16"/>
        <v>-</v>
      </c>
      <c r="H101" s="168" t="str">
        <f t="shared" si="17"/>
        <v>-</v>
      </c>
      <c r="I101" s="2"/>
      <c r="J101" s="169" t="str">
        <f t="shared" si="14"/>
        <v>-</v>
      </c>
      <c r="K101" s="2"/>
      <c r="L101" s="176"/>
      <c r="M101" s="170" t="str">
        <f>IF(B101&lt;=$D$8,VLOOKUP(E101,DaneRynkowe2!B:C,2,0),"-")</f>
        <v>-</v>
      </c>
      <c r="N101" s="171" t="str">
        <f t="shared" si="18"/>
        <v>-</v>
      </c>
      <c r="O101" s="172" t="str">
        <f t="shared" si="19"/>
        <v>-</v>
      </c>
      <c r="P101" s="78"/>
      <c r="Q101" s="173" t="str">
        <f t="shared" si="20"/>
        <v>-</v>
      </c>
    </row>
    <row r="102" spans="2:17" x14ac:dyDescent="0.3">
      <c r="B102" s="163" t="str">
        <f t="shared" si="15"/>
        <v>-</v>
      </c>
      <c r="C102" s="174"/>
      <c r="D102" s="175"/>
      <c r="E102" s="166" t="str">
        <f>IF(B102&lt;=$D$8,WORKDAY(F102,-$D$13,KalendarzŚwiąt!$A$2:$A$103),"-")</f>
        <v>-</v>
      </c>
      <c r="F102" s="166" t="str">
        <f t="shared" si="21"/>
        <v>-</v>
      </c>
      <c r="G102" s="167" t="str">
        <f t="shared" si="16"/>
        <v>-</v>
      </c>
      <c r="H102" s="168" t="str">
        <f t="shared" si="17"/>
        <v>-</v>
      </c>
      <c r="I102" s="2"/>
      <c r="J102" s="169" t="str">
        <f t="shared" si="14"/>
        <v>-</v>
      </c>
      <c r="K102" s="2"/>
      <c r="L102" s="176"/>
      <c r="M102" s="170" t="str">
        <f>IF(B102&lt;=$D$8,VLOOKUP(E102,DaneRynkowe2!B:C,2,0),"-")</f>
        <v>-</v>
      </c>
      <c r="N102" s="171" t="str">
        <f t="shared" si="18"/>
        <v>-</v>
      </c>
      <c r="O102" s="172" t="str">
        <f t="shared" si="19"/>
        <v>-</v>
      </c>
      <c r="P102" s="78"/>
      <c r="Q102" s="173" t="str">
        <f t="shared" si="20"/>
        <v>-</v>
      </c>
    </row>
    <row r="103" spans="2:17" x14ac:dyDescent="0.3">
      <c r="B103" s="163" t="str">
        <f t="shared" si="15"/>
        <v>-</v>
      </c>
      <c r="C103" s="174"/>
      <c r="D103" s="175"/>
      <c r="E103" s="166" t="str">
        <f>IF(B103&lt;=$D$8,WORKDAY(F103,-$D$13,KalendarzŚwiąt!$A$2:$A$103),"-")</f>
        <v>-</v>
      </c>
      <c r="F103" s="166" t="str">
        <f t="shared" si="21"/>
        <v>-</v>
      </c>
      <c r="G103" s="167" t="str">
        <f t="shared" si="16"/>
        <v>-</v>
      </c>
      <c r="H103" s="168" t="str">
        <f t="shared" si="17"/>
        <v>-</v>
      </c>
      <c r="I103" s="2"/>
      <c r="J103" s="169" t="str">
        <f t="shared" si="14"/>
        <v>-</v>
      </c>
      <c r="K103" s="2"/>
      <c r="L103" s="176"/>
      <c r="M103" s="170" t="str">
        <f>IF(B103&lt;=$D$8,VLOOKUP(E103,DaneRynkowe2!B:C,2,0),"-")</f>
        <v>-</v>
      </c>
      <c r="N103" s="171" t="str">
        <f t="shared" si="18"/>
        <v>-</v>
      </c>
      <c r="O103" s="172" t="str">
        <f t="shared" si="19"/>
        <v>-</v>
      </c>
      <c r="P103" s="78"/>
      <c r="Q103" s="173" t="str">
        <f t="shared" si="20"/>
        <v>-</v>
      </c>
    </row>
    <row r="104" spans="2:17" x14ac:dyDescent="0.3">
      <c r="B104" s="163" t="str">
        <f t="shared" si="15"/>
        <v>-</v>
      </c>
      <c r="C104" s="174"/>
      <c r="D104" s="175"/>
      <c r="E104" s="166" t="str">
        <f>IF(B104&lt;=$D$8,WORKDAY(F104,-$D$13,KalendarzŚwiąt!$A$2:$A$103),"-")</f>
        <v>-</v>
      </c>
      <c r="F104" s="166" t="str">
        <f t="shared" si="21"/>
        <v>-</v>
      </c>
      <c r="G104" s="167" t="str">
        <f t="shared" si="16"/>
        <v>-</v>
      </c>
      <c r="H104" s="168" t="str">
        <f t="shared" si="17"/>
        <v>-</v>
      </c>
      <c r="I104" s="2"/>
      <c r="J104" s="169" t="str">
        <f t="shared" si="14"/>
        <v>-</v>
      </c>
      <c r="K104" s="2"/>
      <c r="L104" s="176"/>
      <c r="M104" s="170" t="str">
        <f>IF(B104&lt;=$D$8,VLOOKUP(E104,DaneRynkowe2!B:C,2,0),"-")</f>
        <v>-</v>
      </c>
      <c r="N104" s="171" t="str">
        <f t="shared" si="18"/>
        <v>-</v>
      </c>
      <c r="O104" s="172" t="str">
        <f t="shared" si="19"/>
        <v>-</v>
      </c>
      <c r="P104" s="78"/>
      <c r="Q104" s="173" t="str">
        <f t="shared" si="20"/>
        <v>-</v>
      </c>
    </row>
    <row r="105" spans="2:17" x14ac:dyDescent="0.3">
      <c r="B105" s="163" t="str">
        <f t="shared" si="15"/>
        <v>-</v>
      </c>
      <c r="C105" s="174"/>
      <c r="D105" s="175"/>
      <c r="E105" s="166" t="str">
        <f>IF(B105&lt;=$D$8,WORKDAY(F105,-$D$13,KalendarzŚwiąt!$A$2:$A$103),"-")</f>
        <v>-</v>
      </c>
      <c r="F105" s="166" t="str">
        <f t="shared" si="21"/>
        <v>-</v>
      </c>
      <c r="G105" s="167" t="str">
        <f t="shared" si="16"/>
        <v>-</v>
      </c>
      <c r="H105" s="168" t="str">
        <f t="shared" si="17"/>
        <v>-</v>
      </c>
      <c r="I105" s="2"/>
      <c r="J105" s="169" t="str">
        <f t="shared" si="14"/>
        <v>-</v>
      </c>
      <c r="K105" s="2"/>
      <c r="L105" s="176"/>
      <c r="M105" s="170" t="str">
        <f>IF(B105&lt;=$D$8,VLOOKUP(E105,DaneRynkowe2!B:C,2,0),"-")</f>
        <v>-</v>
      </c>
      <c r="N105" s="171" t="str">
        <f t="shared" si="18"/>
        <v>-</v>
      </c>
      <c r="O105" s="172" t="str">
        <f t="shared" si="19"/>
        <v>-</v>
      </c>
      <c r="P105" s="78"/>
      <c r="Q105" s="173" t="str">
        <f t="shared" si="20"/>
        <v>-</v>
      </c>
    </row>
    <row r="106" spans="2:17" x14ac:dyDescent="0.3">
      <c r="B106" s="163" t="str">
        <f t="shared" si="15"/>
        <v>-</v>
      </c>
      <c r="C106" s="174"/>
      <c r="D106" s="175"/>
      <c r="E106" s="166" t="str">
        <f>IF(B106&lt;=$D$8,WORKDAY(F106,-$D$13,KalendarzŚwiąt!$A$2:$A$103),"-")</f>
        <v>-</v>
      </c>
      <c r="F106" s="166" t="str">
        <f t="shared" si="21"/>
        <v>-</v>
      </c>
      <c r="G106" s="167" t="str">
        <f t="shared" si="16"/>
        <v>-</v>
      </c>
      <c r="H106" s="168" t="str">
        <f t="shared" si="17"/>
        <v>-</v>
      </c>
      <c r="I106" s="2"/>
      <c r="J106" s="169" t="str">
        <f t="shared" si="14"/>
        <v>-</v>
      </c>
      <c r="K106" s="2"/>
      <c r="L106" s="176"/>
      <c r="M106" s="170" t="str">
        <f>IF(B106&lt;=$D$8,VLOOKUP(E106,DaneRynkowe2!B:C,2,0),"-")</f>
        <v>-</v>
      </c>
      <c r="N106" s="171" t="str">
        <f t="shared" si="18"/>
        <v>-</v>
      </c>
      <c r="O106" s="172" t="str">
        <f t="shared" si="19"/>
        <v>-</v>
      </c>
      <c r="P106" s="78"/>
      <c r="Q106" s="173" t="str">
        <f t="shared" si="20"/>
        <v>-</v>
      </c>
    </row>
    <row r="107" spans="2:17" x14ac:dyDescent="0.3">
      <c r="B107" s="163" t="str">
        <f t="shared" si="15"/>
        <v>-</v>
      </c>
      <c r="C107" s="174"/>
      <c r="D107" s="175"/>
      <c r="E107" s="166" t="str">
        <f>IF(B107&lt;=$D$8,WORKDAY(F107,-$D$13,KalendarzŚwiąt!$A$2:$A$103),"-")</f>
        <v>-</v>
      </c>
      <c r="F107" s="166" t="str">
        <f t="shared" si="21"/>
        <v>-</v>
      </c>
      <c r="G107" s="167" t="str">
        <f t="shared" si="16"/>
        <v>-</v>
      </c>
      <c r="H107" s="168" t="str">
        <f t="shared" si="17"/>
        <v>-</v>
      </c>
      <c r="I107" s="2"/>
      <c r="J107" s="169" t="str">
        <f t="shared" si="14"/>
        <v>-</v>
      </c>
      <c r="K107" s="2"/>
      <c r="L107" s="176"/>
      <c r="M107" s="170" t="str">
        <f>IF(B107&lt;=$D$8,VLOOKUP(E107,DaneRynkowe2!B:C,2,0),"-")</f>
        <v>-</v>
      </c>
      <c r="N107" s="171" t="str">
        <f t="shared" si="18"/>
        <v>-</v>
      </c>
      <c r="O107" s="172" t="str">
        <f t="shared" si="19"/>
        <v>-</v>
      </c>
      <c r="P107" s="78"/>
      <c r="Q107" s="173" t="str">
        <f t="shared" si="20"/>
        <v>-</v>
      </c>
    </row>
    <row r="108" spans="2:17" x14ac:dyDescent="0.3">
      <c r="B108" s="163" t="str">
        <f t="shared" si="15"/>
        <v>-</v>
      </c>
      <c r="C108" s="174"/>
      <c r="D108" s="175"/>
      <c r="E108" s="166" t="str">
        <f>IF(B108&lt;=$D$8,WORKDAY(F108,-$D$13,KalendarzŚwiąt!$A$2:$A$103),"-")</f>
        <v>-</v>
      </c>
      <c r="F108" s="166" t="str">
        <f t="shared" si="21"/>
        <v>-</v>
      </c>
      <c r="G108" s="167" t="str">
        <f t="shared" si="16"/>
        <v>-</v>
      </c>
      <c r="H108" s="168" t="str">
        <f t="shared" si="17"/>
        <v>-</v>
      </c>
      <c r="I108" s="2"/>
      <c r="J108" s="169" t="str">
        <f t="shared" si="14"/>
        <v>-</v>
      </c>
      <c r="K108" s="2"/>
      <c r="L108" s="176"/>
      <c r="M108" s="170" t="str">
        <f>IF(B108&lt;=$D$8,VLOOKUP(E108,DaneRynkowe2!B:C,2,0),"-")</f>
        <v>-</v>
      </c>
      <c r="N108" s="171" t="str">
        <f t="shared" si="18"/>
        <v>-</v>
      </c>
      <c r="O108" s="172" t="str">
        <f t="shared" si="19"/>
        <v>-</v>
      </c>
      <c r="P108" s="78"/>
      <c r="Q108" s="173" t="str">
        <f t="shared" si="20"/>
        <v>-</v>
      </c>
    </row>
    <row r="109" spans="2:17" s="15" customFormat="1" x14ac:dyDescent="0.3">
      <c r="B109" s="163" t="str">
        <f t="shared" si="15"/>
        <v>-</v>
      </c>
      <c r="C109" s="174"/>
      <c r="D109" s="175"/>
      <c r="E109" s="166" t="str">
        <f>IF(B109&lt;=$D$8,WORKDAY(F109,-$D$13,KalendarzŚwiąt!$A$2:$A$103),"-")</f>
        <v>-</v>
      </c>
      <c r="F109" s="166" t="str">
        <f t="shared" si="21"/>
        <v>-</v>
      </c>
      <c r="G109" s="167" t="str">
        <f t="shared" si="16"/>
        <v>-</v>
      </c>
      <c r="H109" s="168" t="str">
        <f t="shared" si="17"/>
        <v>-</v>
      </c>
      <c r="I109" s="2"/>
      <c r="J109" s="169" t="str">
        <f t="shared" ref="J109:J140" si="22">IF(B109="-","-",VLOOKUP(B109,$B$20:$J$40,9,0))</f>
        <v>-</v>
      </c>
      <c r="K109" s="2"/>
      <c r="L109" s="176"/>
      <c r="M109" s="170" t="str">
        <f>IF(B109&lt;=$D$8,VLOOKUP(E109,DaneRynkowe2!B:C,2,0),"-")</f>
        <v>-</v>
      </c>
      <c r="N109" s="171" t="str">
        <f t="shared" si="18"/>
        <v>-</v>
      </c>
      <c r="O109" s="172" t="str">
        <f t="shared" si="19"/>
        <v>-</v>
      </c>
      <c r="P109" s="78"/>
      <c r="Q109" s="173" t="str">
        <f t="shared" si="20"/>
        <v>-</v>
      </c>
    </row>
    <row r="110" spans="2:17" x14ac:dyDescent="0.3">
      <c r="B110" s="163" t="str">
        <f t="shared" ref="B110:B141" si="23">IF(B109="-","-",IF(F109=VLOOKUP(B109,$B$20:$H$40,5,0),"-",B109))</f>
        <v>-</v>
      </c>
      <c r="C110" s="174"/>
      <c r="D110" s="175"/>
      <c r="E110" s="166" t="str">
        <f>IF(B110&lt;=$D$8,WORKDAY(F110,-$D$13,KalendarzŚwiąt!$A$2:$A$103),"-")</f>
        <v>-</v>
      </c>
      <c r="F110" s="166" t="str">
        <f t="shared" si="21"/>
        <v>-</v>
      </c>
      <c r="G110" s="167" t="str">
        <f t="shared" ref="G110:G141" si="24">IF(B110="-","-",E110-$C$45)</f>
        <v>-</v>
      </c>
      <c r="H110" s="168" t="str">
        <f t="shared" ref="H110:H141" si="25">IF(B110="-","-",F110-$D$45)</f>
        <v>-</v>
      </c>
      <c r="I110" s="2"/>
      <c r="J110" s="169" t="str">
        <f t="shared" si="22"/>
        <v>-</v>
      </c>
      <c r="K110" s="2"/>
      <c r="L110" s="176"/>
      <c r="M110" s="170" t="str">
        <f>IF(B110&lt;=$D$8,VLOOKUP(E110,DaneRynkowe2!B:C,2,0),"-")</f>
        <v>-</v>
      </c>
      <c r="N110" s="171" t="str">
        <f t="shared" ref="N110:N141" si="26">IF(B110="-","-",(M110/$L$45-1)*$D$14/G110)</f>
        <v>-</v>
      </c>
      <c r="O110" s="172" t="str">
        <f t="shared" ref="O110:O141" si="27">IF(B110="-","-",ROUND(J110*(N110+$D$15)*H110/365,$O$16))</f>
        <v>-</v>
      </c>
      <c r="P110" s="78"/>
      <c r="Q110" s="173" t="str">
        <f t="shared" ref="Q110:Q141" si="28">IF(B110="-","-",O110-O109)</f>
        <v>-</v>
      </c>
    </row>
    <row r="111" spans="2:17" x14ac:dyDescent="0.3">
      <c r="B111" s="163" t="str">
        <f t="shared" si="23"/>
        <v>-</v>
      </c>
      <c r="C111" s="174"/>
      <c r="D111" s="175"/>
      <c r="E111" s="166" t="str">
        <f>IF(B111&lt;=$D$8,WORKDAY(F111,-$D$13,KalendarzŚwiąt!$A$2:$A$103),"-")</f>
        <v>-</v>
      </c>
      <c r="F111" s="166" t="str">
        <f t="shared" si="21"/>
        <v>-</v>
      </c>
      <c r="G111" s="167" t="str">
        <f t="shared" si="24"/>
        <v>-</v>
      </c>
      <c r="H111" s="168" t="str">
        <f t="shared" si="25"/>
        <v>-</v>
      </c>
      <c r="I111" s="2"/>
      <c r="J111" s="169" t="str">
        <f t="shared" si="22"/>
        <v>-</v>
      </c>
      <c r="K111" s="2"/>
      <c r="L111" s="176"/>
      <c r="M111" s="170" t="str">
        <f>IF(B111&lt;=$D$8,VLOOKUP(E111,DaneRynkowe2!B:C,2,0),"-")</f>
        <v>-</v>
      </c>
      <c r="N111" s="171" t="str">
        <f t="shared" si="26"/>
        <v>-</v>
      </c>
      <c r="O111" s="172" t="str">
        <f t="shared" si="27"/>
        <v>-</v>
      </c>
      <c r="P111" s="78"/>
      <c r="Q111" s="173" t="str">
        <f t="shared" si="28"/>
        <v>-</v>
      </c>
    </row>
    <row r="112" spans="2:17" x14ac:dyDescent="0.3">
      <c r="B112" s="163" t="str">
        <f t="shared" si="23"/>
        <v>-</v>
      </c>
      <c r="C112" s="174"/>
      <c r="D112" s="175"/>
      <c r="E112" s="166" t="str">
        <f>IF(B112&lt;=$D$8,WORKDAY(F112,-$D$13,KalendarzŚwiąt!$A$2:$A$103),"-")</f>
        <v>-</v>
      </c>
      <c r="F112" s="166" t="str">
        <f t="shared" si="21"/>
        <v>-</v>
      </c>
      <c r="G112" s="167" t="str">
        <f t="shared" si="24"/>
        <v>-</v>
      </c>
      <c r="H112" s="168" t="str">
        <f t="shared" si="25"/>
        <v>-</v>
      </c>
      <c r="I112" s="2"/>
      <c r="J112" s="169" t="str">
        <f t="shared" si="22"/>
        <v>-</v>
      </c>
      <c r="K112" s="2"/>
      <c r="L112" s="176"/>
      <c r="M112" s="170" t="str">
        <f>IF(B112&lt;=$D$8,VLOOKUP(E112,DaneRynkowe2!B:C,2,0),"-")</f>
        <v>-</v>
      </c>
      <c r="N112" s="171" t="str">
        <f t="shared" si="26"/>
        <v>-</v>
      </c>
      <c r="O112" s="172" t="str">
        <f t="shared" si="27"/>
        <v>-</v>
      </c>
      <c r="P112" s="78"/>
      <c r="Q112" s="173" t="str">
        <f t="shared" si="28"/>
        <v>-</v>
      </c>
    </row>
    <row r="113" spans="2:17" x14ac:dyDescent="0.3">
      <c r="B113" s="163" t="str">
        <f t="shared" si="23"/>
        <v>-</v>
      </c>
      <c r="C113" s="174"/>
      <c r="D113" s="175"/>
      <c r="E113" s="166" t="str">
        <f>IF(B113&lt;=$D$8,WORKDAY(F113,-$D$13,KalendarzŚwiąt!$A$2:$A$103),"-")</f>
        <v>-</v>
      </c>
      <c r="F113" s="166" t="str">
        <f t="shared" si="21"/>
        <v>-</v>
      </c>
      <c r="G113" s="167" t="str">
        <f t="shared" si="24"/>
        <v>-</v>
      </c>
      <c r="H113" s="168" t="str">
        <f t="shared" si="25"/>
        <v>-</v>
      </c>
      <c r="I113" s="2"/>
      <c r="J113" s="169" t="str">
        <f t="shared" si="22"/>
        <v>-</v>
      </c>
      <c r="K113" s="2"/>
      <c r="L113" s="176"/>
      <c r="M113" s="170" t="str">
        <f>IF(B113&lt;=$D$8,VLOOKUP(E113,DaneRynkowe2!B:C,2,0),"-")</f>
        <v>-</v>
      </c>
      <c r="N113" s="171" t="str">
        <f t="shared" si="26"/>
        <v>-</v>
      </c>
      <c r="O113" s="172" t="str">
        <f t="shared" si="27"/>
        <v>-</v>
      </c>
      <c r="P113" s="78"/>
      <c r="Q113" s="173" t="str">
        <f t="shared" si="28"/>
        <v>-</v>
      </c>
    </row>
    <row r="114" spans="2:17" x14ac:dyDescent="0.3">
      <c r="B114" s="163" t="str">
        <f t="shared" si="23"/>
        <v>-</v>
      </c>
      <c r="C114" s="174"/>
      <c r="D114" s="175"/>
      <c r="E114" s="166" t="str">
        <f>IF(B114&lt;=$D$8,WORKDAY(F114,-$D$13,KalendarzŚwiąt!$A$2:$A$103),"-")</f>
        <v>-</v>
      </c>
      <c r="F114" s="166" t="str">
        <f t="shared" ref="F114:F145" si="29">IFERROR(IF((F113+1)&gt;VLOOKUP(B114,$B$21:$H$43,5,0),"-",F113+1),"-")</f>
        <v>-</v>
      </c>
      <c r="G114" s="167" t="str">
        <f t="shared" si="24"/>
        <v>-</v>
      </c>
      <c r="H114" s="168" t="str">
        <f t="shared" si="25"/>
        <v>-</v>
      </c>
      <c r="I114" s="2"/>
      <c r="J114" s="169" t="str">
        <f t="shared" si="22"/>
        <v>-</v>
      </c>
      <c r="K114" s="2"/>
      <c r="L114" s="176"/>
      <c r="M114" s="170" t="str">
        <f>IF(B114&lt;=$D$8,VLOOKUP(E114,DaneRynkowe2!B:C,2,0),"-")</f>
        <v>-</v>
      </c>
      <c r="N114" s="171" t="str">
        <f t="shared" si="26"/>
        <v>-</v>
      </c>
      <c r="O114" s="172" t="str">
        <f t="shared" si="27"/>
        <v>-</v>
      </c>
      <c r="P114" s="78"/>
      <c r="Q114" s="173" t="str">
        <f t="shared" si="28"/>
        <v>-</v>
      </c>
    </row>
    <row r="115" spans="2:17" x14ac:dyDescent="0.3">
      <c r="B115" s="163" t="str">
        <f t="shared" si="23"/>
        <v>-</v>
      </c>
      <c r="C115" s="174"/>
      <c r="D115" s="175"/>
      <c r="E115" s="166" t="str">
        <f>IF(B115&lt;=$D$8,WORKDAY(F115,-$D$13,KalendarzŚwiąt!$A$2:$A$103),"-")</f>
        <v>-</v>
      </c>
      <c r="F115" s="166" t="str">
        <f t="shared" si="29"/>
        <v>-</v>
      </c>
      <c r="G115" s="167" t="str">
        <f t="shared" si="24"/>
        <v>-</v>
      </c>
      <c r="H115" s="168" t="str">
        <f t="shared" si="25"/>
        <v>-</v>
      </c>
      <c r="I115" s="2"/>
      <c r="J115" s="169" t="str">
        <f t="shared" si="22"/>
        <v>-</v>
      </c>
      <c r="K115" s="2"/>
      <c r="L115" s="176"/>
      <c r="M115" s="170" t="str">
        <f>IF(B115&lt;=$D$8,VLOOKUP(E115,DaneRynkowe2!B:C,2,0),"-")</f>
        <v>-</v>
      </c>
      <c r="N115" s="171" t="str">
        <f t="shared" si="26"/>
        <v>-</v>
      </c>
      <c r="O115" s="172" t="str">
        <f t="shared" si="27"/>
        <v>-</v>
      </c>
      <c r="P115" s="78"/>
      <c r="Q115" s="173" t="str">
        <f t="shared" si="28"/>
        <v>-</v>
      </c>
    </row>
    <row r="116" spans="2:17" x14ac:dyDescent="0.3">
      <c r="B116" s="163" t="str">
        <f t="shared" si="23"/>
        <v>-</v>
      </c>
      <c r="C116" s="174"/>
      <c r="D116" s="175"/>
      <c r="E116" s="166" t="str">
        <f>IF(B116&lt;=$D$8,WORKDAY(F116,-$D$13,KalendarzŚwiąt!$A$2:$A$103),"-")</f>
        <v>-</v>
      </c>
      <c r="F116" s="166" t="str">
        <f t="shared" si="29"/>
        <v>-</v>
      </c>
      <c r="G116" s="167" t="str">
        <f t="shared" si="24"/>
        <v>-</v>
      </c>
      <c r="H116" s="168" t="str">
        <f t="shared" si="25"/>
        <v>-</v>
      </c>
      <c r="I116" s="2"/>
      <c r="J116" s="169" t="str">
        <f t="shared" si="22"/>
        <v>-</v>
      </c>
      <c r="K116" s="2"/>
      <c r="L116" s="176"/>
      <c r="M116" s="170" t="str">
        <f>IF(B116&lt;=$D$8,VLOOKUP(E116,DaneRynkowe2!B:C,2,0),"-")</f>
        <v>-</v>
      </c>
      <c r="N116" s="171" t="str">
        <f t="shared" si="26"/>
        <v>-</v>
      </c>
      <c r="O116" s="172" t="str">
        <f t="shared" si="27"/>
        <v>-</v>
      </c>
      <c r="P116" s="78"/>
      <c r="Q116" s="173" t="str">
        <f t="shared" si="28"/>
        <v>-</v>
      </c>
    </row>
    <row r="117" spans="2:17" x14ac:dyDescent="0.3">
      <c r="B117" s="163" t="str">
        <f t="shared" si="23"/>
        <v>-</v>
      </c>
      <c r="C117" s="174"/>
      <c r="D117" s="175"/>
      <c r="E117" s="166" t="str">
        <f>IF(B117&lt;=$D$8,WORKDAY(F117,-$D$13,KalendarzŚwiąt!$A$2:$A$103),"-")</f>
        <v>-</v>
      </c>
      <c r="F117" s="166" t="str">
        <f t="shared" si="29"/>
        <v>-</v>
      </c>
      <c r="G117" s="167" t="str">
        <f t="shared" si="24"/>
        <v>-</v>
      </c>
      <c r="H117" s="168" t="str">
        <f t="shared" si="25"/>
        <v>-</v>
      </c>
      <c r="I117" s="2"/>
      <c r="J117" s="169" t="str">
        <f t="shared" si="22"/>
        <v>-</v>
      </c>
      <c r="K117" s="2"/>
      <c r="L117" s="176"/>
      <c r="M117" s="170" t="str">
        <f>IF(B117&lt;=$D$8,VLOOKUP(E117,DaneRynkowe2!B:C,2,0),"-")</f>
        <v>-</v>
      </c>
      <c r="N117" s="171" t="str">
        <f t="shared" si="26"/>
        <v>-</v>
      </c>
      <c r="O117" s="172" t="str">
        <f t="shared" si="27"/>
        <v>-</v>
      </c>
      <c r="P117" s="78"/>
      <c r="Q117" s="173" t="str">
        <f t="shared" si="28"/>
        <v>-</v>
      </c>
    </row>
    <row r="118" spans="2:17" x14ac:dyDescent="0.3">
      <c r="B118" s="163" t="str">
        <f t="shared" si="23"/>
        <v>-</v>
      </c>
      <c r="C118" s="174"/>
      <c r="D118" s="175"/>
      <c r="E118" s="166" t="str">
        <f>IF(B118&lt;=$D$8,WORKDAY(F118,-$D$13,KalendarzŚwiąt!$A$2:$A$103),"-")</f>
        <v>-</v>
      </c>
      <c r="F118" s="166" t="str">
        <f t="shared" si="29"/>
        <v>-</v>
      </c>
      <c r="G118" s="167" t="str">
        <f t="shared" si="24"/>
        <v>-</v>
      </c>
      <c r="H118" s="168" t="str">
        <f t="shared" si="25"/>
        <v>-</v>
      </c>
      <c r="I118" s="2"/>
      <c r="J118" s="169" t="str">
        <f t="shared" si="22"/>
        <v>-</v>
      </c>
      <c r="K118" s="2"/>
      <c r="L118" s="176"/>
      <c r="M118" s="170" t="str">
        <f>IF(B118&lt;=$D$8,VLOOKUP(E118,DaneRynkowe2!B:C,2,0),"-")</f>
        <v>-</v>
      </c>
      <c r="N118" s="171" t="str">
        <f t="shared" si="26"/>
        <v>-</v>
      </c>
      <c r="O118" s="172" t="str">
        <f t="shared" si="27"/>
        <v>-</v>
      </c>
      <c r="P118" s="78"/>
      <c r="Q118" s="173" t="str">
        <f t="shared" si="28"/>
        <v>-</v>
      </c>
    </row>
    <row r="119" spans="2:17" x14ac:dyDescent="0.3">
      <c r="B119" s="163" t="str">
        <f t="shared" si="23"/>
        <v>-</v>
      </c>
      <c r="C119" s="174"/>
      <c r="D119" s="175"/>
      <c r="E119" s="166" t="str">
        <f>IF(B119&lt;=$D$8,WORKDAY(F119,-$D$13,KalendarzŚwiąt!$A$2:$A$103),"-")</f>
        <v>-</v>
      </c>
      <c r="F119" s="166" t="str">
        <f t="shared" si="29"/>
        <v>-</v>
      </c>
      <c r="G119" s="167" t="str">
        <f t="shared" si="24"/>
        <v>-</v>
      </c>
      <c r="H119" s="168" t="str">
        <f t="shared" si="25"/>
        <v>-</v>
      </c>
      <c r="I119" s="2"/>
      <c r="J119" s="169" t="str">
        <f t="shared" si="22"/>
        <v>-</v>
      </c>
      <c r="K119" s="2"/>
      <c r="L119" s="176"/>
      <c r="M119" s="170" t="str">
        <f>IF(B119&lt;=$D$8,VLOOKUP(E119,DaneRynkowe2!B:C,2,0),"-")</f>
        <v>-</v>
      </c>
      <c r="N119" s="171" t="str">
        <f t="shared" si="26"/>
        <v>-</v>
      </c>
      <c r="O119" s="172" t="str">
        <f t="shared" si="27"/>
        <v>-</v>
      </c>
      <c r="P119" s="78"/>
      <c r="Q119" s="173" t="str">
        <f t="shared" si="28"/>
        <v>-</v>
      </c>
    </row>
    <row r="120" spans="2:17" x14ac:dyDescent="0.3">
      <c r="B120" s="163" t="str">
        <f t="shared" si="23"/>
        <v>-</v>
      </c>
      <c r="C120" s="174"/>
      <c r="D120" s="175"/>
      <c r="E120" s="166" t="str">
        <f>IF(B120&lt;=$D$8,WORKDAY(F120,-$D$13,KalendarzŚwiąt!$A$2:$A$103),"-")</f>
        <v>-</v>
      </c>
      <c r="F120" s="166" t="str">
        <f t="shared" si="29"/>
        <v>-</v>
      </c>
      <c r="G120" s="167" t="str">
        <f t="shared" si="24"/>
        <v>-</v>
      </c>
      <c r="H120" s="168" t="str">
        <f t="shared" si="25"/>
        <v>-</v>
      </c>
      <c r="I120" s="2"/>
      <c r="J120" s="169" t="str">
        <f t="shared" si="22"/>
        <v>-</v>
      </c>
      <c r="K120" s="2"/>
      <c r="L120" s="176"/>
      <c r="M120" s="170" t="str">
        <f>IF(B120&lt;=$D$8,VLOOKUP(E120,DaneRynkowe2!B:C,2,0),"-")</f>
        <v>-</v>
      </c>
      <c r="N120" s="171" t="str">
        <f t="shared" si="26"/>
        <v>-</v>
      </c>
      <c r="O120" s="172" t="str">
        <f t="shared" si="27"/>
        <v>-</v>
      </c>
      <c r="P120" s="78"/>
      <c r="Q120" s="173" t="str">
        <f t="shared" si="28"/>
        <v>-</v>
      </c>
    </row>
    <row r="121" spans="2:17" x14ac:dyDescent="0.3">
      <c r="B121" s="163" t="str">
        <f t="shared" si="23"/>
        <v>-</v>
      </c>
      <c r="C121" s="174"/>
      <c r="D121" s="175"/>
      <c r="E121" s="166" t="str">
        <f>IF(B121&lt;=$D$8,WORKDAY(F121,-$D$13,KalendarzŚwiąt!$A$2:$A$103),"-")</f>
        <v>-</v>
      </c>
      <c r="F121" s="166" t="str">
        <f t="shared" si="29"/>
        <v>-</v>
      </c>
      <c r="G121" s="167" t="str">
        <f t="shared" si="24"/>
        <v>-</v>
      </c>
      <c r="H121" s="168" t="str">
        <f t="shared" si="25"/>
        <v>-</v>
      </c>
      <c r="I121" s="2"/>
      <c r="J121" s="169" t="str">
        <f t="shared" si="22"/>
        <v>-</v>
      </c>
      <c r="K121" s="2"/>
      <c r="L121" s="176"/>
      <c r="M121" s="170" t="str">
        <f>IF(B121&lt;=$D$8,VLOOKUP(E121,DaneRynkowe2!B:C,2,0),"-")</f>
        <v>-</v>
      </c>
      <c r="N121" s="171" t="str">
        <f t="shared" si="26"/>
        <v>-</v>
      </c>
      <c r="O121" s="172" t="str">
        <f t="shared" si="27"/>
        <v>-</v>
      </c>
      <c r="P121" s="78"/>
      <c r="Q121" s="173" t="str">
        <f t="shared" si="28"/>
        <v>-</v>
      </c>
    </row>
    <row r="122" spans="2:17" x14ac:dyDescent="0.3">
      <c r="B122" s="163" t="str">
        <f t="shared" si="23"/>
        <v>-</v>
      </c>
      <c r="C122" s="174"/>
      <c r="D122" s="175"/>
      <c r="E122" s="166" t="str">
        <f>IF(B122&lt;=$D$8,WORKDAY(F122,-$D$13,KalendarzŚwiąt!$A$2:$A$103),"-")</f>
        <v>-</v>
      </c>
      <c r="F122" s="166" t="str">
        <f t="shared" si="29"/>
        <v>-</v>
      </c>
      <c r="G122" s="167" t="str">
        <f t="shared" si="24"/>
        <v>-</v>
      </c>
      <c r="H122" s="168" t="str">
        <f t="shared" si="25"/>
        <v>-</v>
      </c>
      <c r="I122" s="2"/>
      <c r="J122" s="169" t="str">
        <f t="shared" si="22"/>
        <v>-</v>
      </c>
      <c r="K122" s="2"/>
      <c r="L122" s="176"/>
      <c r="M122" s="170" t="str">
        <f>IF(B122&lt;=$D$8,VLOOKUP(E122,DaneRynkowe2!B:C,2,0),"-")</f>
        <v>-</v>
      </c>
      <c r="N122" s="171" t="str">
        <f t="shared" si="26"/>
        <v>-</v>
      </c>
      <c r="O122" s="172" t="str">
        <f t="shared" si="27"/>
        <v>-</v>
      </c>
      <c r="P122" s="78"/>
      <c r="Q122" s="173" t="str">
        <f t="shared" si="28"/>
        <v>-</v>
      </c>
    </row>
    <row r="123" spans="2:17" x14ac:dyDescent="0.3">
      <c r="B123" s="163" t="str">
        <f t="shared" si="23"/>
        <v>-</v>
      </c>
      <c r="C123" s="174"/>
      <c r="D123" s="175"/>
      <c r="E123" s="166" t="str">
        <f>IF(B123&lt;=$D$8,WORKDAY(F123,-$D$13,KalendarzŚwiąt!$A$2:$A$103),"-")</f>
        <v>-</v>
      </c>
      <c r="F123" s="166" t="str">
        <f t="shared" si="29"/>
        <v>-</v>
      </c>
      <c r="G123" s="167" t="str">
        <f t="shared" si="24"/>
        <v>-</v>
      </c>
      <c r="H123" s="168" t="str">
        <f t="shared" si="25"/>
        <v>-</v>
      </c>
      <c r="I123" s="2"/>
      <c r="J123" s="169" t="str">
        <f t="shared" si="22"/>
        <v>-</v>
      </c>
      <c r="K123" s="2"/>
      <c r="L123" s="176"/>
      <c r="M123" s="170" t="str">
        <f>IF(B123&lt;=$D$8,VLOOKUP(E123,DaneRynkowe2!B:C,2,0),"-")</f>
        <v>-</v>
      </c>
      <c r="N123" s="171" t="str">
        <f t="shared" si="26"/>
        <v>-</v>
      </c>
      <c r="O123" s="172" t="str">
        <f t="shared" si="27"/>
        <v>-</v>
      </c>
      <c r="P123" s="78"/>
      <c r="Q123" s="173" t="str">
        <f t="shared" si="28"/>
        <v>-</v>
      </c>
    </row>
    <row r="124" spans="2:17" x14ac:dyDescent="0.3">
      <c r="B124" s="163" t="str">
        <f t="shared" si="23"/>
        <v>-</v>
      </c>
      <c r="C124" s="174"/>
      <c r="D124" s="175"/>
      <c r="E124" s="166" t="str">
        <f>IF(B124&lt;=$D$8,WORKDAY(F124,-$D$13,KalendarzŚwiąt!$A$2:$A$103),"-")</f>
        <v>-</v>
      </c>
      <c r="F124" s="166" t="str">
        <f t="shared" si="29"/>
        <v>-</v>
      </c>
      <c r="G124" s="167" t="str">
        <f t="shared" si="24"/>
        <v>-</v>
      </c>
      <c r="H124" s="168" t="str">
        <f t="shared" si="25"/>
        <v>-</v>
      </c>
      <c r="I124" s="2"/>
      <c r="J124" s="169" t="str">
        <f t="shared" si="22"/>
        <v>-</v>
      </c>
      <c r="K124" s="2"/>
      <c r="L124" s="176"/>
      <c r="M124" s="170" t="str">
        <f>IF(B124&lt;=$D$8,VLOOKUP(E124,DaneRynkowe2!B:C,2,0),"-")</f>
        <v>-</v>
      </c>
      <c r="N124" s="171" t="str">
        <f t="shared" si="26"/>
        <v>-</v>
      </c>
      <c r="O124" s="172" t="str">
        <f t="shared" si="27"/>
        <v>-</v>
      </c>
      <c r="P124" s="78"/>
      <c r="Q124" s="173" t="str">
        <f t="shared" si="28"/>
        <v>-</v>
      </c>
    </row>
    <row r="125" spans="2:17" x14ac:dyDescent="0.3">
      <c r="B125" s="163" t="str">
        <f t="shared" si="23"/>
        <v>-</v>
      </c>
      <c r="C125" s="174"/>
      <c r="D125" s="175"/>
      <c r="E125" s="166" t="str">
        <f>IF(B125&lt;=$D$8,WORKDAY(F125,-$D$13,KalendarzŚwiąt!$A$2:$A$103),"-")</f>
        <v>-</v>
      </c>
      <c r="F125" s="166" t="str">
        <f t="shared" si="29"/>
        <v>-</v>
      </c>
      <c r="G125" s="167" t="str">
        <f t="shared" si="24"/>
        <v>-</v>
      </c>
      <c r="H125" s="168" t="str">
        <f t="shared" si="25"/>
        <v>-</v>
      </c>
      <c r="I125" s="2"/>
      <c r="J125" s="169" t="str">
        <f t="shared" si="22"/>
        <v>-</v>
      </c>
      <c r="K125" s="2"/>
      <c r="L125" s="176"/>
      <c r="M125" s="170" t="str">
        <f>IF(B125&lt;=$D$8,VLOOKUP(E125,DaneRynkowe2!B:C,2,0),"-")</f>
        <v>-</v>
      </c>
      <c r="N125" s="171" t="str">
        <f t="shared" si="26"/>
        <v>-</v>
      </c>
      <c r="O125" s="172" t="str">
        <f t="shared" si="27"/>
        <v>-</v>
      </c>
      <c r="P125" s="78"/>
      <c r="Q125" s="173" t="str">
        <f t="shared" si="28"/>
        <v>-</v>
      </c>
    </row>
    <row r="126" spans="2:17" x14ac:dyDescent="0.3">
      <c r="B126" s="163" t="str">
        <f t="shared" si="23"/>
        <v>-</v>
      </c>
      <c r="C126" s="174"/>
      <c r="D126" s="175"/>
      <c r="E126" s="166" t="str">
        <f>IF(B126&lt;=$D$8,WORKDAY(F126,-$D$13,KalendarzŚwiąt!$A$2:$A$103),"-")</f>
        <v>-</v>
      </c>
      <c r="F126" s="166" t="str">
        <f t="shared" si="29"/>
        <v>-</v>
      </c>
      <c r="G126" s="167" t="str">
        <f t="shared" si="24"/>
        <v>-</v>
      </c>
      <c r="H126" s="168" t="str">
        <f t="shared" si="25"/>
        <v>-</v>
      </c>
      <c r="I126" s="2"/>
      <c r="J126" s="169" t="str">
        <f t="shared" si="22"/>
        <v>-</v>
      </c>
      <c r="K126" s="2"/>
      <c r="L126" s="176"/>
      <c r="M126" s="170" t="str">
        <f>IF(B126&lt;=$D$8,VLOOKUP(E126,DaneRynkowe2!B:C,2,0),"-")</f>
        <v>-</v>
      </c>
      <c r="N126" s="171" t="str">
        <f t="shared" si="26"/>
        <v>-</v>
      </c>
      <c r="O126" s="172" t="str">
        <f t="shared" si="27"/>
        <v>-</v>
      </c>
      <c r="P126" s="78"/>
      <c r="Q126" s="173" t="str">
        <f t="shared" si="28"/>
        <v>-</v>
      </c>
    </row>
    <row r="127" spans="2:17" x14ac:dyDescent="0.3">
      <c r="B127" s="163" t="str">
        <f t="shared" si="23"/>
        <v>-</v>
      </c>
      <c r="C127" s="174"/>
      <c r="D127" s="175"/>
      <c r="E127" s="166" t="str">
        <f>IF(B127&lt;=$D$8,WORKDAY(F127,-$D$13,KalendarzŚwiąt!$A$2:$A$103),"-")</f>
        <v>-</v>
      </c>
      <c r="F127" s="166" t="str">
        <f t="shared" si="29"/>
        <v>-</v>
      </c>
      <c r="G127" s="167" t="str">
        <f t="shared" si="24"/>
        <v>-</v>
      </c>
      <c r="H127" s="168" t="str">
        <f t="shared" si="25"/>
        <v>-</v>
      </c>
      <c r="I127" s="2"/>
      <c r="J127" s="169" t="str">
        <f t="shared" si="22"/>
        <v>-</v>
      </c>
      <c r="K127" s="2"/>
      <c r="L127" s="176"/>
      <c r="M127" s="170" t="str">
        <f>IF(B127&lt;=$D$8,VLOOKUP(E127,DaneRynkowe2!B:C,2,0),"-")</f>
        <v>-</v>
      </c>
      <c r="N127" s="171" t="str">
        <f t="shared" si="26"/>
        <v>-</v>
      </c>
      <c r="O127" s="172" t="str">
        <f t="shared" si="27"/>
        <v>-</v>
      </c>
      <c r="P127" s="78"/>
      <c r="Q127" s="173" t="str">
        <f t="shared" si="28"/>
        <v>-</v>
      </c>
    </row>
    <row r="128" spans="2:17" x14ac:dyDescent="0.3">
      <c r="B128" s="163" t="str">
        <f t="shared" si="23"/>
        <v>-</v>
      </c>
      <c r="C128" s="174"/>
      <c r="D128" s="175"/>
      <c r="E128" s="166" t="str">
        <f>IF(B128&lt;=$D$8,WORKDAY(F128,-$D$13,KalendarzŚwiąt!$A$2:$A$103),"-")</f>
        <v>-</v>
      </c>
      <c r="F128" s="166" t="str">
        <f t="shared" si="29"/>
        <v>-</v>
      </c>
      <c r="G128" s="167" t="str">
        <f t="shared" si="24"/>
        <v>-</v>
      </c>
      <c r="H128" s="168" t="str">
        <f t="shared" si="25"/>
        <v>-</v>
      </c>
      <c r="I128" s="2"/>
      <c r="J128" s="169" t="str">
        <f t="shared" si="22"/>
        <v>-</v>
      </c>
      <c r="K128" s="2"/>
      <c r="L128" s="176"/>
      <c r="M128" s="170" t="str">
        <f>IF(B128&lt;=$D$8,VLOOKUP(E128,DaneRynkowe2!B:C,2,0),"-")</f>
        <v>-</v>
      </c>
      <c r="N128" s="171" t="str">
        <f t="shared" si="26"/>
        <v>-</v>
      </c>
      <c r="O128" s="172" t="str">
        <f t="shared" si="27"/>
        <v>-</v>
      </c>
      <c r="P128" s="78"/>
      <c r="Q128" s="173" t="str">
        <f t="shared" si="28"/>
        <v>-</v>
      </c>
    </row>
    <row r="129" spans="2:17" x14ac:dyDescent="0.3">
      <c r="B129" s="163" t="str">
        <f t="shared" si="23"/>
        <v>-</v>
      </c>
      <c r="C129" s="174"/>
      <c r="D129" s="175"/>
      <c r="E129" s="166" t="str">
        <f>IF(B129&lt;=$D$8,WORKDAY(F129,-$D$13,KalendarzŚwiąt!$A$2:$A$103),"-")</f>
        <v>-</v>
      </c>
      <c r="F129" s="166" t="str">
        <f t="shared" si="29"/>
        <v>-</v>
      </c>
      <c r="G129" s="167" t="str">
        <f t="shared" si="24"/>
        <v>-</v>
      </c>
      <c r="H129" s="168" t="str">
        <f t="shared" si="25"/>
        <v>-</v>
      </c>
      <c r="I129" s="2"/>
      <c r="J129" s="169" t="str">
        <f t="shared" si="22"/>
        <v>-</v>
      </c>
      <c r="K129" s="2"/>
      <c r="L129" s="176"/>
      <c r="M129" s="170" t="str">
        <f>IF(B129&lt;=$D$8,VLOOKUP(E129,DaneRynkowe2!B:C,2,0),"-")</f>
        <v>-</v>
      </c>
      <c r="N129" s="171" t="str">
        <f t="shared" si="26"/>
        <v>-</v>
      </c>
      <c r="O129" s="172" t="str">
        <f t="shared" si="27"/>
        <v>-</v>
      </c>
      <c r="P129" s="78"/>
      <c r="Q129" s="173" t="str">
        <f t="shared" si="28"/>
        <v>-</v>
      </c>
    </row>
    <row r="130" spans="2:17" x14ac:dyDescent="0.3">
      <c r="B130" s="163" t="str">
        <f t="shared" si="23"/>
        <v>-</v>
      </c>
      <c r="C130" s="174"/>
      <c r="D130" s="175"/>
      <c r="E130" s="166" t="str">
        <f>IF(B130&lt;=$D$8,WORKDAY(F130,-$D$13,KalendarzŚwiąt!$A$2:$A$103),"-")</f>
        <v>-</v>
      </c>
      <c r="F130" s="166" t="str">
        <f t="shared" si="29"/>
        <v>-</v>
      </c>
      <c r="G130" s="167" t="str">
        <f t="shared" si="24"/>
        <v>-</v>
      </c>
      <c r="H130" s="168" t="str">
        <f t="shared" si="25"/>
        <v>-</v>
      </c>
      <c r="I130" s="2"/>
      <c r="J130" s="169" t="str">
        <f t="shared" si="22"/>
        <v>-</v>
      </c>
      <c r="K130" s="2"/>
      <c r="L130" s="176"/>
      <c r="M130" s="170" t="str">
        <f>IF(B130&lt;=$D$8,VLOOKUP(E130,DaneRynkowe2!B:C,2,0),"-")</f>
        <v>-</v>
      </c>
      <c r="N130" s="171" t="str">
        <f t="shared" si="26"/>
        <v>-</v>
      </c>
      <c r="O130" s="172" t="str">
        <f t="shared" si="27"/>
        <v>-</v>
      </c>
      <c r="P130" s="78"/>
      <c r="Q130" s="173" t="str">
        <f t="shared" si="28"/>
        <v>-</v>
      </c>
    </row>
    <row r="131" spans="2:17" x14ac:dyDescent="0.3">
      <c r="B131" s="163" t="str">
        <f t="shared" si="23"/>
        <v>-</v>
      </c>
      <c r="C131" s="174"/>
      <c r="D131" s="175"/>
      <c r="E131" s="166" t="str">
        <f>IF(B131&lt;=$D$8,WORKDAY(F131,-$D$13,KalendarzŚwiąt!$A$2:$A$103),"-")</f>
        <v>-</v>
      </c>
      <c r="F131" s="166" t="str">
        <f t="shared" si="29"/>
        <v>-</v>
      </c>
      <c r="G131" s="167" t="str">
        <f t="shared" si="24"/>
        <v>-</v>
      </c>
      <c r="H131" s="168" t="str">
        <f t="shared" si="25"/>
        <v>-</v>
      </c>
      <c r="I131" s="2"/>
      <c r="J131" s="169" t="str">
        <f t="shared" si="22"/>
        <v>-</v>
      </c>
      <c r="K131" s="2"/>
      <c r="L131" s="176"/>
      <c r="M131" s="170" t="str">
        <f>IF(B131&lt;=$D$8,VLOOKUP(E131,DaneRynkowe2!B:C,2,0),"-")</f>
        <v>-</v>
      </c>
      <c r="N131" s="171" t="str">
        <f t="shared" si="26"/>
        <v>-</v>
      </c>
      <c r="O131" s="172" t="str">
        <f t="shared" si="27"/>
        <v>-</v>
      </c>
      <c r="P131" s="78"/>
      <c r="Q131" s="173" t="str">
        <f t="shared" si="28"/>
        <v>-</v>
      </c>
    </row>
    <row r="132" spans="2:17" x14ac:dyDescent="0.3">
      <c r="B132" s="163" t="str">
        <f t="shared" si="23"/>
        <v>-</v>
      </c>
      <c r="C132" s="174"/>
      <c r="D132" s="175"/>
      <c r="E132" s="166" t="str">
        <f>IF(B132&lt;=$D$8,WORKDAY(F132,-$D$13,KalendarzŚwiąt!$A$2:$A$103),"-")</f>
        <v>-</v>
      </c>
      <c r="F132" s="166" t="str">
        <f t="shared" si="29"/>
        <v>-</v>
      </c>
      <c r="G132" s="167" t="str">
        <f t="shared" si="24"/>
        <v>-</v>
      </c>
      <c r="H132" s="168" t="str">
        <f t="shared" si="25"/>
        <v>-</v>
      </c>
      <c r="I132" s="2"/>
      <c r="J132" s="169" t="str">
        <f t="shared" si="22"/>
        <v>-</v>
      </c>
      <c r="K132" s="2"/>
      <c r="L132" s="176"/>
      <c r="M132" s="170" t="str">
        <f>IF(B132&lt;=$D$8,VLOOKUP(E132,DaneRynkowe2!B:C,2,0),"-")</f>
        <v>-</v>
      </c>
      <c r="N132" s="171" t="str">
        <f t="shared" si="26"/>
        <v>-</v>
      </c>
      <c r="O132" s="172" t="str">
        <f t="shared" si="27"/>
        <v>-</v>
      </c>
      <c r="P132" s="78"/>
      <c r="Q132" s="173" t="str">
        <f t="shared" si="28"/>
        <v>-</v>
      </c>
    </row>
    <row r="133" spans="2:17" x14ac:dyDescent="0.3">
      <c r="B133" s="163" t="str">
        <f t="shared" si="23"/>
        <v>-</v>
      </c>
      <c r="C133" s="174"/>
      <c r="D133" s="175"/>
      <c r="E133" s="166" t="str">
        <f>IF(B133&lt;=$D$8,WORKDAY(F133,-$D$13,KalendarzŚwiąt!$A$2:$A$103),"-")</f>
        <v>-</v>
      </c>
      <c r="F133" s="166" t="str">
        <f t="shared" si="29"/>
        <v>-</v>
      </c>
      <c r="G133" s="167" t="str">
        <f t="shared" si="24"/>
        <v>-</v>
      </c>
      <c r="H133" s="168" t="str">
        <f t="shared" si="25"/>
        <v>-</v>
      </c>
      <c r="I133" s="2"/>
      <c r="J133" s="169" t="str">
        <f t="shared" si="22"/>
        <v>-</v>
      </c>
      <c r="K133" s="2"/>
      <c r="L133" s="176"/>
      <c r="M133" s="170" t="str">
        <f>IF(B133&lt;=$D$8,VLOOKUP(E133,DaneRynkowe2!B:C,2,0),"-")</f>
        <v>-</v>
      </c>
      <c r="N133" s="171" t="str">
        <f t="shared" si="26"/>
        <v>-</v>
      </c>
      <c r="O133" s="172" t="str">
        <f t="shared" si="27"/>
        <v>-</v>
      </c>
      <c r="P133" s="78"/>
      <c r="Q133" s="173" t="str">
        <f t="shared" si="28"/>
        <v>-</v>
      </c>
    </row>
    <row r="134" spans="2:17" x14ac:dyDescent="0.3">
      <c r="B134" s="163" t="str">
        <f t="shared" si="23"/>
        <v>-</v>
      </c>
      <c r="C134" s="174"/>
      <c r="D134" s="175"/>
      <c r="E134" s="166" t="str">
        <f>IF(B134&lt;=$D$8,WORKDAY(F134,-$D$13,KalendarzŚwiąt!$A$2:$A$103),"-")</f>
        <v>-</v>
      </c>
      <c r="F134" s="166" t="str">
        <f t="shared" si="29"/>
        <v>-</v>
      </c>
      <c r="G134" s="167" t="str">
        <f t="shared" si="24"/>
        <v>-</v>
      </c>
      <c r="H134" s="168" t="str">
        <f t="shared" si="25"/>
        <v>-</v>
      </c>
      <c r="I134" s="2"/>
      <c r="J134" s="169" t="str">
        <f t="shared" si="22"/>
        <v>-</v>
      </c>
      <c r="K134" s="2"/>
      <c r="L134" s="176"/>
      <c r="M134" s="170" t="str">
        <f>IF(B134&lt;=$D$8,VLOOKUP(E134,DaneRynkowe2!B:C,2,0),"-")</f>
        <v>-</v>
      </c>
      <c r="N134" s="171" t="str">
        <f t="shared" si="26"/>
        <v>-</v>
      </c>
      <c r="O134" s="172" t="str">
        <f t="shared" si="27"/>
        <v>-</v>
      </c>
      <c r="P134" s="78"/>
      <c r="Q134" s="173" t="str">
        <f t="shared" si="28"/>
        <v>-</v>
      </c>
    </row>
    <row r="135" spans="2:17" x14ac:dyDescent="0.3">
      <c r="B135" s="163" t="str">
        <f t="shared" si="23"/>
        <v>-</v>
      </c>
      <c r="C135" s="174"/>
      <c r="D135" s="175"/>
      <c r="E135" s="166" t="str">
        <f>IF(B135&lt;=$D$8,WORKDAY(F135,-$D$13,KalendarzŚwiąt!$A$2:$A$103),"-")</f>
        <v>-</v>
      </c>
      <c r="F135" s="166" t="str">
        <f t="shared" si="29"/>
        <v>-</v>
      </c>
      <c r="G135" s="167" t="str">
        <f t="shared" si="24"/>
        <v>-</v>
      </c>
      <c r="H135" s="168" t="str">
        <f t="shared" si="25"/>
        <v>-</v>
      </c>
      <c r="I135" s="2"/>
      <c r="J135" s="169" t="str">
        <f t="shared" si="22"/>
        <v>-</v>
      </c>
      <c r="K135" s="2"/>
      <c r="L135" s="176"/>
      <c r="M135" s="170" t="str">
        <f>IF(B135&lt;=$D$8,VLOOKUP(E135,DaneRynkowe2!B:C,2,0),"-")</f>
        <v>-</v>
      </c>
      <c r="N135" s="171" t="str">
        <f t="shared" si="26"/>
        <v>-</v>
      </c>
      <c r="O135" s="172" t="str">
        <f t="shared" si="27"/>
        <v>-</v>
      </c>
      <c r="P135" s="78"/>
      <c r="Q135" s="173" t="str">
        <f t="shared" si="28"/>
        <v>-</v>
      </c>
    </row>
    <row r="136" spans="2:17" x14ac:dyDescent="0.3">
      <c r="B136" s="163" t="str">
        <f t="shared" si="23"/>
        <v>-</v>
      </c>
      <c r="C136" s="174"/>
      <c r="D136" s="175"/>
      <c r="E136" s="166" t="str">
        <f>IF(B136&lt;=$D$8,WORKDAY(F136,-$D$13,KalendarzŚwiąt!$A$2:$A$103),"-")</f>
        <v>-</v>
      </c>
      <c r="F136" s="166" t="str">
        <f t="shared" si="29"/>
        <v>-</v>
      </c>
      <c r="G136" s="167" t="str">
        <f t="shared" si="24"/>
        <v>-</v>
      </c>
      <c r="H136" s="168" t="str">
        <f t="shared" si="25"/>
        <v>-</v>
      </c>
      <c r="I136" s="2"/>
      <c r="J136" s="169" t="str">
        <f t="shared" si="22"/>
        <v>-</v>
      </c>
      <c r="K136" s="2"/>
      <c r="L136" s="176"/>
      <c r="M136" s="170" t="str">
        <f>IF(B136&lt;=$D$8,VLOOKUP(E136,DaneRynkowe2!B:C,2,0),"-")</f>
        <v>-</v>
      </c>
      <c r="N136" s="171" t="str">
        <f t="shared" si="26"/>
        <v>-</v>
      </c>
      <c r="O136" s="172" t="str">
        <f t="shared" si="27"/>
        <v>-</v>
      </c>
      <c r="P136" s="78"/>
      <c r="Q136" s="173" t="str">
        <f t="shared" si="28"/>
        <v>-</v>
      </c>
    </row>
    <row r="137" spans="2:17" x14ac:dyDescent="0.3">
      <c r="B137" s="163" t="str">
        <f t="shared" si="23"/>
        <v>-</v>
      </c>
      <c r="C137" s="174"/>
      <c r="D137" s="175"/>
      <c r="E137" s="166" t="str">
        <f>IF(B137&lt;=$D$8,WORKDAY(F137,-$D$13,KalendarzŚwiąt!$A$2:$A$103),"-")</f>
        <v>-</v>
      </c>
      <c r="F137" s="166" t="str">
        <f t="shared" si="29"/>
        <v>-</v>
      </c>
      <c r="G137" s="167" t="str">
        <f t="shared" si="24"/>
        <v>-</v>
      </c>
      <c r="H137" s="168" t="str">
        <f t="shared" si="25"/>
        <v>-</v>
      </c>
      <c r="I137" s="2"/>
      <c r="J137" s="169" t="str">
        <f t="shared" si="22"/>
        <v>-</v>
      </c>
      <c r="K137" s="2"/>
      <c r="L137" s="176"/>
      <c r="M137" s="170" t="str">
        <f>IF(B137&lt;=$D$8,VLOOKUP(E137,DaneRynkowe2!B:C,2,0),"-")</f>
        <v>-</v>
      </c>
      <c r="N137" s="171" t="str">
        <f t="shared" si="26"/>
        <v>-</v>
      </c>
      <c r="O137" s="172" t="str">
        <f t="shared" si="27"/>
        <v>-</v>
      </c>
      <c r="P137" s="78"/>
      <c r="Q137" s="173" t="str">
        <f t="shared" si="28"/>
        <v>-</v>
      </c>
    </row>
    <row r="138" spans="2:17" x14ac:dyDescent="0.3">
      <c r="B138" s="163" t="str">
        <f t="shared" si="23"/>
        <v>-</v>
      </c>
      <c r="C138" s="174"/>
      <c r="D138" s="175"/>
      <c r="E138" s="166" t="str">
        <f>IF(B138&lt;=$D$8,WORKDAY(F138,-$D$13,KalendarzŚwiąt!$A$2:$A$103),"-")</f>
        <v>-</v>
      </c>
      <c r="F138" s="166" t="str">
        <f t="shared" si="29"/>
        <v>-</v>
      </c>
      <c r="G138" s="167" t="str">
        <f t="shared" si="24"/>
        <v>-</v>
      </c>
      <c r="H138" s="168" t="str">
        <f t="shared" si="25"/>
        <v>-</v>
      </c>
      <c r="I138" s="2"/>
      <c r="J138" s="169" t="str">
        <f t="shared" si="22"/>
        <v>-</v>
      </c>
      <c r="K138" s="2"/>
      <c r="L138" s="176"/>
      <c r="M138" s="170" t="str">
        <f>IF(B138&lt;=$D$8,VLOOKUP(E138,DaneRynkowe2!B:C,2,0),"-")</f>
        <v>-</v>
      </c>
      <c r="N138" s="171" t="str">
        <f t="shared" si="26"/>
        <v>-</v>
      </c>
      <c r="O138" s="172" t="str">
        <f t="shared" si="27"/>
        <v>-</v>
      </c>
      <c r="P138" s="78"/>
      <c r="Q138" s="173" t="str">
        <f t="shared" si="28"/>
        <v>-</v>
      </c>
    </row>
    <row r="139" spans="2:17" s="15" customFormat="1" x14ac:dyDescent="0.3">
      <c r="B139" s="163" t="str">
        <f t="shared" si="23"/>
        <v>-</v>
      </c>
      <c r="C139" s="174"/>
      <c r="D139" s="175"/>
      <c r="E139" s="166" t="str">
        <f>IF(B139&lt;=$D$8,WORKDAY(F139,-$D$13,KalendarzŚwiąt!$A$2:$A$103),"-")</f>
        <v>-</v>
      </c>
      <c r="F139" s="166" t="str">
        <f t="shared" si="29"/>
        <v>-</v>
      </c>
      <c r="G139" s="167" t="str">
        <f t="shared" si="24"/>
        <v>-</v>
      </c>
      <c r="H139" s="168" t="str">
        <f t="shared" si="25"/>
        <v>-</v>
      </c>
      <c r="I139" s="2"/>
      <c r="J139" s="169" t="str">
        <f t="shared" si="22"/>
        <v>-</v>
      </c>
      <c r="K139" s="2"/>
      <c r="L139" s="176"/>
      <c r="M139" s="170" t="str">
        <f>IF(B139&lt;=$D$8,VLOOKUP(E139,DaneRynkowe2!B:C,2,0),"-")</f>
        <v>-</v>
      </c>
      <c r="N139" s="171" t="str">
        <f t="shared" si="26"/>
        <v>-</v>
      </c>
      <c r="O139" s="172" t="str">
        <f t="shared" si="27"/>
        <v>-</v>
      </c>
      <c r="P139" s="78"/>
      <c r="Q139" s="173" t="str">
        <f t="shared" si="28"/>
        <v>-</v>
      </c>
    </row>
    <row r="140" spans="2:17" x14ac:dyDescent="0.3">
      <c r="B140" s="163" t="str">
        <f t="shared" si="23"/>
        <v>-</v>
      </c>
      <c r="C140" s="174"/>
      <c r="D140" s="175"/>
      <c r="E140" s="166" t="str">
        <f>IF(B140&lt;=$D$8,WORKDAY(F140,-$D$13,KalendarzŚwiąt!$A$2:$A$103),"-")</f>
        <v>-</v>
      </c>
      <c r="F140" s="166" t="str">
        <f t="shared" si="29"/>
        <v>-</v>
      </c>
      <c r="G140" s="167" t="str">
        <f t="shared" si="24"/>
        <v>-</v>
      </c>
      <c r="H140" s="168" t="str">
        <f t="shared" si="25"/>
        <v>-</v>
      </c>
      <c r="I140" s="2"/>
      <c r="J140" s="169" t="str">
        <f t="shared" si="22"/>
        <v>-</v>
      </c>
      <c r="K140" s="2"/>
      <c r="L140" s="176"/>
      <c r="M140" s="170" t="str">
        <f>IF(B140&lt;=$D$8,VLOOKUP(E140,DaneRynkowe2!B:C,2,0),"-")</f>
        <v>-</v>
      </c>
      <c r="N140" s="171" t="str">
        <f t="shared" si="26"/>
        <v>-</v>
      </c>
      <c r="O140" s="172" t="str">
        <f t="shared" si="27"/>
        <v>-</v>
      </c>
      <c r="P140" s="78"/>
      <c r="Q140" s="173" t="str">
        <f t="shared" si="28"/>
        <v>-</v>
      </c>
    </row>
    <row r="141" spans="2:17" x14ac:dyDescent="0.3">
      <c r="B141" s="163" t="str">
        <f t="shared" si="23"/>
        <v>-</v>
      </c>
      <c r="C141" s="174"/>
      <c r="D141" s="175"/>
      <c r="E141" s="166" t="str">
        <f>IF(B141&lt;=$D$8,WORKDAY(F141,-$D$13,KalendarzŚwiąt!$A$2:$A$103),"-")</f>
        <v>-</v>
      </c>
      <c r="F141" s="166" t="str">
        <f t="shared" si="29"/>
        <v>-</v>
      </c>
      <c r="G141" s="167" t="str">
        <f t="shared" si="24"/>
        <v>-</v>
      </c>
      <c r="H141" s="168" t="str">
        <f t="shared" si="25"/>
        <v>-</v>
      </c>
      <c r="I141" s="2"/>
      <c r="J141" s="169" t="str">
        <f t="shared" ref="J141:J172" si="30">IF(B141="-","-",VLOOKUP(B141,$B$20:$J$40,9,0))</f>
        <v>-</v>
      </c>
      <c r="K141" s="2"/>
      <c r="L141" s="176"/>
      <c r="M141" s="170" t="str">
        <f>IF(B141&lt;=$D$8,VLOOKUP(E141,DaneRynkowe2!B:C,2,0),"-")</f>
        <v>-</v>
      </c>
      <c r="N141" s="171" t="str">
        <f t="shared" si="26"/>
        <v>-</v>
      </c>
      <c r="O141" s="172" t="str">
        <f t="shared" si="27"/>
        <v>-</v>
      </c>
      <c r="P141" s="78"/>
      <c r="Q141" s="173" t="str">
        <f t="shared" si="28"/>
        <v>-</v>
      </c>
    </row>
    <row r="142" spans="2:17" x14ac:dyDescent="0.3">
      <c r="B142" s="163" t="str">
        <f t="shared" ref="B142:B173" si="31">IF(B141="-","-",IF(F141=VLOOKUP(B141,$B$20:$H$40,5,0),"-",B141))</f>
        <v>-</v>
      </c>
      <c r="C142" s="174"/>
      <c r="D142" s="175"/>
      <c r="E142" s="166" t="str">
        <f>IF(B142&lt;=$D$8,WORKDAY(F142,-$D$13,KalendarzŚwiąt!$A$2:$A$103),"-")</f>
        <v>-</v>
      </c>
      <c r="F142" s="166" t="str">
        <f t="shared" si="29"/>
        <v>-</v>
      </c>
      <c r="G142" s="167" t="str">
        <f t="shared" ref="G142:G173" si="32">IF(B142="-","-",E142-$C$45)</f>
        <v>-</v>
      </c>
      <c r="H142" s="168" t="str">
        <f t="shared" ref="H142:H173" si="33">IF(B142="-","-",F142-$D$45)</f>
        <v>-</v>
      </c>
      <c r="I142" s="2"/>
      <c r="J142" s="169" t="str">
        <f t="shared" si="30"/>
        <v>-</v>
      </c>
      <c r="K142" s="2"/>
      <c r="L142" s="176"/>
      <c r="M142" s="170" t="str">
        <f>IF(B142&lt;=$D$8,VLOOKUP(E142,DaneRynkowe2!B:C,2,0),"-")</f>
        <v>-</v>
      </c>
      <c r="N142" s="171" t="str">
        <f t="shared" ref="N142:N173" si="34">IF(B142="-","-",(M142/$L$45-1)*$D$14/G142)</f>
        <v>-</v>
      </c>
      <c r="O142" s="172" t="str">
        <f t="shared" ref="O142:O173" si="35">IF(B142="-","-",ROUND(J142*(N142+$D$15)*H142/365,$O$16))</f>
        <v>-</v>
      </c>
      <c r="P142" s="78"/>
      <c r="Q142" s="173" t="str">
        <f t="shared" ref="Q142:Q173" si="36">IF(B142="-","-",O142-O141)</f>
        <v>-</v>
      </c>
    </row>
    <row r="143" spans="2:17" x14ac:dyDescent="0.3">
      <c r="B143" s="163" t="str">
        <f t="shared" si="31"/>
        <v>-</v>
      </c>
      <c r="C143" s="174"/>
      <c r="D143" s="175"/>
      <c r="E143" s="166" t="str">
        <f>IF(B143&lt;=$D$8,WORKDAY(F143,-$D$13,KalendarzŚwiąt!$A$2:$A$103),"-")</f>
        <v>-</v>
      </c>
      <c r="F143" s="166" t="str">
        <f t="shared" si="29"/>
        <v>-</v>
      </c>
      <c r="G143" s="167" t="str">
        <f t="shared" si="32"/>
        <v>-</v>
      </c>
      <c r="H143" s="168" t="str">
        <f t="shared" si="33"/>
        <v>-</v>
      </c>
      <c r="I143" s="2"/>
      <c r="J143" s="169" t="str">
        <f t="shared" si="30"/>
        <v>-</v>
      </c>
      <c r="K143" s="2"/>
      <c r="L143" s="176"/>
      <c r="M143" s="170" t="str">
        <f>IF(B143&lt;=$D$8,VLOOKUP(E143,DaneRynkowe2!B:C,2,0),"-")</f>
        <v>-</v>
      </c>
      <c r="N143" s="171" t="str">
        <f t="shared" si="34"/>
        <v>-</v>
      </c>
      <c r="O143" s="172" t="str">
        <f t="shared" si="35"/>
        <v>-</v>
      </c>
      <c r="P143" s="78"/>
      <c r="Q143" s="173" t="str">
        <f t="shared" si="36"/>
        <v>-</v>
      </c>
    </row>
    <row r="144" spans="2:17" x14ac:dyDescent="0.3">
      <c r="B144" s="163" t="str">
        <f t="shared" si="31"/>
        <v>-</v>
      </c>
      <c r="C144" s="174"/>
      <c r="D144" s="175"/>
      <c r="E144" s="166" t="str">
        <f>IF(B144&lt;=$D$8,WORKDAY(F144,-$D$13,KalendarzŚwiąt!$A$2:$A$103),"-")</f>
        <v>-</v>
      </c>
      <c r="F144" s="166" t="str">
        <f t="shared" si="29"/>
        <v>-</v>
      </c>
      <c r="G144" s="167" t="str">
        <f t="shared" si="32"/>
        <v>-</v>
      </c>
      <c r="H144" s="168" t="str">
        <f t="shared" si="33"/>
        <v>-</v>
      </c>
      <c r="I144" s="2"/>
      <c r="J144" s="169" t="str">
        <f t="shared" si="30"/>
        <v>-</v>
      </c>
      <c r="K144" s="2"/>
      <c r="L144" s="176"/>
      <c r="M144" s="170" t="str">
        <f>IF(B144&lt;=$D$8,VLOOKUP(E144,DaneRynkowe2!B:C,2,0),"-")</f>
        <v>-</v>
      </c>
      <c r="N144" s="171" t="str">
        <f t="shared" si="34"/>
        <v>-</v>
      </c>
      <c r="O144" s="172" t="str">
        <f t="shared" si="35"/>
        <v>-</v>
      </c>
      <c r="P144" s="78"/>
      <c r="Q144" s="173" t="str">
        <f t="shared" si="36"/>
        <v>-</v>
      </c>
    </row>
    <row r="145" spans="2:17" s="15" customFormat="1" x14ac:dyDescent="0.3">
      <c r="B145" s="163" t="str">
        <f t="shared" si="31"/>
        <v>-</v>
      </c>
      <c r="C145" s="174"/>
      <c r="D145" s="175"/>
      <c r="E145" s="166" t="str">
        <f>IF(B145&lt;=$D$8,WORKDAY(F145,-$D$13,KalendarzŚwiąt!$A$2:$A$103),"-")</f>
        <v>-</v>
      </c>
      <c r="F145" s="166" t="str">
        <f t="shared" si="29"/>
        <v>-</v>
      </c>
      <c r="G145" s="167" t="str">
        <f t="shared" si="32"/>
        <v>-</v>
      </c>
      <c r="H145" s="168" t="str">
        <f t="shared" si="33"/>
        <v>-</v>
      </c>
      <c r="I145" s="2"/>
      <c r="J145" s="169" t="str">
        <f t="shared" si="30"/>
        <v>-</v>
      </c>
      <c r="K145" s="2"/>
      <c r="L145" s="176"/>
      <c r="M145" s="170" t="str">
        <f>IF(B145&lt;=$D$8,VLOOKUP(E145,DaneRynkowe2!B:C,2,0),"-")</f>
        <v>-</v>
      </c>
      <c r="N145" s="171" t="str">
        <f t="shared" si="34"/>
        <v>-</v>
      </c>
      <c r="O145" s="172" t="str">
        <f t="shared" si="35"/>
        <v>-</v>
      </c>
      <c r="P145" s="78"/>
      <c r="Q145" s="173" t="str">
        <f t="shared" si="36"/>
        <v>-</v>
      </c>
    </row>
    <row r="146" spans="2:17" x14ac:dyDescent="0.3">
      <c r="B146" s="163" t="str">
        <f t="shared" si="31"/>
        <v>-</v>
      </c>
      <c r="C146" s="174"/>
      <c r="D146" s="175"/>
      <c r="E146" s="166" t="str">
        <f>IF(B146&lt;=$D$8,WORKDAY(F146,-$D$13,KalendarzŚwiąt!$A$2:$A$103),"-")</f>
        <v>-</v>
      </c>
      <c r="F146" s="166" t="str">
        <f t="shared" ref="F146:F177" si="37">IFERROR(IF((F145+1)&gt;VLOOKUP(B146,$B$21:$H$43,5,0),"-",F145+1),"-")</f>
        <v>-</v>
      </c>
      <c r="G146" s="167" t="str">
        <f t="shared" si="32"/>
        <v>-</v>
      </c>
      <c r="H146" s="168" t="str">
        <f t="shared" si="33"/>
        <v>-</v>
      </c>
      <c r="I146" s="2"/>
      <c r="J146" s="169" t="str">
        <f t="shared" si="30"/>
        <v>-</v>
      </c>
      <c r="K146" s="2"/>
      <c r="L146" s="176"/>
      <c r="M146" s="170" t="str">
        <f>IF(B146&lt;=$D$8,VLOOKUP(E146,DaneRynkowe2!B:C,2,0),"-")</f>
        <v>-</v>
      </c>
      <c r="N146" s="171" t="str">
        <f t="shared" si="34"/>
        <v>-</v>
      </c>
      <c r="O146" s="172" t="str">
        <f t="shared" si="35"/>
        <v>-</v>
      </c>
      <c r="P146" s="78"/>
      <c r="Q146" s="173" t="str">
        <f t="shared" si="36"/>
        <v>-</v>
      </c>
    </row>
    <row r="147" spans="2:17" x14ac:dyDescent="0.3">
      <c r="B147" s="163" t="str">
        <f t="shared" si="31"/>
        <v>-</v>
      </c>
      <c r="C147" s="174"/>
      <c r="D147" s="175"/>
      <c r="E147" s="166" t="str">
        <f>IF(B147&lt;=$D$8,WORKDAY(F147,-$D$13,KalendarzŚwiąt!$A$2:$A$103),"-")</f>
        <v>-</v>
      </c>
      <c r="F147" s="166" t="str">
        <f t="shared" si="37"/>
        <v>-</v>
      </c>
      <c r="G147" s="167" t="str">
        <f t="shared" si="32"/>
        <v>-</v>
      </c>
      <c r="H147" s="168" t="str">
        <f t="shared" si="33"/>
        <v>-</v>
      </c>
      <c r="I147" s="2"/>
      <c r="J147" s="169" t="str">
        <f t="shared" si="30"/>
        <v>-</v>
      </c>
      <c r="K147" s="2"/>
      <c r="L147" s="176"/>
      <c r="M147" s="170" t="str">
        <f>IF(B147&lt;=$D$8,VLOOKUP(E147,DaneRynkowe2!B:C,2,0),"-")</f>
        <v>-</v>
      </c>
      <c r="N147" s="171" t="str">
        <f t="shared" si="34"/>
        <v>-</v>
      </c>
      <c r="O147" s="172" t="str">
        <f t="shared" si="35"/>
        <v>-</v>
      </c>
      <c r="P147" s="78"/>
      <c r="Q147" s="173" t="str">
        <f t="shared" si="36"/>
        <v>-</v>
      </c>
    </row>
    <row r="148" spans="2:17" x14ac:dyDescent="0.3">
      <c r="B148" s="163" t="str">
        <f t="shared" si="31"/>
        <v>-</v>
      </c>
      <c r="C148" s="174"/>
      <c r="D148" s="175"/>
      <c r="E148" s="166" t="str">
        <f>IF(B148&lt;=$D$8,WORKDAY(F148,-$D$13,KalendarzŚwiąt!$A$2:$A$103),"-")</f>
        <v>-</v>
      </c>
      <c r="F148" s="166" t="str">
        <f t="shared" si="37"/>
        <v>-</v>
      </c>
      <c r="G148" s="167" t="str">
        <f t="shared" si="32"/>
        <v>-</v>
      </c>
      <c r="H148" s="168" t="str">
        <f t="shared" si="33"/>
        <v>-</v>
      </c>
      <c r="I148" s="2"/>
      <c r="J148" s="169" t="str">
        <f t="shared" si="30"/>
        <v>-</v>
      </c>
      <c r="K148" s="2"/>
      <c r="L148" s="176"/>
      <c r="M148" s="170" t="str">
        <f>IF(B148&lt;=$D$8,VLOOKUP(E148,DaneRynkowe2!B:C,2,0),"-")</f>
        <v>-</v>
      </c>
      <c r="N148" s="171" t="str">
        <f t="shared" si="34"/>
        <v>-</v>
      </c>
      <c r="O148" s="172" t="str">
        <f t="shared" si="35"/>
        <v>-</v>
      </c>
      <c r="P148" s="78"/>
      <c r="Q148" s="173" t="str">
        <f t="shared" si="36"/>
        <v>-</v>
      </c>
    </row>
    <row r="149" spans="2:17" x14ac:dyDescent="0.3">
      <c r="B149" s="163" t="str">
        <f t="shared" si="31"/>
        <v>-</v>
      </c>
      <c r="C149" s="174"/>
      <c r="D149" s="175"/>
      <c r="E149" s="166" t="str">
        <f>IF(B149&lt;=$D$8,WORKDAY(F149,-$D$13,KalendarzŚwiąt!$A$2:$A$103),"-")</f>
        <v>-</v>
      </c>
      <c r="F149" s="166" t="str">
        <f t="shared" si="37"/>
        <v>-</v>
      </c>
      <c r="G149" s="167" t="str">
        <f t="shared" si="32"/>
        <v>-</v>
      </c>
      <c r="H149" s="168" t="str">
        <f t="shared" si="33"/>
        <v>-</v>
      </c>
      <c r="I149" s="2"/>
      <c r="J149" s="169" t="str">
        <f t="shared" si="30"/>
        <v>-</v>
      </c>
      <c r="K149" s="2"/>
      <c r="L149" s="176"/>
      <c r="M149" s="170" t="str">
        <f>IF(B149&lt;=$D$8,VLOOKUP(E149,DaneRynkowe2!B:C,2,0),"-")</f>
        <v>-</v>
      </c>
      <c r="N149" s="171" t="str">
        <f t="shared" si="34"/>
        <v>-</v>
      </c>
      <c r="O149" s="172" t="str">
        <f t="shared" si="35"/>
        <v>-</v>
      </c>
      <c r="P149" s="78"/>
      <c r="Q149" s="173" t="str">
        <f t="shared" si="36"/>
        <v>-</v>
      </c>
    </row>
    <row r="150" spans="2:17" s="15" customFormat="1" x14ac:dyDescent="0.3">
      <c r="B150" s="163" t="str">
        <f t="shared" si="31"/>
        <v>-</v>
      </c>
      <c r="C150" s="174"/>
      <c r="D150" s="175"/>
      <c r="E150" s="166" t="str">
        <f>IF(B150&lt;=$D$8,WORKDAY(F150,-$D$13,KalendarzŚwiąt!$A$2:$A$103),"-")</f>
        <v>-</v>
      </c>
      <c r="F150" s="166" t="str">
        <f t="shared" si="37"/>
        <v>-</v>
      </c>
      <c r="G150" s="167" t="str">
        <f t="shared" si="32"/>
        <v>-</v>
      </c>
      <c r="H150" s="168" t="str">
        <f t="shared" si="33"/>
        <v>-</v>
      </c>
      <c r="I150" s="2"/>
      <c r="J150" s="169" t="str">
        <f t="shared" si="30"/>
        <v>-</v>
      </c>
      <c r="K150" s="2"/>
      <c r="L150" s="176"/>
      <c r="M150" s="170" t="str">
        <f>IF(B150&lt;=$D$8,VLOOKUP(E150,DaneRynkowe2!B:C,2,0),"-")</f>
        <v>-</v>
      </c>
      <c r="N150" s="171" t="str">
        <f t="shared" si="34"/>
        <v>-</v>
      </c>
      <c r="O150" s="172" t="str">
        <f t="shared" si="35"/>
        <v>-</v>
      </c>
      <c r="P150" s="78"/>
      <c r="Q150" s="173" t="str">
        <f t="shared" si="36"/>
        <v>-</v>
      </c>
    </row>
    <row r="151" spans="2:17" x14ac:dyDescent="0.3">
      <c r="B151" s="163" t="str">
        <f t="shared" si="31"/>
        <v>-</v>
      </c>
      <c r="C151" s="174"/>
      <c r="D151" s="175"/>
      <c r="E151" s="166" t="str">
        <f>IF(B151&lt;=$D$8,WORKDAY(F151,-$D$13,KalendarzŚwiąt!$A$2:$A$103),"-")</f>
        <v>-</v>
      </c>
      <c r="F151" s="166" t="str">
        <f t="shared" si="37"/>
        <v>-</v>
      </c>
      <c r="G151" s="167" t="str">
        <f t="shared" si="32"/>
        <v>-</v>
      </c>
      <c r="H151" s="168" t="str">
        <f t="shared" si="33"/>
        <v>-</v>
      </c>
      <c r="I151" s="2"/>
      <c r="J151" s="169" t="str">
        <f t="shared" si="30"/>
        <v>-</v>
      </c>
      <c r="K151" s="2"/>
      <c r="L151" s="176"/>
      <c r="M151" s="170" t="str">
        <f>IF(B151&lt;=$D$8,VLOOKUP(E151,DaneRynkowe2!B:C,2,0),"-")</f>
        <v>-</v>
      </c>
      <c r="N151" s="171" t="str">
        <f t="shared" si="34"/>
        <v>-</v>
      </c>
      <c r="O151" s="172" t="str">
        <f t="shared" si="35"/>
        <v>-</v>
      </c>
      <c r="P151" s="78"/>
      <c r="Q151" s="173" t="str">
        <f t="shared" si="36"/>
        <v>-</v>
      </c>
    </row>
    <row r="152" spans="2:17" x14ac:dyDescent="0.3">
      <c r="B152" s="163" t="str">
        <f t="shared" si="31"/>
        <v>-</v>
      </c>
      <c r="C152" s="174"/>
      <c r="D152" s="175"/>
      <c r="E152" s="166" t="str">
        <f>IF(B152&lt;=$D$8,WORKDAY(F152,-$D$13,KalendarzŚwiąt!$A$2:$A$103),"-")</f>
        <v>-</v>
      </c>
      <c r="F152" s="166" t="str">
        <f t="shared" si="37"/>
        <v>-</v>
      </c>
      <c r="G152" s="167" t="str">
        <f t="shared" si="32"/>
        <v>-</v>
      </c>
      <c r="H152" s="168" t="str">
        <f t="shared" si="33"/>
        <v>-</v>
      </c>
      <c r="I152" s="2"/>
      <c r="J152" s="169" t="str">
        <f t="shared" si="30"/>
        <v>-</v>
      </c>
      <c r="K152" s="2"/>
      <c r="L152" s="176"/>
      <c r="M152" s="170" t="str">
        <f>IF(B152&lt;=$D$8,VLOOKUP(E152,DaneRynkowe2!B:C,2,0),"-")</f>
        <v>-</v>
      </c>
      <c r="N152" s="171" t="str">
        <f t="shared" si="34"/>
        <v>-</v>
      </c>
      <c r="O152" s="172" t="str">
        <f t="shared" si="35"/>
        <v>-</v>
      </c>
      <c r="P152" s="78"/>
      <c r="Q152" s="173" t="str">
        <f t="shared" si="36"/>
        <v>-</v>
      </c>
    </row>
    <row r="153" spans="2:17" x14ac:dyDescent="0.3">
      <c r="B153" s="163" t="str">
        <f t="shared" si="31"/>
        <v>-</v>
      </c>
      <c r="C153" s="174"/>
      <c r="D153" s="175"/>
      <c r="E153" s="166" t="str">
        <f>IF(B153&lt;=$D$8,WORKDAY(F153,-$D$13,KalendarzŚwiąt!$A$2:$A$103),"-")</f>
        <v>-</v>
      </c>
      <c r="F153" s="166" t="str">
        <f t="shared" si="37"/>
        <v>-</v>
      </c>
      <c r="G153" s="167" t="str">
        <f t="shared" si="32"/>
        <v>-</v>
      </c>
      <c r="H153" s="168" t="str">
        <f t="shared" si="33"/>
        <v>-</v>
      </c>
      <c r="I153" s="2"/>
      <c r="J153" s="169" t="str">
        <f t="shared" si="30"/>
        <v>-</v>
      </c>
      <c r="K153" s="2"/>
      <c r="L153" s="176"/>
      <c r="M153" s="170" t="str">
        <f>IF(B153&lt;=$D$8,VLOOKUP(E153,DaneRynkowe2!B:C,2,0),"-")</f>
        <v>-</v>
      </c>
      <c r="N153" s="171" t="str">
        <f t="shared" si="34"/>
        <v>-</v>
      </c>
      <c r="O153" s="172" t="str">
        <f t="shared" si="35"/>
        <v>-</v>
      </c>
      <c r="P153" s="78"/>
      <c r="Q153" s="173" t="str">
        <f t="shared" si="36"/>
        <v>-</v>
      </c>
    </row>
    <row r="154" spans="2:17" x14ac:dyDescent="0.3">
      <c r="B154" s="163" t="str">
        <f t="shared" si="31"/>
        <v>-</v>
      </c>
      <c r="C154" s="174"/>
      <c r="D154" s="175"/>
      <c r="E154" s="166" t="str">
        <f>IF(B154&lt;=$D$8,WORKDAY(F154,-$D$13,KalendarzŚwiąt!$A$2:$A$103),"-")</f>
        <v>-</v>
      </c>
      <c r="F154" s="166" t="str">
        <f t="shared" si="37"/>
        <v>-</v>
      </c>
      <c r="G154" s="167" t="str">
        <f t="shared" si="32"/>
        <v>-</v>
      </c>
      <c r="H154" s="168" t="str">
        <f t="shared" si="33"/>
        <v>-</v>
      </c>
      <c r="I154" s="2"/>
      <c r="J154" s="169" t="str">
        <f t="shared" si="30"/>
        <v>-</v>
      </c>
      <c r="K154" s="2"/>
      <c r="L154" s="176"/>
      <c r="M154" s="170" t="str">
        <f>IF(B154&lt;=$D$8,VLOOKUP(E154,DaneRynkowe2!B:C,2,0),"-")</f>
        <v>-</v>
      </c>
      <c r="N154" s="171" t="str">
        <f t="shared" si="34"/>
        <v>-</v>
      </c>
      <c r="O154" s="172" t="str">
        <f t="shared" si="35"/>
        <v>-</v>
      </c>
      <c r="P154" s="78"/>
      <c r="Q154" s="173" t="str">
        <f t="shared" si="36"/>
        <v>-</v>
      </c>
    </row>
    <row r="155" spans="2:17" x14ac:dyDescent="0.3">
      <c r="B155" s="163" t="str">
        <f t="shared" si="31"/>
        <v>-</v>
      </c>
      <c r="C155" s="174"/>
      <c r="D155" s="175"/>
      <c r="E155" s="166" t="str">
        <f>IF(B155&lt;=$D$8,WORKDAY(F155,-$D$13,KalendarzŚwiąt!$A$2:$A$103),"-")</f>
        <v>-</v>
      </c>
      <c r="F155" s="166" t="str">
        <f t="shared" si="37"/>
        <v>-</v>
      </c>
      <c r="G155" s="167" t="str">
        <f t="shared" si="32"/>
        <v>-</v>
      </c>
      <c r="H155" s="168" t="str">
        <f t="shared" si="33"/>
        <v>-</v>
      </c>
      <c r="I155" s="2"/>
      <c r="J155" s="169" t="str">
        <f t="shared" si="30"/>
        <v>-</v>
      </c>
      <c r="K155" s="2"/>
      <c r="L155" s="176"/>
      <c r="M155" s="170" t="str">
        <f>IF(B155&lt;=$D$8,VLOOKUP(E155,DaneRynkowe2!B:C,2,0),"-")</f>
        <v>-</v>
      </c>
      <c r="N155" s="171" t="str">
        <f t="shared" si="34"/>
        <v>-</v>
      </c>
      <c r="O155" s="172" t="str">
        <f t="shared" si="35"/>
        <v>-</v>
      </c>
      <c r="P155" s="78"/>
      <c r="Q155" s="173" t="str">
        <f t="shared" si="36"/>
        <v>-</v>
      </c>
    </row>
    <row r="156" spans="2:17" x14ac:dyDescent="0.3">
      <c r="B156" s="163" t="str">
        <f t="shared" si="31"/>
        <v>-</v>
      </c>
      <c r="C156" s="174"/>
      <c r="D156" s="175"/>
      <c r="E156" s="166" t="str">
        <f>IF(B156&lt;=$D$8,WORKDAY(F156,-$D$13,KalendarzŚwiąt!$A$2:$A$103),"-")</f>
        <v>-</v>
      </c>
      <c r="F156" s="166" t="str">
        <f t="shared" si="37"/>
        <v>-</v>
      </c>
      <c r="G156" s="167" t="str">
        <f t="shared" si="32"/>
        <v>-</v>
      </c>
      <c r="H156" s="168" t="str">
        <f t="shared" si="33"/>
        <v>-</v>
      </c>
      <c r="I156" s="2"/>
      <c r="J156" s="169" t="str">
        <f t="shared" si="30"/>
        <v>-</v>
      </c>
      <c r="K156" s="2"/>
      <c r="L156" s="176"/>
      <c r="M156" s="170" t="str">
        <f>IF(B156&lt;=$D$8,VLOOKUP(E156,DaneRynkowe2!B:C,2,0),"-")</f>
        <v>-</v>
      </c>
      <c r="N156" s="171" t="str">
        <f t="shared" si="34"/>
        <v>-</v>
      </c>
      <c r="O156" s="172" t="str">
        <f t="shared" si="35"/>
        <v>-</v>
      </c>
      <c r="P156" s="78"/>
      <c r="Q156" s="173" t="str">
        <f t="shared" si="36"/>
        <v>-</v>
      </c>
    </row>
    <row r="157" spans="2:17" x14ac:dyDescent="0.3">
      <c r="B157" s="163" t="str">
        <f t="shared" si="31"/>
        <v>-</v>
      </c>
      <c r="C157" s="174"/>
      <c r="D157" s="175"/>
      <c r="E157" s="166" t="str">
        <f>IF(B157&lt;=$D$8,WORKDAY(F157,-$D$13,KalendarzŚwiąt!$A$2:$A$103),"-")</f>
        <v>-</v>
      </c>
      <c r="F157" s="166" t="str">
        <f t="shared" si="37"/>
        <v>-</v>
      </c>
      <c r="G157" s="167" t="str">
        <f t="shared" si="32"/>
        <v>-</v>
      </c>
      <c r="H157" s="168" t="str">
        <f t="shared" si="33"/>
        <v>-</v>
      </c>
      <c r="I157" s="2"/>
      <c r="J157" s="169" t="str">
        <f t="shared" si="30"/>
        <v>-</v>
      </c>
      <c r="K157" s="2"/>
      <c r="L157" s="176"/>
      <c r="M157" s="170" t="str">
        <f>IF(B157&lt;=$D$8,VLOOKUP(E157,DaneRynkowe2!B:C,2,0),"-")</f>
        <v>-</v>
      </c>
      <c r="N157" s="171" t="str">
        <f t="shared" si="34"/>
        <v>-</v>
      </c>
      <c r="O157" s="172" t="str">
        <f t="shared" si="35"/>
        <v>-</v>
      </c>
      <c r="P157" s="78"/>
      <c r="Q157" s="173" t="str">
        <f t="shared" si="36"/>
        <v>-</v>
      </c>
    </row>
    <row r="158" spans="2:17" x14ac:dyDescent="0.3">
      <c r="B158" s="163" t="str">
        <f t="shared" si="31"/>
        <v>-</v>
      </c>
      <c r="C158" s="174"/>
      <c r="D158" s="175"/>
      <c r="E158" s="166" t="str">
        <f>IF(B158&lt;=$D$8,WORKDAY(F158,-$D$13,KalendarzŚwiąt!$A$2:$A$103),"-")</f>
        <v>-</v>
      </c>
      <c r="F158" s="166" t="str">
        <f t="shared" si="37"/>
        <v>-</v>
      </c>
      <c r="G158" s="167" t="str">
        <f t="shared" si="32"/>
        <v>-</v>
      </c>
      <c r="H158" s="168" t="str">
        <f t="shared" si="33"/>
        <v>-</v>
      </c>
      <c r="I158" s="2"/>
      <c r="J158" s="169" t="str">
        <f t="shared" si="30"/>
        <v>-</v>
      </c>
      <c r="K158" s="2"/>
      <c r="L158" s="176"/>
      <c r="M158" s="170" t="str">
        <f>IF(B158&lt;=$D$8,VLOOKUP(E158,DaneRynkowe2!B:C,2,0),"-")</f>
        <v>-</v>
      </c>
      <c r="N158" s="171" t="str">
        <f t="shared" si="34"/>
        <v>-</v>
      </c>
      <c r="O158" s="172" t="str">
        <f t="shared" si="35"/>
        <v>-</v>
      </c>
      <c r="P158" s="78"/>
      <c r="Q158" s="173" t="str">
        <f t="shared" si="36"/>
        <v>-</v>
      </c>
    </row>
    <row r="159" spans="2:17" x14ac:dyDescent="0.3">
      <c r="B159" s="163" t="str">
        <f t="shared" si="31"/>
        <v>-</v>
      </c>
      <c r="C159" s="174"/>
      <c r="D159" s="175"/>
      <c r="E159" s="166" t="str">
        <f>IF(B159&lt;=$D$8,WORKDAY(F159,-$D$13,KalendarzŚwiąt!$A$2:$A$103),"-")</f>
        <v>-</v>
      </c>
      <c r="F159" s="166" t="str">
        <f t="shared" si="37"/>
        <v>-</v>
      </c>
      <c r="G159" s="167" t="str">
        <f t="shared" si="32"/>
        <v>-</v>
      </c>
      <c r="H159" s="168" t="str">
        <f t="shared" si="33"/>
        <v>-</v>
      </c>
      <c r="I159" s="2"/>
      <c r="J159" s="169" t="str">
        <f t="shared" si="30"/>
        <v>-</v>
      </c>
      <c r="K159" s="2"/>
      <c r="L159" s="176"/>
      <c r="M159" s="170" t="str">
        <f>IF(B159&lt;=$D$8,VLOOKUP(E159,DaneRynkowe2!B:C,2,0),"-")</f>
        <v>-</v>
      </c>
      <c r="N159" s="171" t="str">
        <f t="shared" si="34"/>
        <v>-</v>
      </c>
      <c r="O159" s="172" t="str">
        <f t="shared" si="35"/>
        <v>-</v>
      </c>
      <c r="P159" s="78"/>
      <c r="Q159" s="173" t="str">
        <f t="shared" si="36"/>
        <v>-</v>
      </c>
    </row>
    <row r="160" spans="2:17" x14ac:dyDescent="0.3">
      <c r="B160" s="163" t="str">
        <f t="shared" si="31"/>
        <v>-</v>
      </c>
      <c r="C160" s="174"/>
      <c r="D160" s="175"/>
      <c r="E160" s="166" t="str">
        <f>IF(B160&lt;=$D$8,WORKDAY(F160,-$D$13,KalendarzŚwiąt!$A$2:$A$103),"-")</f>
        <v>-</v>
      </c>
      <c r="F160" s="166" t="str">
        <f t="shared" si="37"/>
        <v>-</v>
      </c>
      <c r="G160" s="167" t="str">
        <f t="shared" si="32"/>
        <v>-</v>
      </c>
      <c r="H160" s="168" t="str">
        <f t="shared" si="33"/>
        <v>-</v>
      </c>
      <c r="I160" s="2"/>
      <c r="J160" s="169" t="str">
        <f t="shared" si="30"/>
        <v>-</v>
      </c>
      <c r="K160" s="2"/>
      <c r="L160" s="176"/>
      <c r="M160" s="170" t="str">
        <f>IF(B160&lt;=$D$8,VLOOKUP(E160,DaneRynkowe2!B:C,2,0),"-")</f>
        <v>-</v>
      </c>
      <c r="N160" s="171" t="str">
        <f t="shared" si="34"/>
        <v>-</v>
      </c>
      <c r="O160" s="172" t="str">
        <f t="shared" si="35"/>
        <v>-</v>
      </c>
      <c r="P160" s="78"/>
      <c r="Q160" s="173" t="str">
        <f t="shared" si="36"/>
        <v>-</v>
      </c>
    </row>
    <row r="161" spans="2:17" x14ac:dyDescent="0.3">
      <c r="B161" s="163" t="str">
        <f t="shared" si="31"/>
        <v>-</v>
      </c>
      <c r="C161" s="174"/>
      <c r="D161" s="175"/>
      <c r="E161" s="166" t="str">
        <f>IF(B161&lt;=$D$8,WORKDAY(F161,-$D$13,KalendarzŚwiąt!$A$2:$A$103),"-")</f>
        <v>-</v>
      </c>
      <c r="F161" s="166" t="str">
        <f t="shared" si="37"/>
        <v>-</v>
      </c>
      <c r="G161" s="167" t="str">
        <f t="shared" si="32"/>
        <v>-</v>
      </c>
      <c r="H161" s="168" t="str">
        <f t="shared" si="33"/>
        <v>-</v>
      </c>
      <c r="I161" s="2"/>
      <c r="J161" s="169" t="str">
        <f t="shared" si="30"/>
        <v>-</v>
      </c>
      <c r="K161" s="2"/>
      <c r="L161" s="176"/>
      <c r="M161" s="170" t="str">
        <f>IF(B161&lt;=$D$8,VLOOKUP(E161,DaneRynkowe2!B:C,2,0),"-")</f>
        <v>-</v>
      </c>
      <c r="N161" s="171" t="str">
        <f t="shared" si="34"/>
        <v>-</v>
      </c>
      <c r="O161" s="172" t="str">
        <f t="shared" si="35"/>
        <v>-</v>
      </c>
      <c r="P161" s="78"/>
      <c r="Q161" s="173" t="str">
        <f t="shared" si="36"/>
        <v>-</v>
      </c>
    </row>
    <row r="162" spans="2:17" x14ac:dyDescent="0.3">
      <c r="B162" s="163" t="str">
        <f t="shared" si="31"/>
        <v>-</v>
      </c>
      <c r="C162" s="174"/>
      <c r="D162" s="175"/>
      <c r="E162" s="166" t="str">
        <f>IF(B162&lt;=$D$8,WORKDAY(F162,-$D$13,KalendarzŚwiąt!$A$2:$A$103),"-")</f>
        <v>-</v>
      </c>
      <c r="F162" s="166" t="str">
        <f t="shared" si="37"/>
        <v>-</v>
      </c>
      <c r="G162" s="167" t="str">
        <f t="shared" si="32"/>
        <v>-</v>
      </c>
      <c r="H162" s="168" t="str">
        <f t="shared" si="33"/>
        <v>-</v>
      </c>
      <c r="I162" s="2"/>
      <c r="J162" s="169" t="str">
        <f t="shared" si="30"/>
        <v>-</v>
      </c>
      <c r="K162" s="2"/>
      <c r="L162" s="176"/>
      <c r="M162" s="170" t="str">
        <f>IF(B162&lt;=$D$8,VLOOKUP(E162,DaneRynkowe2!B:C,2,0),"-")</f>
        <v>-</v>
      </c>
      <c r="N162" s="171" t="str">
        <f t="shared" si="34"/>
        <v>-</v>
      </c>
      <c r="O162" s="172" t="str">
        <f t="shared" si="35"/>
        <v>-</v>
      </c>
      <c r="P162" s="78"/>
      <c r="Q162" s="173" t="str">
        <f t="shared" si="36"/>
        <v>-</v>
      </c>
    </row>
    <row r="163" spans="2:17" x14ac:dyDescent="0.3">
      <c r="B163" s="163" t="str">
        <f t="shared" si="31"/>
        <v>-</v>
      </c>
      <c r="C163" s="174"/>
      <c r="D163" s="175"/>
      <c r="E163" s="166" t="str">
        <f>IF(B163&lt;=$D$8,WORKDAY(F163,-$D$13,KalendarzŚwiąt!$A$2:$A$103),"-")</f>
        <v>-</v>
      </c>
      <c r="F163" s="166" t="str">
        <f t="shared" si="37"/>
        <v>-</v>
      </c>
      <c r="G163" s="167" t="str">
        <f t="shared" si="32"/>
        <v>-</v>
      </c>
      <c r="H163" s="168" t="str">
        <f t="shared" si="33"/>
        <v>-</v>
      </c>
      <c r="I163" s="2"/>
      <c r="J163" s="169" t="str">
        <f t="shared" si="30"/>
        <v>-</v>
      </c>
      <c r="K163" s="2"/>
      <c r="L163" s="176"/>
      <c r="M163" s="170" t="str">
        <f>IF(B163&lt;=$D$8,VLOOKUP(E163,DaneRynkowe2!B:C,2,0),"-")</f>
        <v>-</v>
      </c>
      <c r="N163" s="171" t="str">
        <f t="shared" si="34"/>
        <v>-</v>
      </c>
      <c r="O163" s="172" t="str">
        <f t="shared" si="35"/>
        <v>-</v>
      </c>
      <c r="P163" s="78"/>
      <c r="Q163" s="173" t="str">
        <f t="shared" si="36"/>
        <v>-</v>
      </c>
    </row>
    <row r="164" spans="2:17" x14ac:dyDescent="0.3">
      <c r="B164" s="163" t="str">
        <f t="shared" si="31"/>
        <v>-</v>
      </c>
      <c r="C164" s="174"/>
      <c r="D164" s="175"/>
      <c r="E164" s="166" t="str">
        <f>IF(B164&lt;=$D$8,WORKDAY(F164,-$D$13,KalendarzŚwiąt!$A$2:$A$103),"-")</f>
        <v>-</v>
      </c>
      <c r="F164" s="166" t="str">
        <f t="shared" si="37"/>
        <v>-</v>
      </c>
      <c r="G164" s="167" t="str">
        <f t="shared" si="32"/>
        <v>-</v>
      </c>
      <c r="H164" s="168" t="str">
        <f t="shared" si="33"/>
        <v>-</v>
      </c>
      <c r="I164" s="2"/>
      <c r="J164" s="169" t="str">
        <f t="shared" si="30"/>
        <v>-</v>
      </c>
      <c r="K164" s="2"/>
      <c r="L164" s="176"/>
      <c r="M164" s="170" t="str">
        <f>IF(B164&lt;=$D$8,VLOOKUP(E164,DaneRynkowe2!B:C,2,0),"-")</f>
        <v>-</v>
      </c>
      <c r="N164" s="171" t="str">
        <f t="shared" si="34"/>
        <v>-</v>
      </c>
      <c r="O164" s="172" t="str">
        <f t="shared" si="35"/>
        <v>-</v>
      </c>
      <c r="P164" s="78"/>
      <c r="Q164" s="173" t="str">
        <f t="shared" si="36"/>
        <v>-</v>
      </c>
    </row>
    <row r="165" spans="2:17" x14ac:dyDescent="0.3">
      <c r="B165" s="163" t="str">
        <f t="shared" si="31"/>
        <v>-</v>
      </c>
      <c r="C165" s="174"/>
      <c r="D165" s="175"/>
      <c r="E165" s="166" t="str">
        <f>IF(B165&lt;=$D$8,WORKDAY(F165,-$D$13,KalendarzŚwiąt!$A$2:$A$103),"-")</f>
        <v>-</v>
      </c>
      <c r="F165" s="166" t="str">
        <f t="shared" si="37"/>
        <v>-</v>
      </c>
      <c r="G165" s="167" t="str">
        <f t="shared" si="32"/>
        <v>-</v>
      </c>
      <c r="H165" s="168" t="str">
        <f t="shared" si="33"/>
        <v>-</v>
      </c>
      <c r="I165" s="2"/>
      <c r="J165" s="169" t="str">
        <f t="shared" si="30"/>
        <v>-</v>
      </c>
      <c r="K165" s="2"/>
      <c r="L165" s="176"/>
      <c r="M165" s="170" t="str">
        <f>IF(B165&lt;=$D$8,VLOOKUP(E165,DaneRynkowe2!B:C,2,0),"-")</f>
        <v>-</v>
      </c>
      <c r="N165" s="171" t="str">
        <f t="shared" si="34"/>
        <v>-</v>
      </c>
      <c r="O165" s="172" t="str">
        <f t="shared" si="35"/>
        <v>-</v>
      </c>
      <c r="P165" s="78"/>
      <c r="Q165" s="173" t="str">
        <f t="shared" si="36"/>
        <v>-</v>
      </c>
    </row>
    <row r="166" spans="2:17" x14ac:dyDescent="0.3">
      <c r="B166" s="163" t="str">
        <f t="shared" si="31"/>
        <v>-</v>
      </c>
      <c r="C166" s="174"/>
      <c r="D166" s="175"/>
      <c r="E166" s="166" t="str">
        <f>IF(B166&lt;=$D$8,WORKDAY(F166,-$D$13,KalendarzŚwiąt!$A$2:$A$103),"-")</f>
        <v>-</v>
      </c>
      <c r="F166" s="166" t="str">
        <f t="shared" si="37"/>
        <v>-</v>
      </c>
      <c r="G166" s="167" t="str">
        <f t="shared" si="32"/>
        <v>-</v>
      </c>
      <c r="H166" s="168" t="str">
        <f t="shared" si="33"/>
        <v>-</v>
      </c>
      <c r="I166" s="2"/>
      <c r="J166" s="169" t="str">
        <f t="shared" si="30"/>
        <v>-</v>
      </c>
      <c r="K166" s="2"/>
      <c r="L166" s="176"/>
      <c r="M166" s="170" t="str">
        <f>IF(B166&lt;=$D$8,VLOOKUP(E166,DaneRynkowe2!B:C,2,0),"-")</f>
        <v>-</v>
      </c>
      <c r="N166" s="171" t="str">
        <f t="shared" si="34"/>
        <v>-</v>
      </c>
      <c r="O166" s="172" t="str">
        <f t="shared" si="35"/>
        <v>-</v>
      </c>
      <c r="P166" s="78"/>
      <c r="Q166" s="173" t="str">
        <f t="shared" si="36"/>
        <v>-</v>
      </c>
    </row>
    <row r="167" spans="2:17" x14ac:dyDescent="0.3">
      <c r="B167" s="163" t="str">
        <f t="shared" si="31"/>
        <v>-</v>
      </c>
      <c r="C167" s="174"/>
      <c r="D167" s="175"/>
      <c r="E167" s="166" t="str">
        <f>IF(B167&lt;=$D$8,WORKDAY(F167,-$D$13,KalendarzŚwiąt!$A$2:$A$103),"-")</f>
        <v>-</v>
      </c>
      <c r="F167" s="166" t="str">
        <f t="shared" si="37"/>
        <v>-</v>
      </c>
      <c r="G167" s="167" t="str">
        <f t="shared" si="32"/>
        <v>-</v>
      </c>
      <c r="H167" s="168" t="str">
        <f t="shared" si="33"/>
        <v>-</v>
      </c>
      <c r="I167" s="2"/>
      <c r="J167" s="169" t="str">
        <f t="shared" si="30"/>
        <v>-</v>
      </c>
      <c r="K167" s="2"/>
      <c r="L167" s="176"/>
      <c r="M167" s="170" t="str">
        <f>IF(B167&lt;=$D$8,VLOOKUP(E167,DaneRynkowe2!B:C,2,0),"-")</f>
        <v>-</v>
      </c>
      <c r="N167" s="171" t="str">
        <f t="shared" si="34"/>
        <v>-</v>
      </c>
      <c r="O167" s="172" t="str">
        <f t="shared" si="35"/>
        <v>-</v>
      </c>
      <c r="P167" s="78"/>
      <c r="Q167" s="173" t="str">
        <f t="shared" si="36"/>
        <v>-</v>
      </c>
    </row>
    <row r="168" spans="2:17" x14ac:dyDescent="0.3">
      <c r="B168" s="163" t="str">
        <f t="shared" si="31"/>
        <v>-</v>
      </c>
      <c r="C168" s="174"/>
      <c r="D168" s="175"/>
      <c r="E168" s="166" t="str">
        <f>IF(B168&lt;=$D$8,WORKDAY(F168,-$D$13,KalendarzŚwiąt!$A$2:$A$103),"-")</f>
        <v>-</v>
      </c>
      <c r="F168" s="166" t="str">
        <f t="shared" si="37"/>
        <v>-</v>
      </c>
      <c r="G168" s="167" t="str">
        <f t="shared" si="32"/>
        <v>-</v>
      </c>
      <c r="H168" s="168" t="str">
        <f t="shared" si="33"/>
        <v>-</v>
      </c>
      <c r="I168" s="2"/>
      <c r="J168" s="169" t="str">
        <f t="shared" si="30"/>
        <v>-</v>
      </c>
      <c r="K168" s="2"/>
      <c r="L168" s="176"/>
      <c r="M168" s="170" t="str">
        <f>IF(B168&lt;=$D$8,VLOOKUP(E168,DaneRynkowe2!B:C,2,0),"-")</f>
        <v>-</v>
      </c>
      <c r="N168" s="171" t="str">
        <f t="shared" si="34"/>
        <v>-</v>
      </c>
      <c r="O168" s="172" t="str">
        <f t="shared" si="35"/>
        <v>-</v>
      </c>
      <c r="P168" s="78"/>
      <c r="Q168" s="173" t="str">
        <f t="shared" si="36"/>
        <v>-</v>
      </c>
    </row>
    <row r="169" spans="2:17" x14ac:dyDescent="0.3">
      <c r="B169" s="163" t="str">
        <f t="shared" si="31"/>
        <v>-</v>
      </c>
      <c r="C169" s="174"/>
      <c r="D169" s="175"/>
      <c r="E169" s="166" t="str">
        <f>IF(B169&lt;=$D$8,WORKDAY(F169,-$D$13,KalendarzŚwiąt!$A$2:$A$103),"-")</f>
        <v>-</v>
      </c>
      <c r="F169" s="166" t="str">
        <f t="shared" si="37"/>
        <v>-</v>
      </c>
      <c r="G169" s="167" t="str">
        <f t="shared" si="32"/>
        <v>-</v>
      </c>
      <c r="H169" s="168" t="str">
        <f t="shared" si="33"/>
        <v>-</v>
      </c>
      <c r="I169" s="2"/>
      <c r="J169" s="169" t="str">
        <f t="shared" si="30"/>
        <v>-</v>
      </c>
      <c r="K169" s="2"/>
      <c r="L169" s="176"/>
      <c r="M169" s="170" t="str">
        <f>IF(B169&lt;=$D$8,VLOOKUP(E169,DaneRynkowe2!B:C,2,0),"-")</f>
        <v>-</v>
      </c>
      <c r="N169" s="171" t="str">
        <f t="shared" si="34"/>
        <v>-</v>
      </c>
      <c r="O169" s="172" t="str">
        <f t="shared" si="35"/>
        <v>-</v>
      </c>
      <c r="P169" s="78"/>
      <c r="Q169" s="173" t="str">
        <f t="shared" si="36"/>
        <v>-</v>
      </c>
    </row>
    <row r="170" spans="2:17" x14ac:dyDescent="0.3">
      <c r="B170" s="163" t="str">
        <f t="shared" si="31"/>
        <v>-</v>
      </c>
      <c r="C170" s="174"/>
      <c r="D170" s="175"/>
      <c r="E170" s="166" t="str">
        <f>IF(B170&lt;=$D$8,WORKDAY(F170,-$D$13,KalendarzŚwiąt!$A$2:$A$103),"-")</f>
        <v>-</v>
      </c>
      <c r="F170" s="166" t="str">
        <f t="shared" si="37"/>
        <v>-</v>
      </c>
      <c r="G170" s="167" t="str">
        <f t="shared" si="32"/>
        <v>-</v>
      </c>
      <c r="H170" s="168" t="str">
        <f t="shared" si="33"/>
        <v>-</v>
      </c>
      <c r="I170" s="2"/>
      <c r="J170" s="169" t="str">
        <f t="shared" si="30"/>
        <v>-</v>
      </c>
      <c r="K170" s="2"/>
      <c r="L170" s="176"/>
      <c r="M170" s="170" t="str">
        <f>IF(B170&lt;=$D$8,VLOOKUP(E170,DaneRynkowe2!B:C,2,0),"-")</f>
        <v>-</v>
      </c>
      <c r="N170" s="171" t="str">
        <f t="shared" si="34"/>
        <v>-</v>
      </c>
      <c r="O170" s="172" t="str">
        <f t="shared" si="35"/>
        <v>-</v>
      </c>
      <c r="P170" s="78"/>
      <c r="Q170" s="173" t="str">
        <f t="shared" si="36"/>
        <v>-</v>
      </c>
    </row>
    <row r="171" spans="2:17" x14ac:dyDescent="0.3">
      <c r="B171" s="163" t="str">
        <f t="shared" si="31"/>
        <v>-</v>
      </c>
      <c r="C171" s="174"/>
      <c r="D171" s="175"/>
      <c r="E171" s="166" t="str">
        <f>IF(B171&lt;=$D$8,WORKDAY(F171,-$D$13,KalendarzŚwiąt!$A$2:$A$103),"-")</f>
        <v>-</v>
      </c>
      <c r="F171" s="166" t="str">
        <f t="shared" si="37"/>
        <v>-</v>
      </c>
      <c r="G171" s="167" t="str">
        <f t="shared" si="32"/>
        <v>-</v>
      </c>
      <c r="H171" s="168" t="str">
        <f t="shared" si="33"/>
        <v>-</v>
      </c>
      <c r="I171" s="2"/>
      <c r="J171" s="169" t="str">
        <f t="shared" si="30"/>
        <v>-</v>
      </c>
      <c r="K171" s="2"/>
      <c r="L171" s="176"/>
      <c r="M171" s="170" t="str">
        <f>IF(B171&lt;=$D$8,VLOOKUP(E171,DaneRynkowe2!B:C,2,0),"-")</f>
        <v>-</v>
      </c>
      <c r="N171" s="171" t="str">
        <f t="shared" si="34"/>
        <v>-</v>
      </c>
      <c r="O171" s="172" t="str">
        <f t="shared" si="35"/>
        <v>-</v>
      </c>
      <c r="P171" s="78"/>
      <c r="Q171" s="173" t="str">
        <f t="shared" si="36"/>
        <v>-</v>
      </c>
    </row>
    <row r="172" spans="2:17" x14ac:dyDescent="0.3">
      <c r="B172" s="163" t="str">
        <f t="shared" si="31"/>
        <v>-</v>
      </c>
      <c r="C172" s="174"/>
      <c r="D172" s="175"/>
      <c r="E172" s="166" t="str">
        <f>IF(B172&lt;=$D$8,WORKDAY(F172,-$D$13,KalendarzŚwiąt!$A$2:$A$103),"-")</f>
        <v>-</v>
      </c>
      <c r="F172" s="166" t="str">
        <f t="shared" si="37"/>
        <v>-</v>
      </c>
      <c r="G172" s="167" t="str">
        <f t="shared" si="32"/>
        <v>-</v>
      </c>
      <c r="H172" s="168" t="str">
        <f t="shared" si="33"/>
        <v>-</v>
      </c>
      <c r="I172" s="2"/>
      <c r="J172" s="169" t="str">
        <f t="shared" si="30"/>
        <v>-</v>
      </c>
      <c r="K172" s="2"/>
      <c r="L172" s="176"/>
      <c r="M172" s="170" t="str">
        <f>IF(B172&lt;=$D$8,VLOOKUP(E172,DaneRynkowe2!B:C,2,0),"-")</f>
        <v>-</v>
      </c>
      <c r="N172" s="171" t="str">
        <f t="shared" si="34"/>
        <v>-</v>
      </c>
      <c r="O172" s="172" t="str">
        <f t="shared" si="35"/>
        <v>-</v>
      </c>
      <c r="P172" s="78"/>
      <c r="Q172" s="173" t="str">
        <f t="shared" si="36"/>
        <v>-</v>
      </c>
    </row>
    <row r="173" spans="2:17" x14ac:dyDescent="0.3">
      <c r="B173" s="163" t="str">
        <f t="shared" si="31"/>
        <v>-</v>
      </c>
      <c r="C173" s="174"/>
      <c r="D173" s="175"/>
      <c r="E173" s="166" t="str">
        <f>IF(B173&lt;=$D$8,WORKDAY(F173,-$D$13,KalendarzŚwiąt!$A$2:$A$103),"-")</f>
        <v>-</v>
      </c>
      <c r="F173" s="166" t="str">
        <f t="shared" si="37"/>
        <v>-</v>
      </c>
      <c r="G173" s="167" t="str">
        <f t="shared" si="32"/>
        <v>-</v>
      </c>
      <c r="H173" s="168" t="str">
        <f t="shared" si="33"/>
        <v>-</v>
      </c>
      <c r="I173" s="2"/>
      <c r="J173" s="169" t="str">
        <f t="shared" ref="J173:J204" si="38">IF(B173="-","-",VLOOKUP(B173,$B$20:$J$40,9,0))</f>
        <v>-</v>
      </c>
      <c r="K173" s="2"/>
      <c r="L173" s="176"/>
      <c r="M173" s="170" t="str">
        <f>IF(B173&lt;=$D$8,VLOOKUP(E173,DaneRynkowe2!B:C,2,0),"-")</f>
        <v>-</v>
      </c>
      <c r="N173" s="171" t="str">
        <f t="shared" si="34"/>
        <v>-</v>
      </c>
      <c r="O173" s="172" t="str">
        <f t="shared" si="35"/>
        <v>-</v>
      </c>
      <c r="P173" s="78"/>
      <c r="Q173" s="173" t="str">
        <f t="shared" si="36"/>
        <v>-</v>
      </c>
    </row>
    <row r="174" spans="2:17" x14ac:dyDescent="0.3">
      <c r="B174" s="163" t="str">
        <f t="shared" ref="B174:B205" si="39">IF(B173="-","-",IF(F173=VLOOKUP(B173,$B$20:$H$40,5,0),"-",B173))</f>
        <v>-</v>
      </c>
      <c r="C174" s="174"/>
      <c r="D174" s="175"/>
      <c r="E174" s="166" t="str">
        <f>IF(B174&lt;=$D$8,WORKDAY(F174,-$D$13,KalendarzŚwiąt!$A$2:$A$103),"-")</f>
        <v>-</v>
      </c>
      <c r="F174" s="166" t="str">
        <f t="shared" si="37"/>
        <v>-</v>
      </c>
      <c r="G174" s="167" t="str">
        <f t="shared" ref="G174:G205" si="40">IF(B174="-","-",E174-$C$45)</f>
        <v>-</v>
      </c>
      <c r="H174" s="168" t="str">
        <f t="shared" ref="H174:H205" si="41">IF(B174="-","-",F174-$D$45)</f>
        <v>-</v>
      </c>
      <c r="I174" s="2"/>
      <c r="J174" s="169" t="str">
        <f t="shared" si="38"/>
        <v>-</v>
      </c>
      <c r="K174" s="2"/>
      <c r="L174" s="176"/>
      <c r="M174" s="170" t="str">
        <f>IF(B174&lt;=$D$8,VLOOKUP(E174,DaneRynkowe2!B:C,2,0),"-")</f>
        <v>-</v>
      </c>
      <c r="N174" s="171" t="str">
        <f t="shared" ref="N174:N205" si="42">IF(B174="-","-",(M174/$L$45-1)*$D$14/G174)</f>
        <v>-</v>
      </c>
      <c r="O174" s="172" t="str">
        <f t="shared" ref="O174:O205" si="43">IF(B174="-","-",ROUND(J174*(N174+$D$15)*H174/365,$O$16))</f>
        <v>-</v>
      </c>
      <c r="P174" s="78"/>
      <c r="Q174" s="173" t="str">
        <f t="shared" ref="Q174:Q205" si="44">IF(B174="-","-",O174-O173)</f>
        <v>-</v>
      </c>
    </row>
    <row r="175" spans="2:17" x14ac:dyDescent="0.3">
      <c r="B175" s="163" t="str">
        <f t="shared" si="39"/>
        <v>-</v>
      </c>
      <c r="C175" s="174"/>
      <c r="D175" s="175"/>
      <c r="E175" s="166" t="str">
        <f>IF(B175&lt;=$D$8,WORKDAY(F175,-$D$13,KalendarzŚwiąt!$A$2:$A$103),"-")</f>
        <v>-</v>
      </c>
      <c r="F175" s="166" t="str">
        <f t="shared" si="37"/>
        <v>-</v>
      </c>
      <c r="G175" s="167" t="str">
        <f t="shared" si="40"/>
        <v>-</v>
      </c>
      <c r="H175" s="168" t="str">
        <f t="shared" si="41"/>
        <v>-</v>
      </c>
      <c r="I175" s="2"/>
      <c r="J175" s="169" t="str">
        <f t="shared" si="38"/>
        <v>-</v>
      </c>
      <c r="K175" s="2"/>
      <c r="L175" s="176"/>
      <c r="M175" s="170" t="str">
        <f>IF(B175&lt;=$D$8,VLOOKUP(E175,DaneRynkowe2!B:C,2,0),"-")</f>
        <v>-</v>
      </c>
      <c r="N175" s="171" t="str">
        <f t="shared" si="42"/>
        <v>-</v>
      </c>
      <c r="O175" s="172" t="str">
        <f t="shared" si="43"/>
        <v>-</v>
      </c>
      <c r="P175" s="78"/>
      <c r="Q175" s="173" t="str">
        <f t="shared" si="44"/>
        <v>-</v>
      </c>
    </row>
    <row r="176" spans="2:17" x14ac:dyDescent="0.3">
      <c r="B176" s="163" t="str">
        <f t="shared" si="39"/>
        <v>-</v>
      </c>
      <c r="C176" s="174"/>
      <c r="D176" s="175"/>
      <c r="E176" s="166" t="str">
        <f>IF(B176&lt;=$D$8,WORKDAY(F176,-$D$13,KalendarzŚwiąt!$A$2:$A$103),"-")</f>
        <v>-</v>
      </c>
      <c r="F176" s="166" t="str">
        <f t="shared" si="37"/>
        <v>-</v>
      </c>
      <c r="G176" s="167" t="str">
        <f t="shared" si="40"/>
        <v>-</v>
      </c>
      <c r="H176" s="168" t="str">
        <f t="shared" si="41"/>
        <v>-</v>
      </c>
      <c r="I176" s="2"/>
      <c r="J176" s="169" t="str">
        <f t="shared" si="38"/>
        <v>-</v>
      </c>
      <c r="K176" s="2"/>
      <c r="L176" s="176"/>
      <c r="M176" s="170" t="str">
        <f>IF(B176&lt;=$D$8,VLOOKUP(E176,DaneRynkowe2!B:C,2,0),"-")</f>
        <v>-</v>
      </c>
      <c r="N176" s="171" t="str">
        <f t="shared" si="42"/>
        <v>-</v>
      </c>
      <c r="O176" s="172" t="str">
        <f t="shared" si="43"/>
        <v>-</v>
      </c>
      <c r="P176" s="78"/>
      <c r="Q176" s="173" t="str">
        <f t="shared" si="44"/>
        <v>-</v>
      </c>
    </row>
    <row r="177" spans="2:17" x14ac:dyDescent="0.3">
      <c r="B177" s="163" t="str">
        <f t="shared" si="39"/>
        <v>-</v>
      </c>
      <c r="C177" s="174"/>
      <c r="D177" s="175"/>
      <c r="E177" s="166" t="str">
        <f>IF(B177&lt;=$D$8,WORKDAY(F177,-$D$13,KalendarzŚwiąt!$A$2:$A$103),"-")</f>
        <v>-</v>
      </c>
      <c r="F177" s="166" t="str">
        <f t="shared" si="37"/>
        <v>-</v>
      </c>
      <c r="G177" s="167" t="str">
        <f t="shared" si="40"/>
        <v>-</v>
      </c>
      <c r="H177" s="168" t="str">
        <f t="shared" si="41"/>
        <v>-</v>
      </c>
      <c r="I177" s="2"/>
      <c r="J177" s="169" t="str">
        <f t="shared" si="38"/>
        <v>-</v>
      </c>
      <c r="K177" s="2"/>
      <c r="L177" s="176"/>
      <c r="M177" s="170" t="str">
        <f>IF(B177&lt;=$D$8,VLOOKUP(E177,DaneRynkowe2!B:C,2,0),"-")</f>
        <v>-</v>
      </c>
      <c r="N177" s="171" t="str">
        <f t="shared" si="42"/>
        <v>-</v>
      </c>
      <c r="O177" s="172" t="str">
        <f t="shared" si="43"/>
        <v>-</v>
      </c>
      <c r="P177" s="78"/>
      <c r="Q177" s="173" t="str">
        <f t="shared" si="44"/>
        <v>-</v>
      </c>
    </row>
    <row r="178" spans="2:17" x14ac:dyDescent="0.3">
      <c r="B178" s="163" t="str">
        <f t="shared" si="39"/>
        <v>-</v>
      </c>
      <c r="C178" s="174"/>
      <c r="D178" s="175"/>
      <c r="E178" s="166" t="str">
        <f>IF(B178&lt;=$D$8,WORKDAY(F178,-$D$13,KalendarzŚwiąt!$A$2:$A$103),"-")</f>
        <v>-</v>
      </c>
      <c r="F178" s="166" t="str">
        <f t="shared" ref="F178:F209" si="45">IFERROR(IF((F177+1)&gt;VLOOKUP(B178,$B$21:$H$43,5,0),"-",F177+1),"-")</f>
        <v>-</v>
      </c>
      <c r="G178" s="167" t="str">
        <f t="shared" si="40"/>
        <v>-</v>
      </c>
      <c r="H178" s="168" t="str">
        <f t="shared" si="41"/>
        <v>-</v>
      </c>
      <c r="I178" s="2"/>
      <c r="J178" s="169" t="str">
        <f t="shared" si="38"/>
        <v>-</v>
      </c>
      <c r="K178" s="2"/>
      <c r="L178" s="176"/>
      <c r="M178" s="170" t="str">
        <f>IF(B178&lt;=$D$8,VLOOKUP(E178,DaneRynkowe2!B:C,2,0),"-")</f>
        <v>-</v>
      </c>
      <c r="N178" s="171" t="str">
        <f t="shared" si="42"/>
        <v>-</v>
      </c>
      <c r="O178" s="172" t="str">
        <f t="shared" si="43"/>
        <v>-</v>
      </c>
      <c r="P178" s="78"/>
      <c r="Q178" s="173" t="str">
        <f t="shared" si="44"/>
        <v>-</v>
      </c>
    </row>
    <row r="179" spans="2:17" x14ac:dyDescent="0.3">
      <c r="B179" s="163" t="str">
        <f t="shared" si="39"/>
        <v>-</v>
      </c>
      <c r="C179" s="174"/>
      <c r="D179" s="175"/>
      <c r="E179" s="166" t="str">
        <f>IF(B179&lt;=$D$8,WORKDAY(F179,-$D$13,KalendarzŚwiąt!$A$2:$A$103),"-")</f>
        <v>-</v>
      </c>
      <c r="F179" s="166" t="str">
        <f t="shared" si="45"/>
        <v>-</v>
      </c>
      <c r="G179" s="167" t="str">
        <f t="shared" si="40"/>
        <v>-</v>
      </c>
      <c r="H179" s="168" t="str">
        <f t="shared" si="41"/>
        <v>-</v>
      </c>
      <c r="I179" s="2"/>
      <c r="J179" s="169" t="str">
        <f t="shared" si="38"/>
        <v>-</v>
      </c>
      <c r="K179" s="2"/>
      <c r="L179" s="176"/>
      <c r="M179" s="170" t="str">
        <f>IF(B179&lt;=$D$8,VLOOKUP(E179,DaneRynkowe2!B:C,2,0),"-")</f>
        <v>-</v>
      </c>
      <c r="N179" s="171" t="str">
        <f t="shared" si="42"/>
        <v>-</v>
      </c>
      <c r="O179" s="172" t="str">
        <f t="shared" si="43"/>
        <v>-</v>
      </c>
      <c r="P179" s="78"/>
      <c r="Q179" s="173" t="str">
        <f t="shared" si="44"/>
        <v>-</v>
      </c>
    </row>
    <row r="180" spans="2:17" x14ac:dyDescent="0.3">
      <c r="B180" s="163" t="str">
        <f t="shared" si="39"/>
        <v>-</v>
      </c>
      <c r="C180" s="174"/>
      <c r="D180" s="175"/>
      <c r="E180" s="166" t="str">
        <f>IF(B180&lt;=$D$8,WORKDAY(F180,-$D$13,KalendarzŚwiąt!$A$2:$A$103),"-")</f>
        <v>-</v>
      </c>
      <c r="F180" s="166" t="str">
        <f t="shared" si="45"/>
        <v>-</v>
      </c>
      <c r="G180" s="167" t="str">
        <f t="shared" si="40"/>
        <v>-</v>
      </c>
      <c r="H180" s="168" t="str">
        <f t="shared" si="41"/>
        <v>-</v>
      </c>
      <c r="I180" s="2"/>
      <c r="J180" s="169" t="str">
        <f t="shared" si="38"/>
        <v>-</v>
      </c>
      <c r="K180" s="2"/>
      <c r="L180" s="176"/>
      <c r="M180" s="170" t="str">
        <f>IF(B180&lt;=$D$8,VLOOKUP(E180,DaneRynkowe2!B:C,2,0),"-")</f>
        <v>-</v>
      </c>
      <c r="N180" s="171" t="str">
        <f t="shared" si="42"/>
        <v>-</v>
      </c>
      <c r="O180" s="172" t="str">
        <f t="shared" si="43"/>
        <v>-</v>
      </c>
      <c r="P180" s="78"/>
      <c r="Q180" s="173" t="str">
        <f t="shared" si="44"/>
        <v>-</v>
      </c>
    </row>
    <row r="181" spans="2:17" x14ac:dyDescent="0.3">
      <c r="B181" s="163" t="str">
        <f t="shared" si="39"/>
        <v>-</v>
      </c>
      <c r="C181" s="174"/>
      <c r="D181" s="175"/>
      <c r="E181" s="166" t="str">
        <f>IF(B181&lt;=$D$8,WORKDAY(F181,-$D$13,KalendarzŚwiąt!$A$2:$A$103),"-")</f>
        <v>-</v>
      </c>
      <c r="F181" s="166" t="str">
        <f t="shared" si="45"/>
        <v>-</v>
      </c>
      <c r="G181" s="167" t="str">
        <f t="shared" si="40"/>
        <v>-</v>
      </c>
      <c r="H181" s="168" t="str">
        <f t="shared" si="41"/>
        <v>-</v>
      </c>
      <c r="I181" s="2"/>
      <c r="J181" s="169" t="str">
        <f t="shared" si="38"/>
        <v>-</v>
      </c>
      <c r="K181" s="2"/>
      <c r="L181" s="176"/>
      <c r="M181" s="170" t="str">
        <f>IF(B181&lt;=$D$8,VLOOKUP(E181,DaneRynkowe2!B:C,2,0),"-")</f>
        <v>-</v>
      </c>
      <c r="N181" s="171" t="str">
        <f t="shared" si="42"/>
        <v>-</v>
      </c>
      <c r="O181" s="172" t="str">
        <f t="shared" si="43"/>
        <v>-</v>
      </c>
      <c r="P181" s="78"/>
      <c r="Q181" s="173" t="str">
        <f t="shared" si="44"/>
        <v>-</v>
      </c>
    </row>
    <row r="182" spans="2:17" x14ac:dyDescent="0.3">
      <c r="B182" s="163" t="str">
        <f t="shared" si="39"/>
        <v>-</v>
      </c>
      <c r="C182" s="174"/>
      <c r="D182" s="175"/>
      <c r="E182" s="166" t="str">
        <f>IF(B182&lt;=$D$8,WORKDAY(F182,-$D$13,KalendarzŚwiąt!$A$2:$A$103),"-")</f>
        <v>-</v>
      </c>
      <c r="F182" s="166" t="str">
        <f t="shared" si="45"/>
        <v>-</v>
      </c>
      <c r="G182" s="167" t="str">
        <f t="shared" si="40"/>
        <v>-</v>
      </c>
      <c r="H182" s="168" t="str">
        <f t="shared" si="41"/>
        <v>-</v>
      </c>
      <c r="I182" s="2"/>
      <c r="J182" s="169" t="str">
        <f t="shared" si="38"/>
        <v>-</v>
      </c>
      <c r="K182" s="2"/>
      <c r="L182" s="176"/>
      <c r="M182" s="170" t="str">
        <f>IF(B182&lt;=$D$8,VLOOKUP(E182,DaneRynkowe2!B:C,2,0),"-")</f>
        <v>-</v>
      </c>
      <c r="N182" s="171" t="str">
        <f t="shared" si="42"/>
        <v>-</v>
      </c>
      <c r="O182" s="172" t="str">
        <f t="shared" si="43"/>
        <v>-</v>
      </c>
      <c r="P182" s="78"/>
      <c r="Q182" s="173" t="str">
        <f t="shared" si="44"/>
        <v>-</v>
      </c>
    </row>
    <row r="183" spans="2:17" x14ac:dyDescent="0.3">
      <c r="B183" s="163" t="str">
        <f t="shared" si="39"/>
        <v>-</v>
      </c>
      <c r="C183" s="174"/>
      <c r="D183" s="175"/>
      <c r="E183" s="166" t="str">
        <f>IF(B183&lt;=$D$8,WORKDAY(F183,-$D$13,KalendarzŚwiąt!$A$2:$A$103),"-")</f>
        <v>-</v>
      </c>
      <c r="F183" s="166" t="str">
        <f t="shared" si="45"/>
        <v>-</v>
      </c>
      <c r="G183" s="167" t="str">
        <f t="shared" si="40"/>
        <v>-</v>
      </c>
      <c r="H183" s="168" t="str">
        <f t="shared" si="41"/>
        <v>-</v>
      </c>
      <c r="I183" s="2"/>
      <c r="J183" s="169" t="str">
        <f t="shared" si="38"/>
        <v>-</v>
      </c>
      <c r="K183" s="2"/>
      <c r="L183" s="176"/>
      <c r="M183" s="170" t="str">
        <f>IF(B183&lt;=$D$8,VLOOKUP(E183,DaneRynkowe2!B:C,2,0),"-")</f>
        <v>-</v>
      </c>
      <c r="N183" s="171" t="str">
        <f t="shared" si="42"/>
        <v>-</v>
      </c>
      <c r="O183" s="172" t="str">
        <f t="shared" si="43"/>
        <v>-</v>
      </c>
      <c r="P183" s="78"/>
      <c r="Q183" s="173" t="str">
        <f t="shared" si="44"/>
        <v>-</v>
      </c>
    </row>
    <row r="184" spans="2:17" x14ac:dyDescent="0.3">
      <c r="B184" s="163" t="str">
        <f t="shared" si="39"/>
        <v>-</v>
      </c>
      <c r="C184" s="174"/>
      <c r="D184" s="175"/>
      <c r="E184" s="166" t="str">
        <f>IF(B184&lt;=$D$8,WORKDAY(F184,-$D$13,KalendarzŚwiąt!$A$2:$A$103),"-")</f>
        <v>-</v>
      </c>
      <c r="F184" s="166" t="str">
        <f t="shared" si="45"/>
        <v>-</v>
      </c>
      <c r="G184" s="167" t="str">
        <f t="shared" si="40"/>
        <v>-</v>
      </c>
      <c r="H184" s="168" t="str">
        <f t="shared" si="41"/>
        <v>-</v>
      </c>
      <c r="I184" s="2"/>
      <c r="J184" s="169" t="str">
        <f t="shared" si="38"/>
        <v>-</v>
      </c>
      <c r="K184" s="2"/>
      <c r="L184" s="176"/>
      <c r="M184" s="170" t="str">
        <f>IF(B184&lt;=$D$8,VLOOKUP(E184,DaneRynkowe2!B:C,2,0),"-")</f>
        <v>-</v>
      </c>
      <c r="N184" s="171" t="str">
        <f t="shared" si="42"/>
        <v>-</v>
      </c>
      <c r="O184" s="172" t="str">
        <f t="shared" si="43"/>
        <v>-</v>
      </c>
      <c r="P184" s="78"/>
      <c r="Q184" s="173" t="str">
        <f t="shared" si="44"/>
        <v>-</v>
      </c>
    </row>
    <row r="185" spans="2:17" x14ac:dyDescent="0.3">
      <c r="B185" s="163" t="str">
        <f t="shared" si="39"/>
        <v>-</v>
      </c>
      <c r="C185" s="174"/>
      <c r="D185" s="175"/>
      <c r="E185" s="166" t="str">
        <f>IF(B185&lt;=$D$8,WORKDAY(F185,-$D$13,KalendarzŚwiąt!$A$2:$A$103),"-")</f>
        <v>-</v>
      </c>
      <c r="F185" s="166" t="str">
        <f t="shared" si="45"/>
        <v>-</v>
      </c>
      <c r="G185" s="167" t="str">
        <f t="shared" si="40"/>
        <v>-</v>
      </c>
      <c r="H185" s="168" t="str">
        <f t="shared" si="41"/>
        <v>-</v>
      </c>
      <c r="I185" s="2"/>
      <c r="J185" s="169" t="str">
        <f t="shared" si="38"/>
        <v>-</v>
      </c>
      <c r="K185" s="2"/>
      <c r="L185" s="176"/>
      <c r="M185" s="170" t="str">
        <f>IF(B185&lt;=$D$8,VLOOKUP(E185,DaneRynkowe2!B:C,2,0),"-")</f>
        <v>-</v>
      </c>
      <c r="N185" s="171" t="str">
        <f t="shared" si="42"/>
        <v>-</v>
      </c>
      <c r="O185" s="172" t="str">
        <f t="shared" si="43"/>
        <v>-</v>
      </c>
      <c r="P185" s="78"/>
      <c r="Q185" s="173" t="str">
        <f t="shared" si="44"/>
        <v>-</v>
      </c>
    </row>
    <row r="186" spans="2:17" x14ac:dyDescent="0.3">
      <c r="B186" s="163" t="str">
        <f t="shared" si="39"/>
        <v>-</v>
      </c>
      <c r="C186" s="174"/>
      <c r="D186" s="175"/>
      <c r="E186" s="166" t="str">
        <f>IF(B186&lt;=$D$8,WORKDAY(F186,-$D$13,KalendarzŚwiąt!$A$2:$A$103),"-")</f>
        <v>-</v>
      </c>
      <c r="F186" s="166" t="str">
        <f t="shared" si="45"/>
        <v>-</v>
      </c>
      <c r="G186" s="167" t="str">
        <f t="shared" si="40"/>
        <v>-</v>
      </c>
      <c r="H186" s="168" t="str">
        <f t="shared" si="41"/>
        <v>-</v>
      </c>
      <c r="I186" s="2"/>
      <c r="J186" s="169" t="str">
        <f t="shared" si="38"/>
        <v>-</v>
      </c>
      <c r="K186" s="2"/>
      <c r="L186" s="176"/>
      <c r="M186" s="170" t="str">
        <f>IF(B186&lt;=$D$8,VLOOKUP(E186,DaneRynkowe2!B:C,2,0),"-")</f>
        <v>-</v>
      </c>
      <c r="N186" s="171" t="str">
        <f t="shared" si="42"/>
        <v>-</v>
      </c>
      <c r="O186" s="172" t="str">
        <f t="shared" si="43"/>
        <v>-</v>
      </c>
      <c r="P186" s="78"/>
      <c r="Q186" s="173" t="str">
        <f t="shared" si="44"/>
        <v>-</v>
      </c>
    </row>
    <row r="187" spans="2:17" x14ac:dyDescent="0.3">
      <c r="B187" s="163" t="str">
        <f t="shared" si="39"/>
        <v>-</v>
      </c>
      <c r="C187" s="174"/>
      <c r="D187" s="175"/>
      <c r="E187" s="166" t="str">
        <f>IF(B187&lt;=$D$8,WORKDAY(F187,-$D$13,KalendarzŚwiąt!$A$2:$A$103),"-")</f>
        <v>-</v>
      </c>
      <c r="F187" s="166" t="str">
        <f t="shared" si="45"/>
        <v>-</v>
      </c>
      <c r="G187" s="167" t="str">
        <f t="shared" si="40"/>
        <v>-</v>
      </c>
      <c r="H187" s="168" t="str">
        <f t="shared" si="41"/>
        <v>-</v>
      </c>
      <c r="I187" s="2"/>
      <c r="J187" s="169" t="str">
        <f t="shared" si="38"/>
        <v>-</v>
      </c>
      <c r="K187" s="2"/>
      <c r="L187" s="176"/>
      <c r="M187" s="170" t="str">
        <f>IF(B187&lt;=$D$8,VLOOKUP(E187,DaneRynkowe2!B:C,2,0),"-")</f>
        <v>-</v>
      </c>
      <c r="N187" s="171" t="str">
        <f t="shared" si="42"/>
        <v>-</v>
      </c>
      <c r="O187" s="172" t="str">
        <f t="shared" si="43"/>
        <v>-</v>
      </c>
      <c r="P187" s="78"/>
      <c r="Q187" s="173" t="str">
        <f t="shared" si="44"/>
        <v>-</v>
      </c>
    </row>
    <row r="188" spans="2:17" x14ac:dyDescent="0.3">
      <c r="B188" s="163" t="str">
        <f t="shared" si="39"/>
        <v>-</v>
      </c>
      <c r="C188" s="174"/>
      <c r="D188" s="175"/>
      <c r="E188" s="166" t="str">
        <f>IF(B188&lt;=$D$8,WORKDAY(F188,-$D$13,KalendarzŚwiąt!$A$2:$A$103),"-")</f>
        <v>-</v>
      </c>
      <c r="F188" s="166" t="str">
        <f t="shared" si="45"/>
        <v>-</v>
      </c>
      <c r="G188" s="167" t="str">
        <f t="shared" si="40"/>
        <v>-</v>
      </c>
      <c r="H188" s="168" t="str">
        <f t="shared" si="41"/>
        <v>-</v>
      </c>
      <c r="I188" s="2"/>
      <c r="J188" s="169" t="str">
        <f t="shared" si="38"/>
        <v>-</v>
      </c>
      <c r="K188" s="2"/>
      <c r="L188" s="176"/>
      <c r="M188" s="170" t="str">
        <f>IF(B188&lt;=$D$8,VLOOKUP(E188,DaneRynkowe2!B:C,2,0),"-")</f>
        <v>-</v>
      </c>
      <c r="N188" s="171" t="str">
        <f t="shared" si="42"/>
        <v>-</v>
      </c>
      <c r="O188" s="172" t="str">
        <f t="shared" si="43"/>
        <v>-</v>
      </c>
      <c r="P188" s="78"/>
      <c r="Q188" s="173" t="str">
        <f t="shared" si="44"/>
        <v>-</v>
      </c>
    </row>
    <row r="189" spans="2:17" x14ac:dyDescent="0.3">
      <c r="B189" s="163" t="str">
        <f t="shared" si="39"/>
        <v>-</v>
      </c>
      <c r="C189" s="174"/>
      <c r="D189" s="175"/>
      <c r="E189" s="166" t="str">
        <f>IF(B189&lt;=$D$8,WORKDAY(F189,-$D$13,KalendarzŚwiąt!$A$2:$A$103),"-")</f>
        <v>-</v>
      </c>
      <c r="F189" s="166" t="str">
        <f t="shared" si="45"/>
        <v>-</v>
      </c>
      <c r="G189" s="167" t="str">
        <f t="shared" si="40"/>
        <v>-</v>
      </c>
      <c r="H189" s="168" t="str">
        <f t="shared" si="41"/>
        <v>-</v>
      </c>
      <c r="I189" s="2"/>
      <c r="J189" s="169" t="str">
        <f t="shared" si="38"/>
        <v>-</v>
      </c>
      <c r="K189" s="2"/>
      <c r="L189" s="176"/>
      <c r="M189" s="170" t="str">
        <f>IF(B189&lt;=$D$8,VLOOKUP(E189,DaneRynkowe2!B:C,2,0),"-")</f>
        <v>-</v>
      </c>
      <c r="N189" s="171" t="str">
        <f t="shared" si="42"/>
        <v>-</v>
      </c>
      <c r="O189" s="172" t="str">
        <f t="shared" si="43"/>
        <v>-</v>
      </c>
      <c r="P189" s="78"/>
      <c r="Q189" s="173" t="str">
        <f t="shared" si="44"/>
        <v>-</v>
      </c>
    </row>
    <row r="190" spans="2:17" x14ac:dyDescent="0.3">
      <c r="B190" s="163" t="str">
        <f t="shared" si="39"/>
        <v>-</v>
      </c>
      <c r="C190" s="174"/>
      <c r="D190" s="175"/>
      <c r="E190" s="166" t="str">
        <f>IF(B190&lt;=$D$8,WORKDAY(F190,-$D$13,KalendarzŚwiąt!$A$2:$A$103),"-")</f>
        <v>-</v>
      </c>
      <c r="F190" s="166" t="str">
        <f t="shared" si="45"/>
        <v>-</v>
      </c>
      <c r="G190" s="167" t="str">
        <f t="shared" si="40"/>
        <v>-</v>
      </c>
      <c r="H190" s="168" t="str">
        <f t="shared" si="41"/>
        <v>-</v>
      </c>
      <c r="I190" s="2"/>
      <c r="J190" s="169" t="str">
        <f t="shared" si="38"/>
        <v>-</v>
      </c>
      <c r="K190" s="2"/>
      <c r="L190" s="176"/>
      <c r="M190" s="170" t="str">
        <f>IF(B190&lt;=$D$8,VLOOKUP(E190,DaneRynkowe2!B:C,2,0),"-")</f>
        <v>-</v>
      </c>
      <c r="N190" s="171" t="str">
        <f t="shared" si="42"/>
        <v>-</v>
      </c>
      <c r="O190" s="172" t="str">
        <f t="shared" si="43"/>
        <v>-</v>
      </c>
      <c r="P190" s="78"/>
      <c r="Q190" s="173" t="str">
        <f t="shared" si="44"/>
        <v>-</v>
      </c>
    </row>
    <row r="191" spans="2:17" x14ac:dyDescent="0.3">
      <c r="B191" s="163" t="str">
        <f t="shared" si="39"/>
        <v>-</v>
      </c>
      <c r="C191" s="174"/>
      <c r="D191" s="175"/>
      <c r="E191" s="166" t="str">
        <f>IF(B191&lt;=$D$8,WORKDAY(F191,-$D$13,KalendarzŚwiąt!$A$2:$A$103),"-")</f>
        <v>-</v>
      </c>
      <c r="F191" s="166" t="str">
        <f t="shared" si="45"/>
        <v>-</v>
      </c>
      <c r="G191" s="167" t="str">
        <f t="shared" si="40"/>
        <v>-</v>
      </c>
      <c r="H191" s="168" t="str">
        <f t="shared" si="41"/>
        <v>-</v>
      </c>
      <c r="I191" s="2"/>
      <c r="J191" s="169" t="str">
        <f t="shared" si="38"/>
        <v>-</v>
      </c>
      <c r="K191" s="2"/>
      <c r="L191" s="176"/>
      <c r="M191" s="170" t="str">
        <f>IF(B191&lt;=$D$8,VLOOKUP(E191,DaneRynkowe2!B:C,2,0),"-")</f>
        <v>-</v>
      </c>
      <c r="N191" s="171" t="str">
        <f t="shared" si="42"/>
        <v>-</v>
      </c>
      <c r="O191" s="172" t="str">
        <f t="shared" si="43"/>
        <v>-</v>
      </c>
      <c r="P191" s="78"/>
      <c r="Q191" s="173" t="str">
        <f t="shared" si="44"/>
        <v>-</v>
      </c>
    </row>
    <row r="192" spans="2:17" x14ac:dyDescent="0.3">
      <c r="B192" s="163" t="str">
        <f t="shared" si="39"/>
        <v>-</v>
      </c>
      <c r="C192" s="174"/>
      <c r="D192" s="175"/>
      <c r="E192" s="166" t="str">
        <f>IF(B192&lt;=$D$8,WORKDAY(F192,-$D$13,KalendarzŚwiąt!$A$2:$A$103),"-")</f>
        <v>-</v>
      </c>
      <c r="F192" s="166" t="str">
        <f t="shared" si="45"/>
        <v>-</v>
      </c>
      <c r="G192" s="167" t="str">
        <f t="shared" si="40"/>
        <v>-</v>
      </c>
      <c r="H192" s="168" t="str">
        <f t="shared" si="41"/>
        <v>-</v>
      </c>
      <c r="I192" s="2"/>
      <c r="J192" s="169" t="str">
        <f t="shared" si="38"/>
        <v>-</v>
      </c>
      <c r="K192" s="2"/>
      <c r="L192" s="176"/>
      <c r="M192" s="170" t="str">
        <f>IF(B192&lt;=$D$8,VLOOKUP(E192,DaneRynkowe2!B:C,2,0),"-")</f>
        <v>-</v>
      </c>
      <c r="N192" s="171" t="str">
        <f t="shared" si="42"/>
        <v>-</v>
      </c>
      <c r="O192" s="172" t="str">
        <f t="shared" si="43"/>
        <v>-</v>
      </c>
      <c r="P192" s="78"/>
      <c r="Q192" s="173" t="str">
        <f t="shared" si="44"/>
        <v>-</v>
      </c>
    </row>
    <row r="193" spans="2:17" x14ac:dyDescent="0.3">
      <c r="B193" s="163" t="str">
        <f t="shared" si="39"/>
        <v>-</v>
      </c>
      <c r="C193" s="174"/>
      <c r="D193" s="175"/>
      <c r="E193" s="166" t="str">
        <f>IF(B193&lt;=$D$8,WORKDAY(F193,-$D$13,KalendarzŚwiąt!$A$2:$A$103),"-")</f>
        <v>-</v>
      </c>
      <c r="F193" s="166" t="str">
        <f t="shared" si="45"/>
        <v>-</v>
      </c>
      <c r="G193" s="167" t="str">
        <f t="shared" si="40"/>
        <v>-</v>
      </c>
      <c r="H193" s="168" t="str">
        <f t="shared" si="41"/>
        <v>-</v>
      </c>
      <c r="I193" s="2"/>
      <c r="J193" s="169" t="str">
        <f t="shared" si="38"/>
        <v>-</v>
      </c>
      <c r="K193" s="2"/>
      <c r="L193" s="176"/>
      <c r="M193" s="170" t="str">
        <f>IF(B193&lt;=$D$8,VLOOKUP(E193,DaneRynkowe2!B:C,2,0),"-")</f>
        <v>-</v>
      </c>
      <c r="N193" s="171" t="str">
        <f t="shared" si="42"/>
        <v>-</v>
      </c>
      <c r="O193" s="172" t="str">
        <f t="shared" si="43"/>
        <v>-</v>
      </c>
      <c r="P193" s="78"/>
      <c r="Q193" s="173" t="str">
        <f t="shared" si="44"/>
        <v>-</v>
      </c>
    </row>
    <row r="194" spans="2:17" x14ac:dyDescent="0.3">
      <c r="B194" s="163" t="str">
        <f t="shared" si="39"/>
        <v>-</v>
      </c>
      <c r="C194" s="174"/>
      <c r="D194" s="175"/>
      <c r="E194" s="166" t="str">
        <f>IF(B194&lt;=$D$8,WORKDAY(F194,-$D$13,KalendarzŚwiąt!$A$2:$A$103),"-")</f>
        <v>-</v>
      </c>
      <c r="F194" s="166" t="str">
        <f t="shared" si="45"/>
        <v>-</v>
      </c>
      <c r="G194" s="167" t="str">
        <f t="shared" si="40"/>
        <v>-</v>
      </c>
      <c r="H194" s="168" t="str">
        <f t="shared" si="41"/>
        <v>-</v>
      </c>
      <c r="I194" s="2"/>
      <c r="J194" s="169" t="str">
        <f t="shared" si="38"/>
        <v>-</v>
      </c>
      <c r="K194" s="2"/>
      <c r="L194" s="176"/>
      <c r="M194" s="170" t="str">
        <f>IF(B194&lt;=$D$8,VLOOKUP(E194,DaneRynkowe2!B:C,2,0),"-")</f>
        <v>-</v>
      </c>
      <c r="N194" s="171" t="str">
        <f t="shared" si="42"/>
        <v>-</v>
      </c>
      <c r="O194" s="172" t="str">
        <f t="shared" si="43"/>
        <v>-</v>
      </c>
      <c r="P194" s="78"/>
      <c r="Q194" s="173" t="str">
        <f t="shared" si="44"/>
        <v>-</v>
      </c>
    </row>
    <row r="195" spans="2:17" x14ac:dyDescent="0.3">
      <c r="B195" s="163" t="str">
        <f t="shared" si="39"/>
        <v>-</v>
      </c>
      <c r="C195" s="174"/>
      <c r="D195" s="175"/>
      <c r="E195" s="166" t="str">
        <f>IF(B195&lt;=$D$8,WORKDAY(F195,-$D$13,KalendarzŚwiąt!$A$2:$A$103),"-")</f>
        <v>-</v>
      </c>
      <c r="F195" s="166" t="str">
        <f t="shared" si="45"/>
        <v>-</v>
      </c>
      <c r="G195" s="167" t="str">
        <f t="shared" si="40"/>
        <v>-</v>
      </c>
      <c r="H195" s="168" t="str">
        <f t="shared" si="41"/>
        <v>-</v>
      </c>
      <c r="I195" s="2"/>
      <c r="J195" s="169" t="str">
        <f t="shared" si="38"/>
        <v>-</v>
      </c>
      <c r="K195" s="2"/>
      <c r="L195" s="176"/>
      <c r="M195" s="170" t="str">
        <f>IF(B195&lt;=$D$8,VLOOKUP(E195,DaneRynkowe2!B:C,2,0),"-")</f>
        <v>-</v>
      </c>
      <c r="N195" s="171" t="str">
        <f t="shared" si="42"/>
        <v>-</v>
      </c>
      <c r="O195" s="172" t="str">
        <f t="shared" si="43"/>
        <v>-</v>
      </c>
      <c r="P195" s="78"/>
      <c r="Q195" s="173" t="str">
        <f t="shared" si="44"/>
        <v>-</v>
      </c>
    </row>
    <row r="196" spans="2:17" x14ac:dyDescent="0.3">
      <c r="B196" s="163" t="str">
        <f t="shared" si="39"/>
        <v>-</v>
      </c>
      <c r="C196" s="174"/>
      <c r="D196" s="175"/>
      <c r="E196" s="166" t="str">
        <f>IF(B196&lt;=$D$8,WORKDAY(F196,-$D$13,KalendarzŚwiąt!$A$2:$A$103),"-")</f>
        <v>-</v>
      </c>
      <c r="F196" s="166" t="str">
        <f t="shared" si="45"/>
        <v>-</v>
      </c>
      <c r="G196" s="167" t="str">
        <f t="shared" si="40"/>
        <v>-</v>
      </c>
      <c r="H196" s="168" t="str">
        <f t="shared" si="41"/>
        <v>-</v>
      </c>
      <c r="I196" s="2"/>
      <c r="J196" s="169" t="str">
        <f t="shared" si="38"/>
        <v>-</v>
      </c>
      <c r="K196" s="2"/>
      <c r="L196" s="176"/>
      <c r="M196" s="170" t="str">
        <f>IF(B196&lt;=$D$8,VLOOKUP(E196,DaneRynkowe2!B:C,2,0),"-")</f>
        <v>-</v>
      </c>
      <c r="N196" s="171" t="str">
        <f t="shared" si="42"/>
        <v>-</v>
      </c>
      <c r="O196" s="172" t="str">
        <f t="shared" si="43"/>
        <v>-</v>
      </c>
      <c r="P196" s="78"/>
      <c r="Q196" s="173" t="str">
        <f t="shared" si="44"/>
        <v>-</v>
      </c>
    </row>
    <row r="197" spans="2:17" x14ac:dyDescent="0.3">
      <c r="B197" s="163" t="str">
        <f t="shared" si="39"/>
        <v>-</v>
      </c>
      <c r="C197" s="174"/>
      <c r="D197" s="175"/>
      <c r="E197" s="166" t="str">
        <f>IF(B197&lt;=$D$8,WORKDAY(F197,-$D$13,KalendarzŚwiąt!$A$2:$A$103),"-")</f>
        <v>-</v>
      </c>
      <c r="F197" s="166" t="str">
        <f t="shared" si="45"/>
        <v>-</v>
      </c>
      <c r="G197" s="167" t="str">
        <f t="shared" si="40"/>
        <v>-</v>
      </c>
      <c r="H197" s="168" t="str">
        <f t="shared" si="41"/>
        <v>-</v>
      </c>
      <c r="I197" s="2"/>
      <c r="J197" s="169" t="str">
        <f t="shared" si="38"/>
        <v>-</v>
      </c>
      <c r="K197" s="2"/>
      <c r="L197" s="176"/>
      <c r="M197" s="170" t="str">
        <f>IF(B197&lt;=$D$8,VLOOKUP(E197,DaneRynkowe2!B:C,2,0),"-")</f>
        <v>-</v>
      </c>
      <c r="N197" s="171" t="str">
        <f t="shared" si="42"/>
        <v>-</v>
      </c>
      <c r="O197" s="172" t="str">
        <f t="shared" si="43"/>
        <v>-</v>
      </c>
      <c r="P197" s="78"/>
      <c r="Q197" s="173" t="str">
        <f t="shared" si="44"/>
        <v>-</v>
      </c>
    </row>
    <row r="198" spans="2:17" x14ac:dyDescent="0.3">
      <c r="B198" s="163" t="str">
        <f t="shared" si="39"/>
        <v>-</v>
      </c>
      <c r="C198" s="174"/>
      <c r="D198" s="175"/>
      <c r="E198" s="166" t="str">
        <f>IF(B198&lt;=$D$8,WORKDAY(F198,-$D$13,KalendarzŚwiąt!$A$2:$A$103),"-")</f>
        <v>-</v>
      </c>
      <c r="F198" s="166" t="str">
        <f t="shared" si="45"/>
        <v>-</v>
      </c>
      <c r="G198" s="167" t="str">
        <f t="shared" si="40"/>
        <v>-</v>
      </c>
      <c r="H198" s="168" t="str">
        <f t="shared" si="41"/>
        <v>-</v>
      </c>
      <c r="I198" s="2"/>
      <c r="J198" s="169" t="str">
        <f t="shared" si="38"/>
        <v>-</v>
      </c>
      <c r="K198" s="2"/>
      <c r="L198" s="176"/>
      <c r="M198" s="170" t="str">
        <f>IF(B198&lt;=$D$8,VLOOKUP(E198,DaneRynkowe2!B:C,2,0),"-")</f>
        <v>-</v>
      </c>
      <c r="N198" s="171" t="str">
        <f t="shared" si="42"/>
        <v>-</v>
      </c>
      <c r="O198" s="172" t="str">
        <f t="shared" si="43"/>
        <v>-</v>
      </c>
      <c r="P198" s="78"/>
      <c r="Q198" s="173" t="str">
        <f t="shared" si="44"/>
        <v>-</v>
      </c>
    </row>
    <row r="199" spans="2:17" x14ac:dyDescent="0.3">
      <c r="B199" s="163" t="str">
        <f t="shared" si="39"/>
        <v>-</v>
      </c>
      <c r="C199" s="174"/>
      <c r="D199" s="175"/>
      <c r="E199" s="166" t="str">
        <f>IF(B199&lt;=$D$8,WORKDAY(F199,-$D$13,KalendarzŚwiąt!$A$2:$A$103),"-")</f>
        <v>-</v>
      </c>
      <c r="F199" s="166" t="str">
        <f t="shared" si="45"/>
        <v>-</v>
      </c>
      <c r="G199" s="167" t="str">
        <f t="shared" si="40"/>
        <v>-</v>
      </c>
      <c r="H199" s="168" t="str">
        <f t="shared" si="41"/>
        <v>-</v>
      </c>
      <c r="I199" s="2"/>
      <c r="J199" s="169" t="str">
        <f t="shared" si="38"/>
        <v>-</v>
      </c>
      <c r="K199" s="2"/>
      <c r="L199" s="176"/>
      <c r="M199" s="170" t="str">
        <f>IF(B199&lt;=$D$8,VLOOKUP(E199,DaneRynkowe2!B:C,2,0),"-")</f>
        <v>-</v>
      </c>
      <c r="N199" s="171" t="str">
        <f t="shared" si="42"/>
        <v>-</v>
      </c>
      <c r="O199" s="172" t="str">
        <f t="shared" si="43"/>
        <v>-</v>
      </c>
      <c r="P199" s="78"/>
      <c r="Q199" s="173" t="str">
        <f t="shared" si="44"/>
        <v>-</v>
      </c>
    </row>
    <row r="200" spans="2:17" x14ac:dyDescent="0.3">
      <c r="B200" s="163" t="str">
        <f t="shared" si="39"/>
        <v>-</v>
      </c>
      <c r="C200" s="174"/>
      <c r="D200" s="175"/>
      <c r="E200" s="166" t="str">
        <f>IF(B200&lt;=$D$8,WORKDAY(F200,-$D$13,KalendarzŚwiąt!$A$2:$A$103),"-")</f>
        <v>-</v>
      </c>
      <c r="F200" s="166" t="str">
        <f t="shared" si="45"/>
        <v>-</v>
      </c>
      <c r="G200" s="167" t="str">
        <f t="shared" si="40"/>
        <v>-</v>
      </c>
      <c r="H200" s="168" t="str">
        <f t="shared" si="41"/>
        <v>-</v>
      </c>
      <c r="I200" s="2"/>
      <c r="J200" s="169" t="str">
        <f t="shared" si="38"/>
        <v>-</v>
      </c>
      <c r="K200" s="2"/>
      <c r="L200" s="176"/>
      <c r="M200" s="170" t="str">
        <f>IF(B200&lt;=$D$8,VLOOKUP(E200,DaneRynkowe2!B:C,2,0),"-")</f>
        <v>-</v>
      </c>
      <c r="N200" s="171" t="str">
        <f t="shared" si="42"/>
        <v>-</v>
      </c>
      <c r="O200" s="172" t="str">
        <f t="shared" si="43"/>
        <v>-</v>
      </c>
      <c r="P200" s="78"/>
      <c r="Q200" s="173" t="str">
        <f t="shared" si="44"/>
        <v>-</v>
      </c>
    </row>
    <row r="201" spans="2:17" x14ac:dyDescent="0.3">
      <c r="B201" s="163" t="str">
        <f t="shared" si="39"/>
        <v>-</v>
      </c>
      <c r="C201" s="174"/>
      <c r="D201" s="175"/>
      <c r="E201" s="166" t="str">
        <f>IF(B201&lt;=$D$8,WORKDAY(F201,-$D$13,KalendarzŚwiąt!$A$2:$A$103),"-")</f>
        <v>-</v>
      </c>
      <c r="F201" s="166" t="str">
        <f t="shared" si="45"/>
        <v>-</v>
      </c>
      <c r="G201" s="167" t="str">
        <f t="shared" si="40"/>
        <v>-</v>
      </c>
      <c r="H201" s="168" t="str">
        <f t="shared" si="41"/>
        <v>-</v>
      </c>
      <c r="I201" s="2"/>
      <c r="J201" s="169" t="str">
        <f t="shared" si="38"/>
        <v>-</v>
      </c>
      <c r="K201" s="2"/>
      <c r="L201" s="176"/>
      <c r="M201" s="170" t="str">
        <f>IF(B201&lt;=$D$8,VLOOKUP(E201,DaneRynkowe2!B:C,2,0),"-")</f>
        <v>-</v>
      </c>
      <c r="N201" s="171" t="str">
        <f t="shared" si="42"/>
        <v>-</v>
      </c>
      <c r="O201" s="172" t="str">
        <f t="shared" si="43"/>
        <v>-</v>
      </c>
      <c r="P201" s="78"/>
      <c r="Q201" s="173" t="str">
        <f t="shared" si="44"/>
        <v>-</v>
      </c>
    </row>
    <row r="202" spans="2:17" x14ac:dyDescent="0.3">
      <c r="B202" s="163" t="str">
        <f t="shared" si="39"/>
        <v>-</v>
      </c>
      <c r="C202" s="174"/>
      <c r="D202" s="175"/>
      <c r="E202" s="166" t="str">
        <f>IF(B202&lt;=$D$8,WORKDAY(F202,-$D$13,KalendarzŚwiąt!$A$2:$A$103),"-")</f>
        <v>-</v>
      </c>
      <c r="F202" s="166" t="str">
        <f t="shared" si="45"/>
        <v>-</v>
      </c>
      <c r="G202" s="167" t="str">
        <f t="shared" si="40"/>
        <v>-</v>
      </c>
      <c r="H202" s="168" t="str">
        <f t="shared" si="41"/>
        <v>-</v>
      </c>
      <c r="I202" s="2"/>
      <c r="J202" s="169" t="str">
        <f t="shared" si="38"/>
        <v>-</v>
      </c>
      <c r="K202" s="2"/>
      <c r="L202" s="176"/>
      <c r="M202" s="170" t="str">
        <f>IF(B202&lt;=$D$8,VLOOKUP(E202,DaneRynkowe2!B:C,2,0),"-")</f>
        <v>-</v>
      </c>
      <c r="N202" s="171" t="str">
        <f t="shared" si="42"/>
        <v>-</v>
      </c>
      <c r="O202" s="172" t="str">
        <f t="shared" si="43"/>
        <v>-</v>
      </c>
      <c r="P202" s="78"/>
      <c r="Q202" s="173" t="str">
        <f t="shared" si="44"/>
        <v>-</v>
      </c>
    </row>
    <row r="203" spans="2:17" x14ac:dyDescent="0.3">
      <c r="B203" s="163" t="str">
        <f t="shared" si="39"/>
        <v>-</v>
      </c>
      <c r="C203" s="174"/>
      <c r="D203" s="175"/>
      <c r="E203" s="166" t="str">
        <f>IF(B203&lt;=$D$8,WORKDAY(F203,-$D$13,KalendarzŚwiąt!$A$2:$A$103),"-")</f>
        <v>-</v>
      </c>
      <c r="F203" s="166" t="str">
        <f t="shared" si="45"/>
        <v>-</v>
      </c>
      <c r="G203" s="167" t="str">
        <f t="shared" si="40"/>
        <v>-</v>
      </c>
      <c r="H203" s="168" t="str">
        <f t="shared" si="41"/>
        <v>-</v>
      </c>
      <c r="I203" s="2"/>
      <c r="J203" s="169" t="str">
        <f t="shared" si="38"/>
        <v>-</v>
      </c>
      <c r="K203" s="2"/>
      <c r="L203" s="176"/>
      <c r="M203" s="170" t="str">
        <f>IF(B203&lt;=$D$8,VLOOKUP(E203,DaneRynkowe2!B:C,2,0),"-")</f>
        <v>-</v>
      </c>
      <c r="N203" s="171" t="str">
        <f t="shared" si="42"/>
        <v>-</v>
      </c>
      <c r="O203" s="172" t="str">
        <f t="shared" si="43"/>
        <v>-</v>
      </c>
      <c r="P203" s="78"/>
      <c r="Q203" s="173" t="str">
        <f t="shared" si="44"/>
        <v>-</v>
      </c>
    </row>
    <row r="204" spans="2:17" x14ac:dyDescent="0.3">
      <c r="B204" s="163" t="str">
        <f t="shared" si="39"/>
        <v>-</v>
      </c>
      <c r="C204" s="174"/>
      <c r="D204" s="175"/>
      <c r="E204" s="166" t="str">
        <f>IF(B204&lt;=$D$8,WORKDAY(F204,-$D$13,KalendarzŚwiąt!$A$2:$A$103),"-")</f>
        <v>-</v>
      </c>
      <c r="F204" s="166" t="str">
        <f t="shared" si="45"/>
        <v>-</v>
      </c>
      <c r="G204" s="167" t="str">
        <f t="shared" si="40"/>
        <v>-</v>
      </c>
      <c r="H204" s="168" t="str">
        <f t="shared" si="41"/>
        <v>-</v>
      </c>
      <c r="I204" s="2"/>
      <c r="J204" s="169" t="str">
        <f t="shared" si="38"/>
        <v>-</v>
      </c>
      <c r="K204" s="2"/>
      <c r="L204" s="176"/>
      <c r="M204" s="170" t="str">
        <f>IF(B204&lt;=$D$8,VLOOKUP(E204,DaneRynkowe2!B:C,2,0),"-")</f>
        <v>-</v>
      </c>
      <c r="N204" s="171" t="str">
        <f t="shared" si="42"/>
        <v>-</v>
      </c>
      <c r="O204" s="172" t="str">
        <f t="shared" si="43"/>
        <v>-</v>
      </c>
      <c r="P204" s="78"/>
      <c r="Q204" s="173" t="str">
        <f t="shared" si="44"/>
        <v>-</v>
      </c>
    </row>
    <row r="205" spans="2:17" x14ac:dyDescent="0.3">
      <c r="B205" s="163" t="str">
        <f t="shared" si="39"/>
        <v>-</v>
      </c>
      <c r="C205" s="174"/>
      <c r="D205" s="175"/>
      <c r="E205" s="166" t="str">
        <f>IF(B205&lt;=$D$8,WORKDAY(F205,-$D$13,KalendarzŚwiąt!$A$2:$A$103),"-")</f>
        <v>-</v>
      </c>
      <c r="F205" s="166" t="str">
        <f t="shared" si="45"/>
        <v>-</v>
      </c>
      <c r="G205" s="167" t="str">
        <f t="shared" si="40"/>
        <v>-</v>
      </c>
      <c r="H205" s="168" t="str">
        <f t="shared" si="41"/>
        <v>-</v>
      </c>
      <c r="I205" s="2"/>
      <c r="J205" s="169" t="str">
        <f t="shared" ref="J205:J232" si="46">IF(B205="-","-",VLOOKUP(B205,$B$20:$J$40,9,0))</f>
        <v>-</v>
      </c>
      <c r="K205" s="2"/>
      <c r="L205" s="176"/>
      <c r="M205" s="170" t="str">
        <f>IF(B205&lt;=$D$8,VLOOKUP(E205,DaneRynkowe2!B:C,2,0),"-")</f>
        <v>-</v>
      </c>
      <c r="N205" s="171" t="str">
        <f t="shared" si="42"/>
        <v>-</v>
      </c>
      <c r="O205" s="172" t="str">
        <f t="shared" si="43"/>
        <v>-</v>
      </c>
      <c r="P205" s="78"/>
      <c r="Q205" s="173" t="str">
        <f t="shared" si="44"/>
        <v>-</v>
      </c>
    </row>
    <row r="206" spans="2:17" x14ac:dyDescent="0.3">
      <c r="B206" s="163" t="str">
        <f t="shared" ref="B206:B232" si="47">IF(B205="-","-",IF(F205=VLOOKUP(B205,$B$20:$H$40,5,0),"-",B205))</f>
        <v>-</v>
      </c>
      <c r="C206" s="174"/>
      <c r="D206" s="175"/>
      <c r="E206" s="166" t="str">
        <f>IF(B206&lt;=$D$8,WORKDAY(F206,-$D$13,KalendarzŚwiąt!$A$2:$A$103),"-")</f>
        <v>-</v>
      </c>
      <c r="F206" s="166" t="str">
        <f t="shared" si="45"/>
        <v>-</v>
      </c>
      <c r="G206" s="167" t="str">
        <f t="shared" ref="G206:G232" si="48">IF(B206="-","-",E206-$C$45)</f>
        <v>-</v>
      </c>
      <c r="H206" s="168" t="str">
        <f t="shared" ref="H206:H232" si="49">IF(B206="-","-",F206-$D$45)</f>
        <v>-</v>
      </c>
      <c r="I206" s="2"/>
      <c r="J206" s="169" t="str">
        <f t="shared" si="46"/>
        <v>-</v>
      </c>
      <c r="K206" s="2"/>
      <c r="L206" s="176"/>
      <c r="M206" s="170" t="str">
        <f>IF(B206&lt;=$D$8,VLOOKUP(E206,DaneRynkowe2!B:C,2,0),"-")</f>
        <v>-</v>
      </c>
      <c r="N206" s="171" t="str">
        <f t="shared" ref="N206:N232" si="50">IF(B206="-","-",(M206/$L$45-1)*$D$14/G206)</f>
        <v>-</v>
      </c>
      <c r="O206" s="172" t="str">
        <f t="shared" ref="O206:O232" si="51">IF(B206="-","-",ROUND(J206*(N206+$D$15)*H206/365,$O$16))</f>
        <v>-</v>
      </c>
      <c r="P206" s="78"/>
      <c r="Q206" s="173" t="str">
        <f t="shared" ref="Q206:Q232" si="52">IF(B206="-","-",O206-O205)</f>
        <v>-</v>
      </c>
    </row>
    <row r="207" spans="2:17" x14ac:dyDescent="0.3">
      <c r="B207" s="163" t="str">
        <f t="shared" si="47"/>
        <v>-</v>
      </c>
      <c r="C207" s="174"/>
      <c r="D207" s="175"/>
      <c r="E207" s="166" t="str">
        <f>IF(B207&lt;=$D$8,WORKDAY(F207,-$D$13,KalendarzŚwiąt!$A$2:$A$103),"-")</f>
        <v>-</v>
      </c>
      <c r="F207" s="166" t="str">
        <f t="shared" si="45"/>
        <v>-</v>
      </c>
      <c r="G207" s="167" t="str">
        <f t="shared" si="48"/>
        <v>-</v>
      </c>
      <c r="H207" s="168" t="str">
        <f t="shared" si="49"/>
        <v>-</v>
      </c>
      <c r="I207" s="2"/>
      <c r="J207" s="169" t="str">
        <f t="shared" si="46"/>
        <v>-</v>
      </c>
      <c r="K207" s="2"/>
      <c r="L207" s="176"/>
      <c r="M207" s="170" t="str">
        <f>IF(B207&lt;=$D$8,VLOOKUP(E207,DaneRynkowe2!B:C,2,0),"-")</f>
        <v>-</v>
      </c>
      <c r="N207" s="171" t="str">
        <f t="shared" si="50"/>
        <v>-</v>
      </c>
      <c r="O207" s="172" t="str">
        <f t="shared" si="51"/>
        <v>-</v>
      </c>
      <c r="P207" s="78"/>
      <c r="Q207" s="173" t="str">
        <f t="shared" si="52"/>
        <v>-</v>
      </c>
    </row>
    <row r="208" spans="2:17" x14ac:dyDescent="0.3">
      <c r="B208" s="163" t="str">
        <f t="shared" si="47"/>
        <v>-</v>
      </c>
      <c r="C208" s="174"/>
      <c r="D208" s="175"/>
      <c r="E208" s="166" t="str">
        <f>IF(B208&lt;=$D$8,WORKDAY(F208,-$D$13,KalendarzŚwiąt!$A$2:$A$103),"-")</f>
        <v>-</v>
      </c>
      <c r="F208" s="166" t="str">
        <f t="shared" si="45"/>
        <v>-</v>
      </c>
      <c r="G208" s="167" t="str">
        <f t="shared" si="48"/>
        <v>-</v>
      </c>
      <c r="H208" s="168" t="str">
        <f t="shared" si="49"/>
        <v>-</v>
      </c>
      <c r="I208" s="2"/>
      <c r="J208" s="169" t="str">
        <f t="shared" si="46"/>
        <v>-</v>
      </c>
      <c r="K208" s="2"/>
      <c r="L208" s="176"/>
      <c r="M208" s="170" t="str">
        <f>IF(B208&lt;=$D$8,VLOOKUP(E208,DaneRynkowe2!B:C,2,0),"-")</f>
        <v>-</v>
      </c>
      <c r="N208" s="171" t="str">
        <f t="shared" si="50"/>
        <v>-</v>
      </c>
      <c r="O208" s="172" t="str">
        <f t="shared" si="51"/>
        <v>-</v>
      </c>
      <c r="P208" s="78"/>
      <c r="Q208" s="173" t="str">
        <f t="shared" si="52"/>
        <v>-</v>
      </c>
    </row>
    <row r="209" spans="2:17" x14ac:dyDescent="0.3">
      <c r="B209" s="163" t="str">
        <f t="shared" si="47"/>
        <v>-</v>
      </c>
      <c r="C209" s="174"/>
      <c r="D209" s="175"/>
      <c r="E209" s="166" t="str">
        <f>IF(B209&lt;=$D$8,WORKDAY(F209,-$D$13,KalendarzŚwiąt!$A$2:$A$103),"-")</f>
        <v>-</v>
      </c>
      <c r="F209" s="166" t="str">
        <f t="shared" si="45"/>
        <v>-</v>
      </c>
      <c r="G209" s="167" t="str">
        <f t="shared" si="48"/>
        <v>-</v>
      </c>
      <c r="H209" s="168" t="str">
        <f t="shared" si="49"/>
        <v>-</v>
      </c>
      <c r="I209" s="2"/>
      <c r="J209" s="169" t="str">
        <f t="shared" si="46"/>
        <v>-</v>
      </c>
      <c r="K209" s="2"/>
      <c r="L209" s="176"/>
      <c r="M209" s="170" t="str">
        <f>IF(B209&lt;=$D$8,VLOOKUP(E209,DaneRynkowe2!B:C,2,0),"-")</f>
        <v>-</v>
      </c>
      <c r="N209" s="171" t="str">
        <f t="shared" si="50"/>
        <v>-</v>
      </c>
      <c r="O209" s="172" t="str">
        <f t="shared" si="51"/>
        <v>-</v>
      </c>
      <c r="P209" s="78"/>
      <c r="Q209" s="173" t="str">
        <f t="shared" si="52"/>
        <v>-</v>
      </c>
    </row>
    <row r="210" spans="2:17" x14ac:dyDescent="0.3">
      <c r="B210" s="163" t="str">
        <f t="shared" si="47"/>
        <v>-</v>
      </c>
      <c r="C210" s="174"/>
      <c r="D210" s="175"/>
      <c r="E210" s="166" t="str">
        <f>IF(B210&lt;=$D$8,WORKDAY(F210,-$D$13,KalendarzŚwiąt!$A$2:$A$103),"-")</f>
        <v>-</v>
      </c>
      <c r="F210" s="166" t="str">
        <f t="shared" ref="F210:F232" si="53">IFERROR(IF((F209+1)&gt;VLOOKUP(B210,$B$21:$H$43,5,0),"-",F209+1),"-")</f>
        <v>-</v>
      </c>
      <c r="G210" s="167" t="str">
        <f t="shared" si="48"/>
        <v>-</v>
      </c>
      <c r="H210" s="168" t="str">
        <f t="shared" si="49"/>
        <v>-</v>
      </c>
      <c r="I210" s="2"/>
      <c r="J210" s="169" t="str">
        <f t="shared" si="46"/>
        <v>-</v>
      </c>
      <c r="K210" s="2"/>
      <c r="L210" s="176"/>
      <c r="M210" s="170" t="str">
        <f>IF(B210&lt;=$D$8,VLOOKUP(E210,DaneRynkowe2!B:C,2,0),"-")</f>
        <v>-</v>
      </c>
      <c r="N210" s="171" t="str">
        <f t="shared" si="50"/>
        <v>-</v>
      </c>
      <c r="O210" s="172" t="str">
        <f t="shared" si="51"/>
        <v>-</v>
      </c>
      <c r="P210" s="78"/>
      <c r="Q210" s="173" t="str">
        <f t="shared" si="52"/>
        <v>-</v>
      </c>
    </row>
    <row r="211" spans="2:17" x14ac:dyDescent="0.3">
      <c r="B211" s="163" t="str">
        <f t="shared" si="47"/>
        <v>-</v>
      </c>
      <c r="C211" s="174"/>
      <c r="D211" s="175"/>
      <c r="E211" s="166" t="str">
        <f>IF(B211&lt;=$D$8,WORKDAY(F211,-$D$13,KalendarzŚwiąt!$A$2:$A$103),"-")</f>
        <v>-</v>
      </c>
      <c r="F211" s="166" t="str">
        <f t="shared" si="53"/>
        <v>-</v>
      </c>
      <c r="G211" s="167" t="str">
        <f t="shared" si="48"/>
        <v>-</v>
      </c>
      <c r="H211" s="168" t="str">
        <f t="shared" si="49"/>
        <v>-</v>
      </c>
      <c r="I211" s="2"/>
      <c r="J211" s="169" t="str">
        <f t="shared" si="46"/>
        <v>-</v>
      </c>
      <c r="K211" s="2"/>
      <c r="L211" s="176"/>
      <c r="M211" s="170" t="str">
        <f>IF(B211&lt;=$D$8,VLOOKUP(E211,DaneRynkowe2!B:C,2,0),"-")</f>
        <v>-</v>
      </c>
      <c r="N211" s="171" t="str">
        <f t="shared" si="50"/>
        <v>-</v>
      </c>
      <c r="O211" s="172" t="str">
        <f t="shared" si="51"/>
        <v>-</v>
      </c>
      <c r="P211" s="78"/>
      <c r="Q211" s="173" t="str">
        <f t="shared" si="52"/>
        <v>-</v>
      </c>
    </row>
    <row r="212" spans="2:17" x14ac:dyDescent="0.3">
      <c r="B212" s="163" t="str">
        <f t="shared" si="47"/>
        <v>-</v>
      </c>
      <c r="C212" s="174"/>
      <c r="D212" s="175"/>
      <c r="E212" s="166" t="str">
        <f>IF(B212&lt;=$D$8,WORKDAY(F212,-$D$13,KalendarzŚwiąt!$A$2:$A$103),"-")</f>
        <v>-</v>
      </c>
      <c r="F212" s="166" t="str">
        <f t="shared" si="53"/>
        <v>-</v>
      </c>
      <c r="G212" s="167" t="str">
        <f t="shared" si="48"/>
        <v>-</v>
      </c>
      <c r="H212" s="168" t="str">
        <f t="shared" si="49"/>
        <v>-</v>
      </c>
      <c r="I212" s="2"/>
      <c r="J212" s="169" t="str">
        <f t="shared" si="46"/>
        <v>-</v>
      </c>
      <c r="K212" s="2"/>
      <c r="L212" s="176"/>
      <c r="M212" s="170" t="str">
        <f>IF(B212&lt;=$D$8,VLOOKUP(E212,DaneRynkowe2!B:C,2,0),"-")</f>
        <v>-</v>
      </c>
      <c r="N212" s="171" t="str">
        <f t="shared" si="50"/>
        <v>-</v>
      </c>
      <c r="O212" s="172" t="str">
        <f t="shared" si="51"/>
        <v>-</v>
      </c>
      <c r="P212" s="78"/>
      <c r="Q212" s="173" t="str">
        <f t="shared" si="52"/>
        <v>-</v>
      </c>
    </row>
    <row r="213" spans="2:17" x14ac:dyDescent="0.3">
      <c r="B213" s="163" t="str">
        <f t="shared" si="47"/>
        <v>-</v>
      </c>
      <c r="C213" s="174"/>
      <c r="D213" s="175"/>
      <c r="E213" s="166" t="str">
        <f>IF(B213&lt;=$D$8,WORKDAY(F213,-$D$13,KalendarzŚwiąt!$A$2:$A$103),"-")</f>
        <v>-</v>
      </c>
      <c r="F213" s="166" t="str">
        <f t="shared" si="53"/>
        <v>-</v>
      </c>
      <c r="G213" s="167" t="str">
        <f t="shared" si="48"/>
        <v>-</v>
      </c>
      <c r="H213" s="168" t="str">
        <f t="shared" si="49"/>
        <v>-</v>
      </c>
      <c r="I213" s="2"/>
      <c r="J213" s="169" t="str">
        <f t="shared" si="46"/>
        <v>-</v>
      </c>
      <c r="K213" s="2"/>
      <c r="L213" s="176"/>
      <c r="M213" s="170" t="str">
        <f>IF(B213&lt;=$D$8,VLOOKUP(E213,DaneRynkowe2!B:C,2,0),"-")</f>
        <v>-</v>
      </c>
      <c r="N213" s="171" t="str">
        <f t="shared" si="50"/>
        <v>-</v>
      </c>
      <c r="O213" s="172" t="str">
        <f t="shared" si="51"/>
        <v>-</v>
      </c>
      <c r="P213" s="78"/>
      <c r="Q213" s="173" t="str">
        <f t="shared" si="52"/>
        <v>-</v>
      </c>
    </row>
    <row r="214" spans="2:17" x14ac:dyDescent="0.3">
      <c r="B214" s="163" t="str">
        <f t="shared" si="47"/>
        <v>-</v>
      </c>
      <c r="C214" s="174"/>
      <c r="D214" s="175"/>
      <c r="E214" s="166" t="str">
        <f>IF(B214&lt;=$D$8,WORKDAY(F214,-$D$13,KalendarzŚwiąt!$A$2:$A$103),"-")</f>
        <v>-</v>
      </c>
      <c r="F214" s="166" t="str">
        <f t="shared" si="53"/>
        <v>-</v>
      </c>
      <c r="G214" s="167" t="str">
        <f t="shared" si="48"/>
        <v>-</v>
      </c>
      <c r="H214" s="168" t="str">
        <f t="shared" si="49"/>
        <v>-</v>
      </c>
      <c r="I214" s="2"/>
      <c r="J214" s="169" t="str">
        <f t="shared" si="46"/>
        <v>-</v>
      </c>
      <c r="K214" s="2"/>
      <c r="L214" s="176"/>
      <c r="M214" s="170" t="str">
        <f>IF(B214&lt;=$D$8,VLOOKUP(E214,DaneRynkowe2!B:C,2,0),"-")</f>
        <v>-</v>
      </c>
      <c r="N214" s="171" t="str">
        <f t="shared" si="50"/>
        <v>-</v>
      </c>
      <c r="O214" s="172" t="str">
        <f t="shared" si="51"/>
        <v>-</v>
      </c>
      <c r="P214" s="78"/>
      <c r="Q214" s="173" t="str">
        <f t="shared" si="52"/>
        <v>-</v>
      </c>
    </row>
    <row r="215" spans="2:17" x14ac:dyDescent="0.3">
      <c r="B215" s="163" t="str">
        <f t="shared" si="47"/>
        <v>-</v>
      </c>
      <c r="C215" s="174"/>
      <c r="D215" s="175"/>
      <c r="E215" s="166" t="str">
        <f>IF(B215&lt;=$D$8,WORKDAY(F215,-$D$13,KalendarzŚwiąt!$A$2:$A$103),"-")</f>
        <v>-</v>
      </c>
      <c r="F215" s="166" t="str">
        <f t="shared" si="53"/>
        <v>-</v>
      </c>
      <c r="G215" s="167" t="str">
        <f t="shared" si="48"/>
        <v>-</v>
      </c>
      <c r="H215" s="168" t="str">
        <f t="shared" si="49"/>
        <v>-</v>
      </c>
      <c r="I215" s="2"/>
      <c r="J215" s="169" t="str">
        <f t="shared" si="46"/>
        <v>-</v>
      </c>
      <c r="K215" s="2"/>
      <c r="L215" s="176"/>
      <c r="M215" s="170" t="str">
        <f>IF(B215&lt;=$D$8,VLOOKUP(E215,DaneRynkowe2!B:C,2,0),"-")</f>
        <v>-</v>
      </c>
      <c r="N215" s="171" t="str">
        <f t="shared" si="50"/>
        <v>-</v>
      </c>
      <c r="O215" s="172" t="str">
        <f t="shared" si="51"/>
        <v>-</v>
      </c>
      <c r="P215" s="78"/>
      <c r="Q215" s="173" t="str">
        <f t="shared" si="52"/>
        <v>-</v>
      </c>
    </row>
    <row r="216" spans="2:17" x14ac:dyDescent="0.3">
      <c r="B216" s="163" t="str">
        <f t="shared" si="47"/>
        <v>-</v>
      </c>
      <c r="C216" s="174"/>
      <c r="D216" s="175"/>
      <c r="E216" s="166" t="str">
        <f>IF(B216&lt;=$D$8,WORKDAY(F216,-$D$13,KalendarzŚwiąt!$A$2:$A$103),"-")</f>
        <v>-</v>
      </c>
      <c r="F216" s="166" t="str">
        <f t="shared" si="53"/>
        <v>-</v>
      </c>
      <c r="G216" s="167" t="str">
        <f t="shared" si="48"/>
        <v>-</v>
      </c>
      <c r="H216" s="168" t="str">
        <f t="shared" si="49"/>
        <v>-</v>
      </c>
      <c r="I216" s="2"/>
      <c r="J216" s="169" t="str">
        <f t="shared" si="46"/>
        <v>-</v>
      </c>
      <c r="K216" s="2"/>
      <c r="L216" s="176"/>
      <c r="M216" s="170" t="str">
        <f>IF(B216&lt;=$D$8,VLOOKUP(E216,DaneRynkowe2!B:C,2,0),"-")</f>
        <v>-</v>
      </c>
      <c r="N216" s="171" t="str">
        <f t="shared" si="50"/>
        <v>-</v>
      </c>
      <c r="O216" s="172" t="str">
        <f t="shared" si="51"/>
        <v>-</v>
      </c>
      <c r="P216" s="78"/>
      <c r="Q216" s="173" t="str">
        <f t="shared" si="52"/>
        <v>-</v>
      </c>
    </row>
    <row r="217" spans="2:17" x14ac:dyDescent="0.3">
      <c r="B217" s="163" t="str">
        <f t="shared" si="47"/>
        <v>-</v>
      </c>
      <c r="C217" s="174"/>
      <c r="D217" s="175"/>
      <c r="E217" s="166" t="str">
        <f>IF(B217&lt;=$D$8,WORKDAY(F217,-$D$13,KalendarzŚwiąt!$A$2:$A$103),"-")</f>
        <v>-</v>
      </c>
      <c r="F217" s="166" t="str">
        <f t="shared" si="53"/>
        <v>-</v>
      </c>
      <c r="G217" s="167" t="str">
        <f t="shared" si="48"/>
        <v>-</v>
      </c>
      <c r="H217" s="168" t="str">
        <f t="shared" si="49"/>
        <v>-</v>
      </c>
      <c r="I217" s="2"/>
      <c r="J217" s="169" t="str">
        <f t="shared" si="46"/>
        <v>-</v>
      </c>
      <c r="K217" s="2"/>
      <c r="L217" s="176"/>
      <c r="M217" s="170" t="str">
        <f>IF(B217&lt;=$D$8,VLOOKUP(E217,DaneRynkowe2!B:C,2,0),"-")</f>
        <v>-</v>
      </c>
      <c r="N217" s="171" t="str">
        <f t="shared" si="50"/>
        <v>-</v>
      </c>
      <c r="O217" s="172" t="str">
        <f t="shared" si="51"/>
        <v>-</v>
      </c>
      <c r="P217" s="78"/>
      <c r="Q217" s="173" t="str">
        <f t="shared" si="52"/>
        <v>-</v>
      </c>
    </row>
    <row r="218" spans="2:17" x14ac:dyDescent="0.3">
      <c r="B218" s="163" t="str">
        <f t="shared" si="47"/>
        <v>-</v>
      </c>
      <c r="C218" s="174"/>
      <c r="D218" s="175"/>
      <c r="E218" s="166" t="str">
        <f>IF(B218&lt;=$D$8,WORKDAY(F218,-$D$13,KalendarzŚwiąt!$A$2:$A$103),"-")</f>
        <v>-</v>
      </c>
      <c r="F218" s="166" t="str">
        <f t="shared" si="53"/>
        <v>-</v>
      </c>
      <c r="G218" s="167" t="str">
        <f t="shared" si="48"/>
        <v>-</v>
      </c>
      <c r="H218" s="168" t="str">
        <f t="shared" si="49"/>
        <v>-</v>
      </c>
      <c r="I218" s="2"/>
      <c r="J218" s="169" t="str">
        <f t="shared" si="46"/>
        <v>-</v>
      </c>
      <c r="K218" s="2"/>
      <c r="L218" s="176"/>
      <c r="M218" s="170" t="str">
        <f>IF(B218&lt;=$D$8,VLOOKUP(E218,DaneRynkowe2!B:C,2,0),"-")</f>
        <v>-</v>
      </c>
      <c r="N218" s="171" t="str">
        <f t="shared" si="50"/>
        <v>-</v>
      </c>
      <c r="O218" s="172" t="str">
        <f t="shared" si="51"/>
        <v>-</v>
      </c>
      <c r="P218" s="78"/>
      <c r="Q218" s="173" t="str">
        <f t="shared" si="52"/>
        <v>-</v>
      </c>
    </row>
    <row r="219" spans="2:17" x14ac:dyDescent="0.3">
      <c r="B219" s="163" t="str">
        <f t="shared" si="47"/>
        <v>-</v>
      </c>
      <c r="C219" s="174"/>
      <c r="D219" s="175"/>
      <c r="E219" s="166" t="str">
        <f>IF(B219&lt;=$D$8,WORKDAY(F219,-$D$13,KalendarzŚwiąt!$A$2:$A$103),"-")</f>
        <v>-</v>
      </c>
      <c r="F219" s="166" t="str">
        <f t="shared" si="53"/>
        <v>-</v>
      </c>
      <c r="G219" s="167" t="str">
        <f t="shared" si="48"/>
        <v>-</v>
      </c>
      <c r="H219" s="168" t="str">
        <f t="shared" si="49"/>
        <v>-</v>
      </c>
      <c r="I219" s="2"/>
      <c r="J219" s="169" t="str">
        <f t="shared" si="46"/>
        <v>-</v>
      </c>
      <c r="K219" s="2"/>
      <c r="L219" s="176"/>
      <c r="M219" s="170" t="str">
        <f>IF(B219&lt;=$D$8,VLOOKUP(E219,DaneRynkowe2!B:C,2,0),"-")</f>
        <v>-</v>
      </c>
      <c r="N219" s="171" t="str">
        <f t="shared" si="50"/>
        <v>-</v>
      </c>
      <c r="O219" s="172" t="str">
        <f t="shared" si="51"/>
        <v>-</v>
      </c>
      <c r="P219" s="78"/>
      <c r="Q219" s="173" t="str">
        <f t="shared" si="52"/>
        <v>-</v>
      </c>
    </row>
    <row r="220" spans="2:17" x14ac:dyDescent="0.3">
      <c r="B220" s="163" t="str">
        <f t="shared" si="47"/>
        <v>-</v>
      </c>
      <c r="C220" s="174"/>
      <c r="D220" s="175"/>
      <c r="E220" s="166" t="str">
        <f>IF(B220&lt;=$D$8,WORKDAY(F220,-$D$13,KalendarzŚwiąt!$A$2:$A$103),"-")</f>
        <v>-</v>
      </c>
      <c r="F220" s="166" t="str">
        <f t="shared" si="53"/>
        <v>-</v>
      </c>
      <c r="G220" s="167" t="str">
        <f t="shared" si="48"/>
        <v>-</v>
      </c>
      <c r="H220" s="168" t="str">
        <f t="shared" si="49"/>
        <v>-</v>
      </c>
      <c r="I220" s="2"/>
      <c r="J220" s="169" t="str">
        <f t="shared" si="46"/>
        <v>-</v>
      </c>
      <c r="K220" s="2"/>
      <c r="L220" s="176"/>
      <c r="M220" s="170" t="str">
        <f>IF(B220&lt;=$D$8,VLOOKUP(E220,DaneRynkowe2!B:C,2,0),"-")</f>
        <v>-</v>
      </c>
      <c r="N220" s="171" t="str">
        <f t="shared" si="50"/>
        <v>-</v>
      </c>
      <c r="O220" s="172" t="str">
        <f t="shared" si="51"/>
        <v>-</v>
      </c>
      <c r="P220" s="78"/>
      <c r="Q220" s="173" t="str">
        <f t="shared" si="52"/>
        <v>-</v>
      </c>
    </row>
    <row r="221" spans="2:17" x14ac:dyDescent="0.3">
      <c r="B221" s="163" t="str">
        <f t="shared" si="47"/>
        <v>-</v>
      </c>
      <c r="C221" s="174"/>
      <c r="D221" s="175"/>
      <c r="E221" s="166" t="str">
        <f>IF(B221&lt;=$D$8,WORKDAY(F221,-$D$13,KalendarzŚwiąt!$A$2:$A$103),"-")</f>
        <v>-</v>
      </c>
      <c r="F221" s="166" t="str">
        <f t="shared" si="53"/>
        <v>-</v>
      </c>
      <c r="G221" s="167" t="str">
        <f t="shared" si="48"/>
        <v>-</v>
      </c>
      <c r="H221" s="168" t="str">
        <f t="shared" si="49"/>
        <v>-</v>
      </c>
      <c r="I221" s="2"/>
      <c r="J221" s="169" t="str">
        <f t="shared" si="46"/>
        <v>-</v>
      </c>
      <c r="K221" s="2"/>
      <c r="L221" s="176"/>
      <c r="M221" s="170" t="str">
        <f>IF(B221&lt;=$D$8,VLOOKUP(E221,DaneRynkowe2!B:C,2,0),"-")</f>
        <v>-</v>
      </c>
      <c r="N221" s="171" t="str">
        <f t="shared" si="50"/>
        <v>-</v>
      </c>
      <c r="O221" s="172" t="str">
        <f t="shared" si="51"/>
        <v>-</v>
      </c>
      <c r="P221" s="78"/>
      <c r="Q221" s="173" t="str">
        <f t="shared" si="52"/>
        <v>-</v>
      </c>
    </row>
    <row r="222" spans="2:17" x14ac:dyDescent="0.3">
      <c r="B222" s="163" t="str">
        <f t="shared" si="47"/>
        <v>-</v>
      </c>
      <c r="C222" s="174"/>
      <c r="D222" s="175"/>
      <c r="E222" s="166" t="str">
        <f>IF(B222&lt;=$D$8,WORKDAY(F222,-$D$13,KalendarzŚwiąt!$A$2:$A$103),"-")</f>
        <v>-</v>
      </c>
      <c r="F222" s="166" t="str">
        <f t="shared" si="53"/>
        <v>-</v>
      </c>
      <c r="G222" s="167" t="str">
        <f t="shared" si="48"/>
        <v>-</v>
      </c>
      <c r="H222" s="168" t="str">
        <f t="shared" si="49"/>
        <v>-</v>
      </c>
      <c r="I222" s="2"/>
      <c r="J222" s="169" t="str">
        <f t="shared" si="46"/>
        <v>-</v>
      </c>
      <c r="K222" s="2"/>
      <c r="L222" s="176"/>
      <c r="M222" s="170" t="str">
        <f>IF(B222&lt;=$D$8,VLOOKUP(E222,DaneRynkowe2!B:C,2,0),"-")</f>
        <v>-</v>
      </c>
      <c r="N222" s="171" t="str">
        <f t="shared" si="50"/>
        <v>-</v>
      </c>
      <c r="O222" s="172" t="str">
        <f t="shared" si="51"/>
        <v>-</v>
      </c>
      <c r="P222" s="78"/>
      <c r="Q222" s="173" t="str">
        <f t="shared" si="52"/>
        <v>-</v>
      </c>
    </row>
    <row r="223" spans="2:17" x14ac:dyDescent="0.3">
      <c r="B223" s="163" t="str">
        <f t="shared" si="47"/>
        <v>-</v>
      </c>
      <c r="C223" s="174"/>
      <c r="D223" s="175"/>
      <c r="E223" s="166" t="str">
        <f>IF(B223&lt;=$D$8,WORKDAY(F223,-$D$13,KalendarzŚwiąt!$A$2:$A$103),"-")</f>
        <v>-</v>
      </c>
      <c r="F223" s="166" t="str">
        <f t="shared" si="53"/>
        <v>-</v>
      </c>
      <c r="G223" s="167" t="str">
        <f t="shared" si="48"/>
        <v>-</v>
      </c>
      <c r="H223" s="168" t="str">
        <f t="shared" si="49"/>
        <v>-</v>
      </c>
      <c r="I223" s="2"/>
      <c r="J223" s="169" t="str">
        <f t="shared" si="46"/>
        <v>-</v>
      </c>
      <c r="K223" s="2"/>
      <c r="L223" s="176"/>
      <c r="M223" s="170" t="str">
        <f>IF(B223&lt;=$D$8,VLOOKUP(E223,DaneRynkowe2!B:C,2,0),"-")</f>
        <v>-</v>
      </c>
      <c r="N223" s="171" t="str">
        <f t="shared" si="50"/>
        <v>-</v>
      </c>
      <c r="O223" s="172" t="str">
        <f t="shared" si="51"/>
        <v>-</v>
      </c>
      <c r="P223" s="78"/>
      <c r="Q223" s="173" t="str">
        <f t="shared" si="52"/>
        <v>-</v>
      </c>
    </row>
    <row r="224" spans="2:17" x14ac:dyDescent="0.3">
      <c r="B224" s="163" t="str">
        <f t="shared" si="47"/>
        <v>-</v>
      </c>
      <c r="C224" s="174"/>
      <c r="D224" s="175"/>
      <c r="E224" s="166" t="str">
        <f>IF(B224&lt;=$D$8,WORKDAY(F224,-$D$13,KalendarzŚwiąt!$A$2:$A$103),"-")</f>
        <v>-</v>
      </c>
      <c r="F224" s="166" t="str">
        <f t="shared" si="53"/>
        <v>-</v>
      </c>
      <c r="G224" s="167" t="str">
        <f t="shared" si="48"/>
        <v>-</v>
      </c>
      <c r="H224" s="168" t="str">
        <f t="shared" si="49"/>
        <v>-</v>
      </c>
      <c r="I224" s="2"/>
      <c r="J224" s="169" t="str">
        <f t="shared" si="46"/>
        <v>-</v>
      </c>
      <c r="K224" s="2"/>
      <c r="L224" s="176"/>
      <c r="M224" s="170" t="str">
        <f>IF(B224&lt;=$D$8,VLOOKUP(E224,DaneRynkowe2!B:C,2,0),"-")</f>
        <v>-</v>
      </c>
      <c r="N224" s="171" t="str">
        <f t="shared" si="50"/>
        <v>-</v>
      </c>
      <c r="O224" s="172" t="str">
        <f t="shared" si="51"/>
        <v>-</v>
      </c>
      <c r="P224" s="78"/>
      <c r="Q224" s="173" t="str">
        <f t="shared" si="52"/>
        <v>-</v>
      </c>
    </row>
    <row r="225" spans="2:17" x14ac:dyDescent="0.3">
      <c r="B225" s="163" t="str">
        <f t="shared" si="47"/>
        <v>-</v>
      </c>
      <c r="C225" s="174"/>
      <c r="D225" s="175"/>
      <c r="E225" s="166" t="str">
        <f>IF(B225&lt;=$D$8,WORKDAY(F225,-$D$13,KalendarzŚwiąt!$A$2:$A$103),"-")</f>
        <v>-</v>
      </c>
      <c r="F225" s="166" t="str">
        <f t="shared" si="53"/>
        <v>-</v>
      </c>
      <c r="G225" s="167" t="str">
        <f t="shared" si="48"/>
        <v>-</v>
      </c>
      <c r="H225" s="168" t="str">
        <f t="shared" si="49"/>
        <v>-</v>
      </c>
      <c r="I225" s="2"/>
      <c r="J225" s="169" t="str">
        <f t="shared" si="46"/>
        <v>-</v>
      </c>
      <c r="K225" s="2"/>
      <c r="L225" s="176"/>
      <c r="M225" s="170" t="str">
        <f>IF(B225&lt;=$D$8,VLOOKUP(E225,DaneRynkowe2!B:C,2,0),"-")</f>
        <v>-</v>
      </c>
      <c r="N225" s="171" t="str">
        <f t="shared" si="50"/>
        <v>-</v>
      </c>
      <c r="O225" s="172" t="str">
        <f t="shared" si="51"/>
        <v>-</v>
      </c>
      <c r="P225" s="78"/>
      <c r="Q225" s="173" t="str">
        <f t="shared" si="52"/>
        <v>-</v>
      </c>
    </row>
    <row r="226" spans="2:17" x14ac:dyDescent="0.3">
      <c r="B226" s="163" t="str">
        <f t="shared" si="47"/>
        <v>-</v>
      </c>
      <c r="C226" s="174"/>
      <c r="D226" s="175"/>
      <c r="E226" s="166" t="str">
        <f>IF(B226&lt;=$D$8,WORKDAY(F226,-$D$13,KalendarzŚwiąt!$A$2:$A$103),"-")</f>
        <v>-</v>
      </c>
      <c r="F226" s="166" t="str">
        <f t="shared" si="53"/>
        <v>-</v>
      </c>
      <c r="G226" s="167" t="str">
        <f t="shared" si="48"/>
        <v>-</v>
      </c>
      <c r="H226" s="168" t="str">
        <f t="shared" si="49"/>
        <v>-</v>
      </c>
      <c r="I226" s="2"/>
      <c r="J226" s="169" t="str">
        <f t="shared" si="46"/>
        <v>-</v>
      </c>
      <c r="K226" s="2"/>
      <c r="L226" s="176"/>
      <c r="M226" s="170" t="str">
        <f>IF(B226&lt;=$D$8,VLOOKUP(E226,DaneRynkowe2!B:C,2,0),"-")</f>
        <v>-</v>
      </c>
      <c r="N226" s="171" t="str">
        <f t="shared" si="50"/>
        <v>-</v>
      </c>
      <c r="O226" s="172" t="str">
        <f t="shared" si="51"/>
        <v>-</v>
      </c>
      <c r="P226" s="78"/>
      <c r="Q226" s="173" t="str">
        <f t="shared" si="52"/>
        <v>-</v>
      </c>
    </row>
    <row r="227" spans="2:17" x14ac:dyDescent="0.3">
      <c r="B227" s="163" t="str">
        <f t="shared" si="47"/>
        <v>-</v>
      </c>
      <c r="C227" s="174"/>
      <c r="D227" s="175"/>
      <c r="E227" s="166" t="str">
        <f>IF(B227&lt;=$D$8,WORKDAY(F227,-$D$13,KalendarzŚwiąt!$A$2:$A$103),"-")</f>
        <v>-</v>
      </c>
      <c r="F227" s="166" t="str">
        <f t="shared" si="53"/>
        <v>-</v>
      </c>
      <c r="G227" s="167" t="str">
        <f t="shared" si="48"/>
        <v>-</v>
      </c>
      <c r="H227" s="168" t="str">
        <f t="shared" si="49"/>
        <v>-</v>
      </c>
      <c r="I227" s="2"/>
      <c r="J227" s="169" t="str">
        <f t="shared" si="46"/>
        <v>-</v>
      </c>
      <c r="K227" s="2"/>
      <c r="L227" s="176"/>
      <c r="M227" s="170" t="str">
        <f>IF(B227&lt;=$D$8,VLOOKUP(E227,DaneRynkowe2!B:C,2,0),"-")</f>
        <v>-</v>
      </c>
      <c r="N227" s="171" t="str">
        <f t="shared" si="50"/>
        <v>-</v>
      </c>
      <c r="O227" s="172" t="str">
        <f t="shared" si="51"/>
        <v>-</v>
      </c>
      <c r="P227" s="78"/>
      <c r="Q227" s="173" t="str">
        <f t="shared" si="52"/>
        <v>-</v>
      </c>
    </row>
    <row r="228" spans="2:17" x14ac:dyDescent="0.3">
      <c r="B228" s="163" t="str">
        <f t="shared" si="47"/>
        <v>-</v>
      </c>
      <c r="C228" s="174"/>
      <c r="D228" s="175"/>
      <c r="E228" s="166" t="str">
        <f>IF(B228&lt;=$D$8,WORKDAY(F228,-$D$13,KalendarzŚwiąt!$A$2:$A$103),"-")</f>
        <v>-</v>
      </c>
      <c r="F228" s="166" t="str">
        <f t="shared" si="53"/>
        <v>-</v>
      </c>
      <c r="G228" s="167" t="str">
        <f t="shared" si="48"/>
        <v>-</v>
      </c>
      <c r="H228" s="168" t="str">
        <f t="shared" si="49"/>
        <v>-</v>
      </c>
      <c r="I228" s="2"/>
      <c r="J228" s="169" t="str">
        <f t="shared" si="46"/>
        <v>-</v>
      </c>
      <c r="K228" s="2"/>
      <c r="L228" s="176"/>
      <c r="M228" s="170" t="str">
        <f>IF(B228&lt;=$D$8,VLOOKUP(E228,DaneRynkowe2!B:C,2,0),"-")</f>
        <v>-</v>
      </c>
      <c r="N228" s="171" t="str">
        <f t="shared" si="50"/>
        <v>-</v>
      </c>
      <c r="O228" s="172" t="str">
        <f t="shared" si="51"/>
        <v>-</v>
      </c>
      <c r="P228" s="78"/>
      <c r="Q228" s="173" t="str">
        <f t="shared" si="52"/>
        <v>-</v>
      </c>
    </row>
    <row r="229" spans="2:17" x14ac:dyDescent="0.3">
      <c r="B229" s="163" t="str">
        <f t="shared" si="47"/>
        <v>-</v>
      </c>
      <c r="C229" s="174"/>
      <c r="D229" s="175"/>
      <c r="E229" s="166" t="str">
        <f>IF(B229&lt;=$D$8,WORKDAY(F229,-$D$13,KalendarzŚwiąt!$A$2:$A$103),"-")</f>
        <v>-</v>
      </c>
      <c r="F229" s="166" t="str">
        <f t="shared" si="53"/>
        <v>-</v>
      </c>
      <c r="G229" s="167" t="str">
        <f t="shared" si="48"/>
        <v>-</v>
      </c>
      <c r="H229" s="168" t="str">
        <f t="shared" si="49"/>
        <v>-</v>
      </c>
      <c r="I229" s="2"/>
      <c r="J229" s="169" t="str">
        <f t="shared" si="46"/>
        <v>-</v>
      </c>
      <c r="K229" s="2"/>
      <c r="L229" s="176"/>
      <c r="M229" s="170" t="str">
        <f>IF(B229&lt;=$D$8,VLOOKUP(E229,DaneRynkowe2!B:C,2,0),"-")</f>
        <v>-</v>
      </c>
      <c r="N229" s="171" t="str">
        <f t="shared" si="50"/>
        <v>-</v>
      </c>
      <c r="O229" s="172" t="str">
        <f t="shared" si="51"/>
        <v>-</v>
      </c>
      <c r="P229" s="78"/>
      <c r="Q229" s="173" t="str">
        <f t="shared" si="52"/>
        <v>-</v>
      </c>
    </row>
    <row r="230" spans="2:17" x14ac:dyDescent="0.3">
      <c r="B230" s="163" t="str">
        <f t="shared" si="47"/>
        <v>-</v>
      </c>
      <c r="C230" s="174"/>
      <c r="D230" s="175"/>
      <c r="E230" s="166" t="str">
        <f>IF(B230&lt;=$D$8,WORKDAY(F230,-$D$13,KalendarzŚwiąt!$A$2:$A$103),"-")</f>
        <v>-</v>
      </c>
      <c r="F230" s="166" t="str">
        <f t="shared" si="53"/>
        <v>-</v>
      </c>
      <c r="G230" s="167" t="str">
        <f t="shared" si="48"/>
        <v>-</v>
      </c>
      <c r="H230" s="168" t="str">
        <f t="shared" si="49"/>
        <v>-</v>
      </c>
      <c r="I230" s="2"/>
      <c r="J230" s="169" t="str">
        <f t="shared" si="46"/>
        <v>-</v>
      </c>
      <c r="K230" s="2"/>
      <c r="L230" s="176"/>
      <c r="M230" s="170" t="str">
        <f>IF(B230&lt;=$D$8,VLOOKUP(E230,DaneRynkowe2!B:C,2,0),"-")</f>
        <v>-</v>
      </c>
      <c r="N230" s="171" t="str">
        <f t="shared" si="50"/>
        <v>-</v>
      </c>
      <c r="O230" s="172" t="str">
        <f t="shared" si="51"/>
        <v>-</v>
      </c>
      <c r="P230" s="78"/>
      <c r="Q230" s="173" t="str">
        <f t="shared" si="52"/>
        <v>-</v>
      </c>
    </row>
    <row r="231" spans="2:17" x14ac:dyDescent="0.3">
      <c r="B231" s="163" t="str">
        <f t="shared" si="47"/>
        <v>-</v>
      </c>
      <c r="C231" s="174"/>
      <c r="D231" s="175"/>
      <c r="E231" s="166" t="str">
        <f>IF(B231&lt;=$D$8,WORKDAY(F231,-$D$13,KalendarzŚwiąt!$A$2:$A$103),"-")</f>
        <v>-</v>
      </c>
      <c r="F231" s="166" t="str">
        <f t="shared" si="53"/>
        <v>-</v>
      </c>
      <c r="G231" s="167" t="str">
        <f t="shared" si="48"/>
        <v>-</v>
      </c>
      <c r="H231" s="168" t="str">
        <f t="shared" si="49"/>
        <v>-</v>
      </c>
      <c r="I231" s="2"/>
      <c r="J231" s="169" t="str">
        <f t="shared" si="46"/>
        <v>-</v>
      </c>
      <c r="K231" s="2"/>
      <c r="L231" s="176"/>
      <c r="M231" s="170" t="str">
        <f>IF(B231&lt;=$D$8,VLOOKUP(E231,DaneRynkowe2!B:C,2,0),"-")</f>
        <v>-</v>
      </c>
      <c r="N231" s="171" t="str">
        <f t="shared" si="50"/>
        <v>-</v>
      </c>
      <c r="O231" s="172" t="str">
        <f t="shared" si="51"/>
        <v>-</v>
      </c>
      <c r="P231" s="78"/>
      <c r="Q231" s="173" t="str">
        <f t="shared" si="52"/>
        <v>-</v>
      </c>
    </row>
    <row r="232" spans="2:17" x14ac:dyDescent="0.3">
      <c r="B232" s="163" t="str">
        <f t="shared" si="47"/>
        <v>-</v>
      </c>
      <c r="C232" s="174"/>
      <c r="D232" s="175"/>
      <c r="E232" s="166" t="str">
        <f>IF(B232&lt;=$D$8,WORKDAY(F232,-$D$13,KalendarzŚwiąt!$A$2:$A$103),"-")</f>
        <v>-</v>
      </c>
      <c r="F232" s="166" t="str">
        <f t="shared" si="53"/>
        <v>-</v>
      </c>
      <c r="G232" s="167" t="str">
        <f t="shared" si="48"/>
        <v>-</v>
      </c>
      <c r="H232" s="168" t="str">
        <f t="shared" si="49"/>
        <v>-</v>
      </c>
      <c r="I232" s="2"/>
      <c r="J232" s="169" t="str">
        <f t="shared" si="46"/>
        <v>-</v>
      </c>
      <c r="K232" s="2"/>
      <c r="L232" s="176"/>
      <c r="M232" s="170" t="str">
        <f>IF(B232&lt;=$D$8,VLOOKUP(E232,DaneRynkowe2!B:C,2,0),"-")</f>
        <v>-</v>
      </c>
      <c r="N232" s="171" t="str">
        <f t="shared" si="50"/>
        <v>-</v>
      </c>
      <c r="O232" s="172" t="str">
        <f t="shared" si="51"/>
        <v>-</v>
      </c>
      <c r="P232" s="78"/>
      <c r="Q232" s="173" t="str">
        <f t="shared" si="52"/>
        <v>-</v>
      </c>
    </row>
    <row r="1048576" spans="16384:16384" x14ac:dyDescent="0.3">
      <c r="XFD1048576" s="3" t="s">
        <v>4</v>
      </c>
    </row>
  </sheetData>
  <mergeCells count="1">
    <mergeCell ref="L15:O15"/>
  </mergeCells>
  <pageMargins left="0.7" right="0.7" top="0.75" bottom="0.75" header="0.3" footer="0.3"/>
  <pageSetup orientation="portrait"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CA36A-9758-450F-A0B5-29937A5EDB47}">
  <sheetPr>
    <tabColor theme="8"/>
  </sheetPr>
  <dimension ref="A1:XFD1048576"/>
  <sheetViews>
    <sheetView showGridLines="0" zoomScale="85" zoomScaleNormal="85" workbookViewId="0"/>
  </sheetViews>
  <sheetFormatPr defaultColWidth="9.109375" defaultRowHeight="14.4" x14ac:dyDescent="0.3"/>
  <cols>
    <col min="1" max="1" width="7.33203125" style="3" customWidth="1"/>
    <col min="2" max="2" width="11.44140625" style="3" customWidth="1"/>
    <col min="3" max="3" width="42.44140625" style="3" customWidth="1"/>
    <col min="4" max="8" width="21.109375" style="3" customWidth="1"/>
    <col min="9" max="9" width="5.109375" style="3" customWidth="1"/>
    <col min="10" max="10" width="26.109375" style="3" customWidth="1"/>
    <col min="11" max="11" width="5.109375" style="3" customWidth="1"/>
    <col min="12" max="15" width="24.44140625" style="3" customWidth="1"/>
    <col min="16" max="16" width="6.109375" style="3" customWidth="1"/>
    <col min="17" max="17" width="21.44140625" style="3" bestFit="1" customWidth="1"/>
    <col min="18" max="16384" width="9.109375" style="3"/>
  </cols>
  <sheetData>
    <row r="1" spans="2:17" s="17" customFormat="1" ht="18" x14ac:dyDescent="0.3">
      <c r="B1" s="33" t="s">
        <v>44</v>
      </c>
      <c r="C1" s="33"/>
    </row>
    <row r="2" spans="2:17" s="18" customFormat="1" ht="18" x14ac:dyDescent="0.3">
      <c r="B2" s="147" t="s">
        <v>61</v>
      </c>
      <c r="C2" s="147"/>
      <c r="D2" s="147"/>
    </row>
    <row r="4" spans="2:17" x14ac:dyDescent="0.3">
      <c r="C4" s="94" t="s">
        <v>16</v>
      </c>
      <c r="D4" s="93">
        <v>100000</v>
      </c>
      <c r="E4" s="192"/>
      <c r="F4" s="154"/>
    </row>
    <row r="5" spans="2:17" x14ac:dyDescent="0.3">
      <c r="C5" s="95" t="s">
        <v>33</v>
      </c>
      <c r="D5" s="117">
        <v>43830</v>
      </c>
      <c r="E5" s="192" t="str">
        <f>IF(D9&gt;F9,"proszę wybrać późniejszy termin","OK")</f>
        <v>OK</v>
      </c>
      <c r="F5" s="197">
        <v>43467</v>
      </c>
    </row>
    <row r="6" spans="2:17" x14ac:dyDescent="0.3">
      <c r="C6" s="95" t="s">
        <v>51</v>
      </c>
      <c r="D6" s="66">
        <v>1</v>
      </c>
      <c r="E6" s="192" t="str">
        <f>IF(D8&gt;$B$40,"proszę wybrać dłuższy Okres odsetkowy","OK")</f>
        <v>OK</v>
      </c>
      <c r="F6" s="198" t="s">
        <v>12</v>
      </c>
    </row>
    <row r="7" spans="2:17" x14ac:dyDescent="0.3">
      <c r="C7" s="95" t="s">
        <v>52</v>
      </c>
      <c r="D7" s="66">
        <v>20</v>
      </c>
      <c r="E7" s="192" t="str">
        <f>IF(D9&gt;F9,"proszę wybrać krótszy termin zapadalności","OK")</f>
        <v>OK</v>
      </c>
      <c r="F7" s="198"/>
    </row>
    <row r="8" spans="2:17" x14ac:dyDescent="0.3">
      <c r="C8" s="95" t="s">
        <v>53</v>
      </c>
      <c r="D8" s="158">
        <f>CEILING(D7/D6,1)</f>
        <v>20</v>
      </c>
      <c r="E8" s="193"/>
      <c r="F8" s="198"/>
    </row>
    <row r="9" spans="2:17" x14ac:dyDescent="0.3">
      <c r="C9" s="95" t="s">
        <v>54</v>
      </c>
      <c r="D9" s="148">
        <f>EDATE(D5,D7)</f>
        <v>44439</v>
      </c>
      <c r="E9" s="193"/>
      <c r="F9" s="197">
        <v>44868</v>
      </c>
    </row>
    <row r="10" spans="2:17" x14ac:dyDescent="0.3">
      <c r="C10" s="95" t="s">
        <v>34</v>
      </c>
      <c r="D10" s="113">
        <v>100000</v>
      </c>
      <c r="E10" s="192"/>
      <c r="F10" s="154"/>
    </row>
    <row r="11" spans="2:17" x14ac:dyDescent="0.3">
      <c r="C11" s="95" t="s">
        <v>55</v>
      </c>
      <c r="D11" s="157">
        <f>D10*D4</f>
        <v>10000000000</v>
      </c>
      <c r="E11" s="192"/>
      <c r="F11" s="154"/>
    </row>
    <row r="12" spans="2:17" x14ac:dyDescent="0.3">
      <c r="C12" s="95" t="s">
        <v>56</v>
      </c>
      <c r="D12" s="186">
        <v>2</v>
      </c>
      <c r="E12" s="192" t="str">
        <f>IF(D12&gt;D8,"proszę wybrać niższy numer","OK")</f>
        <v>OK</v>
      </c>
      <c r="F12" s="154"/>
    </row>
    <row r="13" spans="2:17" x14ac:dyDescent="0.3">
      <c r="C13" s="95" t="s">
        <v>25</v>
      </c>
      <c r="D13" s="66">
        <v>5</v>
      </c>
      <c r="E13" s="194"/>
      <c r="F13" s="155"/>
      <c r="J13"/>
      <c r="K13"/>
      <c r="L13" s="71" t="s">
        <v>159</v>
      </c>
      <c r="M13" s="71"/>
      <c r="N13" s="71"/>
      <c r="O13" s="71"/>
      <c r="P13"/>
      <c r="Q13"/>
    </row>
    <row r="14" spans="2:17" ht="15.75" customHeight="1" x14ac:dyDescent="0.3">
      <c r="C14" s="95" t="s">
        <v>17</v>
      </c>
      <c r="D14" s="66">
        <v>365</v>
      </c>
      <c r="E14" s="194"/>
      <c r="F14" s="155"/>
      <c r="J14" s="2"/>
      <c r="K14"/>
      <c r="P14"/>
    </row>
    <row r="15" spans="2:17" ht="15.75" customHeight="1" x14ac:dyDescent="0.3">
      <c r="C15" s="95" t="s">
        <v>173</v>
      </c>
      <c r="D15" s="133">
        <v>0</v>
      </c>
      <c r="E15" s="195"/>
      <c r="F15" s="155"/>
      <c r="J15"/>
      <c r="K15"/>
      <c r="L15" s="329" t="s">
        <v>29</v>
      </c>
      <c r="M15" s="329"/>
      <c r="N15" s="329"/>
      <c r="O15" s="329"/>
      <c r="P15"/>
    </row>
    <row r="16" spans="2:17" x14ac:dyDescent="0.3">
      <c r="C16" s="96" t="s">
        <v>19</v>
      </c>
      <c r="D16" s="68" t="s">
        <v>20</v>
      </c>
      <c r="E16" s="196"/>
      <c r="F16" s="156"/>
      <c r="J16"/>
      <c r="K16" s="15"/>
      <c r="L16" s="140" t="s">
        <v>28</v>
      </c>
      <c r="M16" s="141" t="s">
        <v>28</v>
      </c>
      <c r="N16" s="141" t="s">
        <v>28</v>
      </c>
      <c r="O16" s="32">
        <v>2</v>
      </c>
      <c r="P16"/>
    </row>
    <row r="17" spans="1:19" x14ac:dyDescent="0.3">
      <c r="B17" s="4"/>
      <c r="C17" s="4"/>
      <c r="D17" s="4"/>
      <c r="E17" s="4"/>
      <c r="F17" s="4"/>
      <c r="G17" s="4"/>
      <c r="H17" s="4"/>
      <c r="L17" s="58"/>
      <c r="M17" s="58"/>
      <c r="P17"/>
    </row>
    <row r="18" spans="1:19" s="4" customFormat="1" ht="78" customHeight="1" x14ac:dyDescent="0.3">
      <c r="B18" s="161" t="s">
        <v>119</v>
      </c>
      <c r="C18" s="161" t="s">
        <v>158</v>
      </c>
      <c r="D18" s="150" t="s">
        <v>108</v>
      </c>
      <c r="E18" s="150" t="s">
        <v>58</v>
      </c>
      <c r="F18" s="150" t="s">
        <v>110</v>
      </c>
      <c r="G18" s="150" t="s">
        <v>41</v>
      </c>
      <c r="H18" s="162" t="s">
        <v>42</v>
      </c>
      <c r="I18" s="1"/>
      <c r="J18" s="61" t="s">
        <v>80</v>
      </c>
      <c r="L18" s="151" t="s">
        <v>155</v>
      </c>
      <c r="M18" s="152" t="s">
        <v>156</v>
      </c>
      <c r="N18" s="152" t="s">
        <v>120</v>
      </c>
      <c r="O18" s="153" t="s">
        <v>157</v>
      </c>
      <c r="P18"/>
    </row>
    <row r="19" spans="1:19" s="4" customFormat="1" x14ac:dyDescent="0.3">
      <c r="C19" s="188"/>
      <c r="D19" s="189"/>
      <c r="E19" s="189"/>
      <c r="F19" s="189">
        <f>D20</f>
        <v>43830</v>
      </c>
      <c r="G19" s="190"/>
      <c r="H19" s="191"/>
      <c r="I19" s="54"/>
      <c r="J19" s="132"/>
      <c r="L19" s="131" t="s">
        <v>3</v>
      </c>
      <c r="M19" s="130" t="s">
        <v>3</v>
      </c>
      <c r="N19" s="46"/>
      <c r="O19" s="91">
        <v>0</v>
      </c>
      <c r="P19" s="8"/>
      <c r="Q19" s="8"/>
    </row>
    <row r="20" spans="1:19" x14ac:dyDescent="0.3">
      <c r="B20" s="114">
        <v>1</v>
      </c>
      <c r="C20" s="199">
        <f>IF(B20&lt;=$D$8,IF(WORKDAY(D20-1,1,KalendarzŚwiąt!$A$2:$A$103)=D20,WORKDAY(D20,-$D$13,KalendarzŚwiąt!$A$2:$A$103),WORKDAY(D20,-$D$13-1,KalendarzŚwiąt!$A$2:$A$103)),"-")</f>
        <v>43819</v>
      </c>
      <c r="D20" s="165">
        <f>D5</f>
        <v>43830</v>
      </c>
      <c r="E20" s="165">
        <f>IF(B20&lt;=$D$8,WORKDAY(F20,-$D$13,KalendarzŚwiąt!$A$2:$A$103),"-")</f>
        <v>43854</v>
      </c>
      <c r="F20" s="115">
        <f>IF(B20&lt;=$D$8,MIN(EDATE(D20,$D$6),$D$9),"-")</f>
        <v>43861</v>
      </c>
      <c r="G20" s="167">
        <f>E20-C20</f>
        <v>35</v>
      </c>
      <c r="H20" s="168">
        <f>F20-D20</f>
        <v>31</v>
      </c>
      <c r="J20" s="80">
        <f t="shared" ref="J20:J40" si="0">IF(B20&lt;=$D$8,$D$4,"-")</f>
        <v>100000</v>
      </c>
      <c r="L20" s="127">
        <f>IF(B20&lt;=$D$8,VLOOKUP(C20,DaneRynkowe2!B:C,2,0),"-")</f>
        <v>101.17206542</v>
      </c>
      <c r="M20" s="69">
        <f>IF(B20&lt;=$D$8,VLOOKUP(E20,DaneRynkowe2!B:C,2,0),"-")</f>
        <v>101.25737726</v>
      </c>
      <c r="N20" s="49">
        <f t="shared" ref="N20:N40" si="1">IF(B20&lt;=$D$8,(M20/L20-1)*$D$14/G20,"-")</f>
        <v>8.7937378114160449E-3</v>
      </c>
      <c r="O20" s="48">
        <f t="shared" ref="O20:O40" si="2">IF(B20&lt;=$D$8,ROUND(J20*(N20+$D$15)*H20/365,$O$16),"-")</f>
        <v>74.69</v>
      </c>
      <c r="P20" s="8"/>
      <c r="Q20" s="8"/>
    </row>
    <row r="21" spans="1:19" x14ac:dyDescent="0.3">
      <c r="B21" s="114">
        <v>2</v>
      </c>
      <c r="C21" s="164">
        <f>IF(B21&lt;=$D$8,IF(WORKDAY(D21-1,1,KalendarzŚwiąt!$A$2:$A$103)=D21,WORKDAY(D21,-$D$13,KalendarzŚwiąt!$A$2:$A$103),WORKDAY(D21,-$D$13-1,KalendarzŚwiąt!$A$2:$A$103)),"-")</f>
        <v>43854</v>
      </c>
      <c r="D21" s="165">
        <f>IF(B21&lt;=$D$8,F20,"-")</f>
        <v>43861</v>
      </c>
      <c r="E21" s="165">
        <f>IF(B21&lt;=$D$8,WORKDAY(F21,-$D$13,KalendarzŚwiąt!$A$2:$A$103),"-")</f>
        <v>43885</v>
      </c>
      <c r="F21" s="115">
        <f t="shared" ref="F21:F40" si="3">IF(B21&lt;=$D$8,MIN(EDATE(D21,$D$6),$D$9),"-")</f>
        <v>43890</v>
      </c>
      <c r="G21" s="167">
        <f t="shared" ref="G21:G40" si="4">IF(B21&lt;=$D$8,E21-C21,"-")</f>
        <v>31</v>
      </c>
      <c r="H21" s="168">
        <f t="shared" ref="H21:H40" si="5">IF(B21&lt;=$D$8,F21-D21,"-")</f>
        <v>29</v>
      </c>
      <c r="J21" s="80">
        <f t="shared" si="0"/>
        <v>100000</v>
      </c>
      <c r="L21" s="127">
        <f>IF(B21&lt;=$D$8,VLOOKUP(C21,DaneRynkowe2!B:C,2,0),"-")</f>
        <v>101.25737726</v>
      </c>
      <c r="M21" s="69">
        <f>IF(B21&lt;=$D$8,VLOOKUP(E21,DaneRynkowe2!B:C,2,0),"-")</f>
        <v>101.3560025</v>
      </c>
      <c r="N21" s="49">
        <f t="shared" si="1"/>
        <v>1.1468128998981782E-2</v>
      </c>
      <c r="O21" s="48">
        <f t="shared" si="2"/>
        <v>91.12</v>
      </c>
      <c r="P21" s="8"/>
      <c r="Q21" s="8"/>
    </row>
    <row r="22" spans="1:19" x14ac:dyDescent="0.3">
      <c r="B22" s="114">
        <v>3</v>
      </c>
      <c r="C22" s="164">
        <f>IF(B22&lt;=$D$8,IF(WORKDAY(D22-1,1,KalendarzŚwiąt!$A$2:$A$103)=D22,WORKDAY(D22,-$D$13,KalendarzŚwiąt!$A$2:$A$103),WORKDAY(D22,-$D$13-1,KalendarzŚwiąt!$A$2:$A$103)),"-")</f>
        <v>43882</v>
      </c>
      <c r="D22" s="165">
        <f t="shared" ref="D22:D39" si="6">IF(B22&lt;=$D$8,F21,"-")</f>
        <v>43890</v>
      </c>
      <c r="E22" s="165">
        <f>IF(B22&lt;=$D$8,WORKDAY(F22,-$D$13,KalendarzŚwiąt!$A$2:$A$103),"-")</f>
        <v>43913</v>
      </c>
      <c r="F22" s="115">
        <f t="shared" si="3"/>
        <v>43919</v>
      </c>
      <c r="G22" s="167">
        <f t="shared" si="4"/>
        <v>31</v>
      </c>
      <c r="H22" s="168">
        <f t="shared" si="5"/>
        <v>29</v>
      </c>
      <c r="J22" s="80">
        <f t="shared" si="0"/>
        <v>100000</v>
      </c>
      <c r="L22" s="127">
        <f>IF(B22&lt;=$D$8,VLOOKUP(C22,DaneRynkowe2!B:C,2,0),"-")</f>
        <v>101.34528211</v>
      </c>
      <c r="M22" s="69">
        <f>IF(B22&lt;=$D$8,VLOOKUP(E22,DaneRynkowe2!B:C,2,0),"-")</f>
        <v>101.43610608</v>
      </c>
      <c r="N22" s="49">
        <f t="shared" si="1"/>
        <v>1.055183802687625E-2</v>
      </c>
      <c r="O22" s="48">
        <f t="shared" si="2"/>
        <v>83.84</v>
      </c>
      <c r="P22" s="8"/>
      <c r="Q22" s="8"/>
    </row>
    <row r="23" spans="1:19" x14ac:dyDescent="0.3">
      <c r="B23" s="114">
        <v>4</v>
      </c>
      <c r="C23" s="164">
        <f>IF(B23&lt;=$D$8,IF(WORKDAY(D23-1,1,KalendarzŚwiąt!$A$2:$A$103)=D23,WORKDAY(D23,-$D$13,KalendarzŚwiąt!$A$2:$A$103),WORKDAY(D23,-$D$13-1,KalendarzŚwiąt!$A$2:$A$103)),"-")</f>
        <v>43910</v>
      </c>
      <c r="D23" s="165">
        <f t="shared" si="6"/>
        <v>43919</v>
      </c>
      <c r="E23" s="165">
        <f>IF(B23&lt;=$D$8,WORKDAY(F23,-$D$13,KalendarzŚwiąt!$A$2:$A$103),"-")</f>
        <v>43943</v>
      </c>
      <c r="F23" s="115">
        <f t="shared" si="3"/>
        <v>43950</v>
      </c>
      <c r="G23" s="167">
        <f t="shared" si="4"/>
        <v>33</v>
      </c>
      <c r="H23" s="168">
        <f t="shared" si="5"/>
        <v>31</v>
      </c>
      <c r="J23" s="80">
        <f t="shared" si="0"/>
        <v>100000</v>
      </c>
      <c r="L23" s="127">
        <f>IF(B23&lt;=$D$8,VLOOKUP(C23,DaneRynkowe2!B:C,2,0),"-")</f>
        <v>101.43152916</v>
      </c>
      <c r="M23" s="69">
        <f>IF(B23&lt;=$D$8,VLOOKUP(E23,DaneRynkowe2!B:C,2,0),"-")</f>
        <v>101.47393302</v>
      </c>
      <c r="N23" s="49">
        <f t="shared" si="1"/>
        <v>4.6239309886512521E-3</v>
      </c>
      <c r="O23" s="48">
        <f t="shared" si="2"/>
        <v>39.270000000000003</v>
      </c>
      <c r="P23" s="8"/>
      <c r="Q23" s="8"/>
    </row>
    <row r="24" spans="1:19" x14ac:dyDescent="0.3">
      <c r="B24" s="114">
        <v>5</v>
      </c>
      <c r="C24" s="164">
        <f>IF(B24&lt;=$D$8,IF(WORKDAY(D24-1,1,KalendarzŚwiąt!$A$2:$A$103)=D24,WORKDAY(D24,-$D$13,KalendarzŚwiąt!$A$2:$A$103),WORKDAY(D24,-$D$13-1,KalendarzŚwiąt!$A$2:$A$103)),"-")</f>
        <v>43943</v>
      </c>
      <c r="D24" s="165">
        <f t="shared" si="6"/>
        <v>43950</v>
      </c>
      <c r="E24" s="165">
        <f>IF(B24&lt;=$D$8,WORKDAY(F24,-$D$13,KalendarzŚwiąt!$A$2:$A$103),"-")</f>
        <v>43973</v>
      </c>
      <c r="F24" s="115">
        <f t="shared" si="3"/>
        <v>43980</v>
      </c>
      <c r="G24" s="167">
        <f t="shared" si="4"/>
        <v>30</v>
      </c>
      <c r="H24" s="168">
        <f t="shared" si="5"/>
        <v>30</v>
      </c>
      <c r="J24" s="80">
        <f t="shared" si="0"/>
        <v>100000</v>
      </c>
      <c r="L24" s="127">
        <f>IF(B24&lt;=$D$8,VLOOKUP(C24,DaneRynkowe2!B:C,2,0),"-")</f>
        <v>101.47393302</v>
      </c>
      <c r="M24" s="69">
        <f>IF(B24&lt;=$D$8,VLOOKUP(E24,DaneRynkowe2!B:C,2,0),"-")</f>
        <v>101.48373611</v>
      </c>
      <c r="N24" s="49">
        <f t="shared" si="1"/>
        <v>1.1753848972191709E-3</v>
      </c>
      <c r="O24" s="48">
        <f t="shared" si="2"/>
        <v>9.66</v>
      </c>
      <c r="P24" s="8"/>
      <c r="Q24" s="8"/>
    </row>
    <row r="25" spans="1:19" x14ac:dyDescent="0.3">
      <c r="B25" s="114">
        <v>6</v>
      </c>
      <c r="C25" s="164">
        <f>IF(B25&lt;=$D$8,IF(WORKDAY(D25-1,1,KalendarzŚwiąt!$A$2:$A$103)=D25,WORKDAY(D25,-$D$13,KalendarzŚwiąt!$A$2:$A$103),WORKDAY(D25,-$D$13-1,KalendarzŚwiąt!$A$2:$A$103)),"-")</f>
        <v>43973</v>
      </c>
      <c r="D25" s="165">
        <f t="shared" si="6"/>
        <v>43980</v>
      </c>
      <c r="E25" s="165">
        <f>IF(B25&lt;=$D$8,WORKDAY(F25,-$D$13,KalendarzŚwiąt!$A$2:$A$103),"-")</f>
        <v>44004</v>
      </c>
      <c r="F25" s="115">
        <f t="shared" si="3"/>
        <v>44011</v>
      </c>
      <c r="G25" s="167">
        <f t="shared" si="4"/>
        <v>31</v>
      </c>
      <c r="H25" s="168">
        <f t="shared" si="5"/>
        <v>31</v>
      </c>
      <c r="J25" s="80">
        <f t="shared" si="0"/>
        <v>100000</v>
      </c>
      <c r="L25" s="127">
        <f>IF(B25&lt;=$D$8,VLOOKUP(C25,DaneRynkowe2!B:C,2,0),"-")</f>
        <v>101.48373611</v>
      </c>
      <c r="M25" s="69">
        <f>IF(B25&lt;=$D$8,VLOOKUP(E25,DaneRynkowe2!B:C,2,0),"-")</f>
        <v>101.48727559</v>
      </c>
      <c r="N25" s="49">
        <f t="shared" si="1"/>
        <v>4.1065223037767094E-4</v>
      </c>
      <c r="O25" s="48">
        <f t="shared" si="2"/>
        <v>3.49</v>
      </c>
      <c r="P25" s="8"/>
      <c r="Q25" s="8"/>
    </row>
    <row r="26" spans="1:19" x14ac:dyDescent="0.3">
      <c r="B26" s="114">
        <v>7</v>
      </c>
      <c r="C26" s="164">
        <f>IF(B26&lt;=$D$8,IF(WORKDAY(D26-1,1,KalendarzŚwiąt!$A$2:$A$103)=D26,WORKDAY(D26,-$D$13,KalendarzŚwiąt!$A$2:$A$103),WORKDAY(D26,-$D$13-1,KalendarzŚwiąt!$A$2:$A$103)),"-")</f>
        <v>44004</v>
      </c>
      <c r="D26" s="165">
        <f t="shared" si="6"/>
        <v>44011</v>
      </c>
      <c r="E26" s="165">
        <f>IF(B26&lt;=$D$8,WORKDAY(F26,-$D$13,KalendarzŚwiąt!$A$2:$A$103),"-")</f>
        <v>44034</v>
      </c>
      <c r="F26" s="115">
        <f t="shared" si="3"/>
        <v>44041</v>
      </c>
      <c r="G26" s="167">
        <f t="shared" si="4"/>
        <v>30</v>
      </c>
      <c r="H26" s="168">
        <f t="shared" si="5"/>
        <v>30</v>
      </c>
      <c r="J26" s="80">
        <f t="shared" si="0"/>
        <v>100000</v>
      </c>
      <c r="L26" s="127">
        <f>IF(B26&lt;=$D$8,VLOOKUP(C26,DaneRynkowe2!B:C,2,0),"-")</f>
        <v>101.48727559</v>
      </c>
      <c r="M26" s="69">
        <f>IF(B26&lt;=$D$8,VLOOKUP(E26,DaneRynkowe2!B:C,2,0),"-")</f>
        <v>101.48890218</v>
      </c>
      <c r="N26" s="49">
        <f t="shared" si="1"/>
        <v>1.9500157254614958E-4</v>
      </c>
      <c r="O26" s="48">
        <f t="shared" si="2"/>
        <v>1.6</v>
      </c>
      <c r="P26" s="8"/>
      <c r="Q26" s="8"/>
    </row>
    <row r="27" spans="1:19" x14ac:dyDescent="0.3">
      <c r="B27" s="114">
        <v>8</v>
      </c>
      <c r="C27" s="164">
        <f>IF(B27&lt;=$D$8,IF(WORKDAY(D27-1,1,KalendarzŚwiąt!$A$2:$A$103)=D27,WORKDAY(D27,-$D$13,KalendarzŚwiąt!$A$2:$A$103),WORKDAY(D27,-$D$13-1,KalendarzŚwiąt!$A$2:$A$103)),"-")</f>
        <v>44034</v>
      </c>
      <c r="D27" s="165">
        <f t="shared" si="6"/>
        <v>44041</v>
      </c>
      <c r="E27" s="165">
        <f>IF(B27&lt;=$D$8,WORKDAY(F27,-$D$13,KalendarzŚwiąt!$A$2:$A$103),"-")</f>
        <v>44067</v>
      </c>
      <c r="F27" s="115">
        <f t="shared" si="3"/>
        <v>44072</v>
      </c>
      <c r="G27" s="167">
        <f t="shared" si="4"/>
        <v>33</v>
      </c>
      <c r="H27" s="168">
        <f t="shared" si="5"/>
        <v>31</v>
      </c>
      <c r="J27" s="80">
        <f t="shared" si="0"/>
        <v>100000</v>
      </c>
      <c r="L27" s="127">
        <f>IF(B27&lt;=$D$8,VLOOKUP(C27,DaneRynkowe2!B:C,2,0),"-")</f>
        <v>101.48890218</v>
      </c>
      <c r="M27" s="69">
        <f>IF(B27&lt;=$D$8,VLOOKUP(E27,DaneRynkowe2!B:C,2,0),"-")</f>
        <v>101.4907707</v>
      </c>
      <c r="N27" s="49">
        <f t="shared" si="1"/>
        <v>2.0363767064743047E-4</v>
      </c>
      <c r="O27" s="48">
        <f t="shared" si="2"/>
        <v>1.73</v>
      </c>
      <c r="P27" s="8"/>
      <c r="Q27" s="8"/>
    </row>
    <row r="28" spans="1:19" x14ac:dyDescent="0.3">
      <c r="B28" s="114">
        <v>9</v>
      </c>
      <c r="C28" s="164">
        <f>IF(B28&lt;=$D$8,IF(WORKDAY(D28-1,1,KalendarzŚwiąt!$A$2:$A$103)=D28,WORKDAY(D28,-$D$13,KalendarzŚwiąt!$A$2:$A$103),WORKDAY(D28,-$D$13-1,KalendarzŚwiąt!$A$2:$A$103)),"-")</f>
        <v>44064</v>
      </c>
      <c r="D28" s="165">
        <f t="shared" si="6"/>
        <v>44072</v>
      </c>
      <c r="E28" s="165">
        <f>IF(B28&lt;=$D$8,WORKDAY(F28,-$D$13,KalendarzŚwiąt!$A$2:$A$103),"-")</f>
        <v>44096</v>
      </c>
      <c r="F28" s="115">
        <f t="shared" si="3"/>
        <v>44103</v>
      </c>
      <c r="G28" s="167">
        <f t="shared" si="4"/>
        <v>32</v>
      </c>
      <c r="H28" s="168">
        <f t="shared" si="5"/>
        <v>31</v>
      </c>
      <c r="J28" s="80">
        <f t="shared" si="0"/>
        <v>100000</v>
      </c>
      <c r="L28" s="127">
        <f>IF(B28&lt;=$D$8,VLOOKUP(C28,DaneRynkowe2!B:C,2,0),"-")</f>
        <v>101.49060387</v>
      </c>
      <c r="M28" s="69">
        <f>IF(B28&lt;=$D$8,VLOOKUP(E28,DaneRynkowe2!B:C,2,0),"-")</f>
        <v>101.49226109999999</v>
      </c>
      <c r="N28" s="49">
        <f t="shared" si="1"/>
        <v>1.862515244429111E-4</v>
      </c>
      <c r="O28" s="48">
        <f t="shared" si="2"/>
        <v>1.58</v>
      </c>
      <c r="P28" s="8"/>
      <c r="Q28" s="8"/>
    </row>
    <row r="29" spans="1:19" x14ac:dyDescent="0.3">
      <c r="B29" s="114">
        <v>10</v>
      </c>
      <c r="C29" s="164">
        <f>IF(B29&lt;=$D$8,IF(WORKDAY(D29-1,1,KalendarzŚwiąt!$A$2:$A$103)=D29,WORKDAY(D29,-$D$13,KalendarzŚwiąt!$A$2:$A$103),WORKDAY(D29,-$D$13-1,KalendarzŚwiąt!$A$2:$A$103)),"-")</f>
        <v>44096</v>
      </c>
      <c r="D29" s="165">
        <f t="shared" si="6"/>
        <v>44103</v>
      </c>
      <c r="E29" s="165">
        <f>IF(B29&lt;=$D$8,WORKDAY(F29,-$D$13,KalendarzŚwiąt!$A$2:$A$103),"-")</f>
        <v>44126</v>
      </c>
      <c r="F29" s="115">
        <f t="shared" si="3"/>
        <v>44133</v>
      </c>
      <c r="G29" s="167">
        <f t="shared" si="4"/>
        <v>30</v>
      </c>
      <c r="H29" s="168">
        <f t="shared" si="5"/>
        <v>30</v>
      </c>
      <c r="J29" s="80">
        <f t="shared" si="0"/>
        <v>100000</v>
      </c>
      <c r="L29" s="127">
        <f>IF(B29&lt;=$D$8,VLOOKUP(C29,DaneRynkowe2!B:C,2,0),"-")</f>
        <v>101.49226109999999</v>
      </c>
      <c r="M29" s="69">
        <f>IF(B29&lt;=$D$8,VLOOKUP(E29,DaneRynkowe2!B:C,2,0),"-")</f>
        <v>101.49428262000001</v>
      </c>
      <c r="N29" s="49">
        <f t="shared" si="1"/>
        <v>2.423353242273126E-4</v>
      </c>
      <c r="O29" s="48">
        <f t="shared" si="2"/>
        <v>1.99</v>
      </c>
      <c r="P29" s="8"/>
      <c r="Q29" s="8"/>
    </row>
    <row r="30" spans="1:19" x14ac:dyDescent="0.3">
      <c r="B30" s="114">
        <v>11</v>
      </c>
      <c r="C30" s="164">
        <f>IF(B30&lt;=$D$8,IF(WORKDAY(D30-1,1,KalendarzŚwiąt!$A$2:$A$103)=D30,WORKDAY(D30,-$D$13,KalendarzŚwiąt!$A$2:$A$103),WORKDAY(D30,-$D$13-1,KalendarzŚwiąt!$A$2:$A$103)),"-")</f>
        <v>44126</v>
      </c>
      <c r="D30" s="165">
        <f t="shared" si="6"/>
        <v>44133</v>
      </c>
      <c r="E30" s="165">
        <f>IF(B30&lt;=$D$8,WORKDAY(F30,-$D$13,KalendarzŚwiąt!$A$2:$A$103),"-")</f>
        <v>44158</v>
      </c>
      <c r="F30" s="115">
        <f t="shared" si="3"/>
        <v>44164</v>
      </c>
      <c r="G30" s="167">
        <f t="shared" si="4"/>
        <v>32</v>
      </c>
      <c r="H30" s="168">
        <f t="shared" si="5"/>
        <v>31</v>
      </c>
      <c r="J30" s="80">
        <f t="shared" si="0"/>
        <v>100000</v>
      </c>
      <c r="L30" s="127">
        <f>IF(B30&lt;=$D$8,VLOOKUP(C30,DaneRynkowe2!B:C,2,0),"-")</f>
        <v>101.49428262000001</v>
      </c>
      <c r="M30" s="69">
        <f>IF(B30&lt;=$D$8,VLOOKUP(E30,DaneRynkowe2!B:C,2,0),"-")</f>
        <v>101.49573135</v>
      </c>
      <c r="N30" s="49">
        <f t="shared" si="1"/>
        <v>1.6281288103960762E-4</v>
      </c>
      <c r="O30" s="48">
        <f t="shared" si="2"/>
        <v>1.38</v>
      </c>
      <c r="P30" s="8"/>
      <c r="Q30" s="8"/>
    </row>
    <row r="31" spans="1:19" x14ac:dyDescent="0.3">
      <c r="B31" s="114">
        <v>12</v>
      </c>
      <c r="C31" s="164">
        <f>IF(B31&lt;=$D$8,IF(WORKDAY(D31-1,1,KalendarzŚwiąt!$A$2:$A$103)=D31,WORKDAY(D31,-$D$13,KalendarzŚwiąt!$A$2:$A$103),WORKDAY(D31,-$D$13-1,KalendarzŚwiąt!$A$2:$A$103)),"-")</f>
        <v>44155</v>
      </c>
      <c r="D31" s="165">
        <f t="shared" si="6"/>
        <v>44164</v>
      </c>
      <c r="E31" s="165">
        <f>IF(B31&lt;=$D$8,WORKDAY(F31,-$D$13,KalendarzŚwiąt!$A$2:$A$103),"-")</f>
        <v>44186</v>
      </c>
      <c r="F31" s="165">
        <f t="shared" si="3"/>
        <v>44194</v>
      </c>
      <c r="G31" s="167">
        <f t="shared" si="4"/>
        <v>31</v>
      </c>
      <c r="H31" s="168">
        <f t="shared" si="5"/>
        <v>30</v>
      </c>
      <c r="J31" s="80">
        <f t="shared" si="0"/>
        <v>100000</v>
      </c>
      <c r="L31" s="127">
        <f>IF(B31&lt;=$D$8,VLOOKUP(C31,DaneRynkowe2!B:C,2,0),"-")</f>
        <v>101.49558954</v>
      </c>
      <c r="M31" s="69">
        <f>IF(B31&lt;=$D$8,VLOOKUP(E31,DaneRynkowe2!B:C,2,0),"-")</f>
        <v>101.49660728000001</v>
      </c>
      <c r="N31" s="49">
        <f t="shared" si="1"/>
        <v>1.1806491096071921E-4</v>
      </c>
      <c r="O31" s="48">
        <f t="shared" si="2"/>
        <v>0.97</v>
      </c>
      <c r="P31" s="8"/>
      <c r="Q31" s="8"/>
    </row>
    <row r="32" spans="1:19" s="15" customFormat="1" x14ac:dyDescent="0.3">
      <c r="A32" s="3"/>
      <c r="B32" s="114">
        <v>13</v>
      </c>
      <c r="C32" s="164">
        <f>IF(B32&lt;=$D$8,IF(WORKDAY(D32-1,1,KalendarzŚwiąt!$A$2:$A$103)=D32,WORKDAY(D32,-$D$13,KalendarzŚwiąt!$A$2:$A$103),WORKDAY(D32,-$D$13-1,KalendarzŚwiąt!$A$2:$A$103)),"-")</f>
        <v>44186</v>
      </c>
      <c r="D32" s="165">
        <f t="shared" si="6"/>
        <v>44194</v>
      </c>
      <c r="E32" s="165">
        <f>IF(B32&lt;=$D$8,WORKDAY(F32,-$D$13,KalendarzŚwiąt!$A$2:$A$103),"-")</f>
        <v>44218</v>
      </c>
      <c r="F32" s="165">
        <f t="shared" si="3"/>
        <v>44225</v>
      </c>
      <c r="G32" s="167">
        <f t="shared" si="4"/>
        <v>32</v>
      </c>
      <c r="H32" s="168">
        <f t="shared" si="5"/>
        <v>31</v>
      </c>
      <c r="I32" s="3"/>
      <c r="J32" s="80">
        <f t="shared" si="0"/>
        <v>100000</v>
      </c>
      <c r="K32" s="3"/>
      <c r="L32" s="127">
        <f>IF(B32&lt;=$D$8,VLOOKUP(C32,DaneRynkowe2!B:C,2,0),"-")</f>
        <v>101.49660728000001</v>
      </c>
      <c r="M32" s="69">
        <f>IF(B32&lt;=$D$8,VLOOKUP(E32,DaneRynkowe2!B:C,2,0),"-")</f>
        <v>101.49529200000001</v>
      </c>
      <c r="N32" s="49">
        <f t="shared" si="1"/>
        <v>-1.4781196043926054E-4</v>
      </c>
      <c r="O32" s="48">
        <f t="shared" si="2"/>
        <v>-1.26</v>
      </c>
      <c r="P32" s="8"/>
      <c r="Q32" s="8"/>
      <c r="R32" s="3"/>
      <c r="S32" s="3"/>
    </row>
    <row r="33" spans="2:17" x14ac:dyDescent="0.3">
      <c r="B33" s="114">
        <v>14</v>
      </c>
      <c r="C33" s="164">
        <f>IF(B33&lt;=$D$8,IF(WORKDAY(D33-1,1,KalendarzŚwiąt!$A$2:$A$103)=D33,WORKDAY(D33,-$D$13,KalendarzŚwiąt!$A$2:$A$103),WORKDAY(D33,-$D$13-1,KalendarzŚwiąt!$A$2:$A$103)),"-")</f>
        <v>44218</v>
      </c>
      <c r="D33" s="165">
        <f t="shared" si="6"/>
        <v>44225</v>
      </c>
      <c r="E33" s="165">
        <f>IF(B33&lt;=$D$8,WORKDAY(F33,-$D$13,KalendarzŚwiąt!$A$2:$A$103),"-")</f>
        <v>44249</v>
      </c>
      <c r="F33" s="165">
        <f t="shared" si="3"/>
        <v>44255</v>
      </c>
      <c r="G33" s="167">
        <f t="shared" si="4"/>
        <v>31</v>
      </c>
      <c r="H33" s="168">
        <f t="shared" si="5"/>
        <v>30</v>
      </c>
      <c r="J33" s="80">
        <f t="shared" si="0"/>
        <v>100000</v>
      </c>
      <c r="L33" s="127">
        <f>IF(B33&lt;=$D$8,VLOOKUP(C33,DaneRynkowe2!B:C,2,0),"-")</f>
        <v>101.49529200000001</v>
      </c>
      <c r="M33" s="69">
        <f>IF(B33&lt;=$D$8,VLOOKUP(E33,DaneRynkowe2!B:C,2,0),"-")</f>
        <v>101.49608449999999</v>
      </c>
      <c r="N33" s="49">
        <f t="shared" si="1"/>
        <v>9.1935775572641923E-5</v>
      </c>
      <c r="O33" s="48">
        <f t="shared" si="2"/>
        <v>0.76</v>
      </c>
      <c r="P33" s="8"/>
      <c r="Q33" s="8"/>
    </row>
    <row r="34" spans="2:17" x14ac:dyDescent="0.3">
      <c r="B34" s="114">
        <v>15</v>
      </c>
      <c r="C34" s="164">
        <f>IF(B34&lt;=$D$8,IF(WORKDAY(D34-1,1,KalendarzŚwiąt!$A$2:$A$103)=D34,WORKDAY(D34,-$D$13,KalendarzŚwiąt!$A$2:$A$103),WORKDAY(D34,-$D$13-1,KalendarzŚwiąt!$A$2:$A$103)),"-")</f>
        <v>44246</v>
      </c>
      <c r="D34" s="165">
        <f t="shared" si="6"/>
        <v>44255</v>
      </c>
      <c r="E34" s="165">
        <f>IF(B34&lt;=$D$8,WORKDAY(F34,-$D$13,KalendarzŚwiąt!$A$2:$A$103),"-")</f>
        <v>44277</v>
      </c>
      <c r="F34" s="165">
        <f t="shared" si="3"/>
        <v>44283</v>
      </c>
      <c r="G34" s="167">
        <f t="shared" si="4"/>
        <v>31</v>
      </c>
      <c r="H34" s="168">
        <f t="shared" si="5"/>
        <v>28</v>
      </c>
      <c r="J34" s="80">
        <f t="shared" si="0"/>
        <v>100000</v>
      </c>
      <c r="L34" s="127">
        <f>IF(B34&lt;=$D$8,VLOOKUP(C34,DaneRynkowe2!B:C,2,0),"-")</f>
        <v>101.49600941999999</v>
      </c>
      <c r="M34" s="69">
        <f>IF(B34&lt;=$D$8,VLOOKUP(E34,DaneRynkowe2!B:C,2,0),"-")</f>
        <v>101.49684642</v>
      </c>
      <c r="N34" s="49">
        <f t="shared" si="1"/>
        <v>9.7097413548281037E-5</v>
      </c>
      <c r="O34" s="48">
        <f t="shared" si="2"/>
        <v>0.74</v>
      </c>
      <c r="P34" s="8"/>
      <c r="Q34" s="8"/>
    </row>
    <row r="35" spans="2:17" x14ac:dyDescent="0.3">
      <c r="B35" s="114">
        <v>16</v>
      </c>
      <c r="C35" s="164">
        <f>IF(B35&lt;=$D$8,IF(WORKDAY(D35-1,1,KalendarzŚwiąt!$A$2:$A$103)=D35,WORKDAY(D35,-$D$13,KalendarzŚwiąt!$A$2:$A$103),WORKDAY(D35,-$D$13-1,KalendarzŚwiąt!$A$2:$A$103)),"-")</f>
        <v>44274</v>
      </c>
      <c r="D35" s="165">
        <f t="shared" si="6"/>
        <v>44283</v>
      </c>
      <c r="E35" s="165">
        <f>IF(B35&lt;=$D$8,WORKDAY(F35,-$D$13,KalendarzŚwiąt!$A$2:$A$103),"-")</f>
        <v>44307</v>
      </c>
      <c r="F35" s="165">
        <f t="shared" si="3"/>
        <v>44314</v>
      </c>
      <c r="G35" s="167">
        <f t="shared" si="4"/>
        <v>33</v>
      </c>
      <c r="H35" s="168">
        <f t="shared" si="5"/>
        <v>31</v>
      </c>
      <c r="J35" s="80">
        <f t="shared" si="0"/>
        <v>100000</v>
      </c>
      <c r="L35" s="127">
        <f>IF(B35&lt;=$D$8,VLOOKUP(C35,DaneRynkowe2!B:C,2,0),"-")</f>
        <v>101.49672129</v>
      </c>
      <c r="M35" s="69">
        <f>IF(B35&lt;=$D$8,VLOOKUP(E35,DaneRynkowe2!B:C,2,0),"-")</f>
        <v>101.49785860999999</v>
      </c>
      <c r="N35" s="49">
        <f t="shared" si="1"/>
        <v>1.2393945661326455E-4</v>
      </c>
      <c r="O35" s="48">
        <f t="shared" si="2"/>
        <v>1.05</v>
      </c>
      <c r="P35" s="8"/>
      <c r="Q35" s="8"/>
    </row>
    <row r="36" spans="2:17" x14ac:dyDescent="0.3">
      <c r="B36" s="114">
        <v>17</v>
      </c>
      <c r="C36" s="164">
        <f>IF(B36&lt;=$D$8,IF(WORKDAY(D36-1,1,KalendarzŚwiąt!$A$2:$A$103)=D36,WORKDAY(D36,-$D$13,KalendarzŚwiąt!$A$2:$A$103),WORKDAY(D36,-$D$13-1,KalendarzŚwiąt!$A$2:$A$103)),"-")</f>
        <v>44307</v>
      </c>
      <c r="D36" s="165">
        <f t="shared" si="6"/>
        <v>44314</v>
      </c>
      <c r="E36" s="165">
        <f>IF(B36&lt;=$D$8,WORKDAY(F36,-$D$13,KalendarzŚwiąt!$A$2:$A$103),"-")</f>
        <v>44337</v>
      </c>
      <c r="F36" s="165">
        <f t="shared" si="3"/>
        <v>44344</v>
      </c>
      <c r="G36" s="167">
        <f t="shared" si="4"/>
        <v>30</v>
      </c>
      <c r="H36" s="168">
        <f t="shared" si="5"/>
        <v>30</v>
      </c>
      <c r="J36" s="80">
        <f t="shared" si="0"/>
        <v>100000</v>
      </c>
      <c r="L36" s="127">
        <f>IF(B36&lt;=$D$8,VLOOKUP(C36,DaneRynkowe2!B:C,2,0),"-")</f>
        <v>101.49785860999999</v>
      </c>
      <c r="M36" s="69">
        <f>IF(B36&lt;=$D$8,VLOOKUP(E36,DaneRynkowe2!B:C,2,0),"-")</f>
        <v>101.49858439</v>
      </c>
      <c r="N36" s="49">
        <f t="shared" si="1"/>
        <v>8.7000094921463322E-5</v>
      </c>
      <c r="O36" s="48">
        <f t="shared" si="2"/>
        <v>0.72</v>
      </c>
      <c r="P36" s="8"/>
      <c r="Q36" s="8"/>
    </row>
    <row r="37" spans="2:17" x14ac:dyDescent="0.3">
      <c r="B37" s="114">
        <v>18</v>
      </c>
      <c r="C37" s="164">
        <f>IF(B37&lt;=$D$8,IF(WORKDAY(D37-1,1,KalendarzŚwiąt!$A$2:$A$103)=D37,WORKDAY(D37,-$D$13,KalendarzŚwiąt!$A$2:$A$103),WORKDAY(D37,-$D$13-1,KalendarzŚwiąt!$A$2:$A$103)),"-")</f>
        <v>44337</v>
      </c>
      <c r="D37" s="165">
        <f t="shared" si="6"/>
        <v>44344</v>
      </c>
      <c r="E37" s="165">
        <f>IF(B37&lt;=$D$8,WORKDAY(F37,-$D$13,KalendarzŚwiąt!$A$2:$A$103),"-")</f>
        <v>44368</v>
      </c>
      <c r="F37" s="165">
        <f t="shared" si="3"/>
        <v>44375</v>
      </c>
      <c r="G37" s="167">
        <f t="shared" si="4"/>
        <v>31</v>
      </c>
      <c r="H37" s="168">
        <f t="shared" si="5"/>
        <v>31</v>
      </c>
      <c r="J37" s="80">
        <f t="shared" si="0"/>
        <v>100000</v>
      </c>
      <c r="L37" s="127">
        <f>IF(B37&lt;=$D$8,VLOOKUP(C37,DaneRynkowe2!B:C,2,0),"-")</f>
        <v>101.49858439</v>
      </c>
      <c r="M37" s="69">
        <f>IF(B37&lt;=$D$8,VLOOKUP(E37,DaneRynkowe2!B:C,2,0),"-")</f>
        <v>101.49899873</v>
      </c>
      <c r="N37" s="49">
        <f t="shared" si="1"/>
        <v>4.8064900453203035E-5</v>
      </c>
      <c r="O37" s="48">
        <f t="shared" si="2"/>
        <v>0.41</v>
      </c>
      <c r="P37" s="8"/>
      <c r="Q37" s="8"/>
    </row>
    <row r="38" spans="2:17" x14ac:dyDescent="0.3">
      <c r="B38" s="114">
        <v>19</v>
      </c>
      <c r="C38" s="164">
        <f>IF(B38&lt;=$D$8,IF(WORKDAY(D38-1,1,KalendarzŚwiąt!$A$2:$A$103)=D38,WORKDAY(D38,-$D$13,KalendarzŚwiąt!$A$2:$A$103),WORKDAY(D38,-$D$13-1,KalendarzŚwiąt!$A$2:$A$103)),"-")</f>
        <v>44368</v>
      </c>
      <c r="D38" s="165">
        <f t="shared" si="6"/>
        <v>44375</v>
      </c>
      <c r="E38" s="165">
        <f>IF(B38&lt;=$D$8,WORKDAY(F38,-$D$13,KalendarzŚwiąt!$A$2:$A$103),"-")</f>
        <v>44398</v>
      </c>
      <c r="F38" s="165">
        <f t="shared" si="3"/>
        <v>44405</v>
      </c>
      <c r="G38" s="167">
        <f t="shared" si="4"/>
        <v>30</v>
      </c>
      <c r="H38" s="168">
        <f t="shared" si="5"/>
        <v>30</v>
      </c>
      <c r="J38" s="80">
        <f t="shared" si="0"/>
        <v>100000</v>
      </c>
      <c r="L38" s="127">
        <f>IF(B38&lt;=$D$8,VLOOKUP(C38,DaneRynkowe2!B:C,2,0),"-")</f>
        <v>101.49899873</v>
      </c>
      <c r="M38" s="69">
        <f>IF(B38&lt;=$D$8,VLOOKUP(E38,DaneRynkowe2!B:C,2,0),"-")</f>
        <v>101.50003319</v>
      </c>
      <c r="N38" s="49">
        <f t="shared" si="1"/>
        <v>1.2400053357675134E-4</v>
      </c>
      <c r="O38" s="48">
        <f t="shared" si="2"/>
        <v>1.02</v>
      </c>
      <c r="P38" s="8"/>
      <c r="Q38" s="8"/>
    </row>
    <row r="39" spans="2:17" x14ac:dyDescent="0.3">
      <c r="B39" s="114">
        <v>20</v>
      </c>
      <c r="C39" s="164">
        <f>IF(B39&lt;=$D$8,IF(WORKDAY(D39-1,1,KalendarzŚwiąt!$A$2:$A$103)=D39,WORKDAY(D39,-$D$13,KalendarzŚwiąt!$A$2:$A$103),WORKDAY(D39,-$D$13-1,KalendarzŚwiąt!$A$2:$A$103)),"-")</f>
        <v>44398</v>
      </c>
      <c r="D39" s="165">
        <f t="shared" si="6"/>
        <v>44405</v>
      </c>
      <c r="E39" s="165">
        <f>IF(B39&lt;=$D$8,WORKDAY(F39,-$D$13,KalendarzŚwiąt!$A$2:$A$103),"-")</f>
        <v>44431</v>
      </c>
      <c r="F39" s="165">
        <f t="shared" si="3"/>
        <v>44436</v>
      </c>
      <c r="G39" s="167">
        <f t="shared" si="4"/>
        <v>33</v>
      </c>
      <c r="H39" s="168">
        <f t="shared" si="5"/>
        <v>31</v>
      </c>
      <c r="J39" s="80">
        <f t="shared" si="0"/>
        <v>100000</v>
      </c>
      <c r="L39" s="127">
        <f>IF(B39&lt;=$D$8,VLOOKUP(C39,DaneRynkowe2!B:C,2,0),"-")</f>
        <v>101.50003319</v>
      </c>
      <c r="M39" s="69">
        <f>IF(B39&lt;=$D$8,VLOOKUP(E39,DaneRynkowe2!B:C,2,0),"-")</f>
        <v>101.5011205</v>
      </c>
      <c r="N39" s="49">
        <f t="shared" si="1"/>
        <v>1.1848575017903151E-4</v>
      </c>
      <c r="O39" s="48">
        <f t="shared" si="2"/>
        <v>1.01</v>
      </c>
      <c r="P39" s="8"/>
      <c r="Q39" s="8"/>
    </row>
    <row r="40" spans="2:17" x14ac:dyDescent="0.3">
      <c r="B40" s="114">
        <v>21</v>
      </c>
      <c r="C40" s="177" t="str">
        <f>IF(B40&lt;=$D$8,IF(WORKDAY(D40-1,1,KalendarzŚwiąt!$A$2:$A$103)=D40,WORKDAY(D40,-$D$13,KalendarzŚwiąt!$A$2:$A$103),WORKDAY(D40,-$D$13-1,KalendarzŚwiąt!$A$2:$A$103)),"-")</f>
        <v>-</v>
      </c>
      <c r="D40" s="178" t="str">
        <f>IF(B40&lt;=$D$8,EDATE(D39,$D$6),"-")</f>
        <v>-</v>
      </c>
      <c r="E40" s="178" t="s">
        <v>40</v>
      </c>
      <c r="F40" s="178" t="str">
        <f t="shared" si="3"/>
        <v>-</v>
      </c>
      <c r="G40" s="179" t="str">
        <f t="shared" si="4"/>
        <v>-</v>
      </c>
      <c r="H40" s="180" t="str">
        <f t="shared" si="5"/>
        <v>-</v>
      </c>
      <c r="I40" s="75"/>
      <c r="J40" s="181" t="str">
        <f t="shared" si="0"/>
        <v>-</v>
      </c>
      <c r="K40" s="75"/>
      <c r="L40" s="182" t="str">
        <f>IF(B40&lt;=$D$8,VLOOKUP(C40,DaneRynkowe2!B:C,2,0),"-")</f>
        <v>-</v>
      </c>
      <c r="M40" s="183" t="str">
        <f>IF(B40&lt;=$D$8,VLOOKUP(E40,DaneRynkowe2!B:C,2,0),"-")</f>
        <v>-</v>
      </c>
      <c r="N40" s="184" t="str">
        <f t="shared" si="1"/>
        <v>-</v>
      </c>
      <c r="O40" s="185" t="str">
        <f t="shared" si="2"/>
        <v>-</v>
      </c>
      <c r="P40" s="8"/>
    </row>
    <row r="41" spans="2:17" x14ac:dyDescent="0.3">
      <c r="B41" s="114"/>
      <c r="C41" s="115"/>
      <c r="D41" s="115"/>
      <c r="E41" s="115"/>
      <c r="F41" s="115"/>
      <c r="G41" s="114"/>
      <c r="H41" s="114"/>
      <c r="J41" s="8"/>
      <c r="L41" s="69"/>
      <c r="M41" s="69"/>
      <c r="N41" s="49"/>
      <c r="O41" s="19"/>
      <c r="P41" s="8"/>
    </row>
    <row r="42" spans="2:17" x14ac:dyDescent="0.3">
      <c r="B42" s="114"/>
      <c r="C42" s="115"/>
      <c r="D42" s="115"/>
      <c r="E42" s="115"/>
      <c r="F42" s="115"/>
      <c r="G42" s="114"/>
      <c r="H42" s="114"/>
      <c r="J42" s="8"/>
      <c r="L42" s="69"/>
      <c r="M42" s="69"/>
      <c r="N42" s="49"/>
      <c r="O42" s="19"/>
      <c r="P42" s="8"/>
    </row>
    <row r="43" spans="2:17" s="15" customFormat="1" x14ac:dyDescent="0.3">
      <c r="B43" s="15" t="s">
        <v>59</v>
      </c>
      <c r="J43" s="19"/>
      <c r="L43" s="72"/>
      <c r="M43" s="72"/>
      <c r="N43" s="149"/>
      <c r="O43" s="19"/>
      <c r="P43" s="8"/>
    </row>
    <row r="44" spans="2:17" ht="57.6" x14ac:dyDescent="0.3">
      <c r="B44" s="161" t="s">
        <v>119</v>
      </c>
      <c r="C44" s="161" t="s">
        <v>158</v>
      </c>
      <c r="D44" s="150" t="s">
        <v>108</v>
      </c>
      <c r="E44" s="150" t="s">
        <v>58</v>
      </c>
      <c r="F44" s="150" t="s">
        <v>110</v>
      </c>
      <c r="G44" s="150" t="s">
        <v>41</v>
      </c>
      <c r="H44" s="162" t="s">
        <v>42</v>
      </c>
      <c r="I44" s="1"/>
      <c r="J44" s="61" t="s">
        <v>80</v>
      </c>
      <c r="K44" s="4"/>
      <c r="L44" s="151" t="s">
        <v>155</v>
      </c>
      <c r="M44" s="152" t="s">
        <v>156</v>
      </c>
      <c r="N44" s="152" t="s">
        <v>120</v>
      </c>
      <c r="O44" s="153" t="s">
        <v>157</v>
      </c>
      <c r="P44" s="8"/>
      <c r="Q44" s="159" t="s">
        <v>57</v>
      </c>
    </row>
    <row r="45" spans="2:17" x14ac:dyDescent="0.3">
      <c r="B45" s="187">
        <f>D12</f>
        <v>2</v>
      </c>
      <c r="C45" s="128">
        <f>VLOOKUP(B45,$B$20:$H$40,2,0)</f>
        <v>43854</v>
      </c>
      <c r="D45" s="115">
        <f>VLOOKUP(B45,$B$20:$H$40,3,0)</f>
        <v>43861</v>
      </c>
      <c r="E45" s="166">
        <f>IF(B45&lt;=$D$8,WORKDAY(F45,-$D$13,KalendarzŚwiąt!$A$2:$A$103),"-")</f>
        <v>43857</v>
      </c>
      <c r="F45" s="166">
        <f>IF((D45+1)&gt;VLOOKUP(B45,$B$20:$H$40,5,0),"-",D45+1)</f>
        <v>43862</v>
      </c>
      <c r="G45" s="114">
        <f>E45-$C$45</f>
        <v>3</v>
      </c>
      <c r="H45" s="116">
        <f>F45-$D$45</f>
        <v>1</v>
      </c>
      <c r="J45" s="80">
        <f t="shared" ref="J45:J108" si="7">IF(B45="-","-",VLOOKUP(B45,$B$20:$J$40,9,0))</f>
        <v>100000</v>
      </c>
      <c r="L45" s="127">
        <f>IF(B45&lt;=$D$8,VLOOKUP(C45,DaneRynkowe2!B:C,2,0),"-")</f>
        <v>101.25737726</v>
      </c>
      <c r="M45" s="69">
        <f>IF(B45&lt;=$D$8,VLOOKUP(E45,DaneRynkowe2!B:C,2,0),"-")</f>
        <v>101.26510057</v>
      </c>
      <c r="N45" s="49">
        <f>(M45/$L$45-1)*$D$14/G45</f>
        <v>9.2800091090679739E-3</v>
      </c>
      <c r="O45" s="48">
        <f>ROUND(J45*(N45+$D$15)*H45/365,$O$16)</f>
        <v>2.54</v>
      </c>
      <c r="P45" s="8"/>
      <c r="Q45" s="160">
        <f>O45</f>
        <v>2.54</v>
      </c>
    </row>
    <row r="46" spans="2:17" x14ac:dyDescent="0.3">
      <c r="B46" s="129">
        <f t="shared" ref="B46:B109" si="8">IF(B45="-","-",IF(F45=VLOOKUP(B45,$B$20:$H$40,5,0),"-",B45))</f>
        <v>2</v>
      </c>
      <c r="C46" s="5"/>
      <c r="D46" s="10"/>
      <c r="E46" s="166">
        <f>IF(B46&lt;=$D$8,WORKDAY(F46,-$D$13,KalendarzŚwiąt!$A$2:$A$103),"-")</f>
        <v>43857</v>
      </c>
      <c r="F46" s="166">
        <f t="shared" ref="F46:F81" si="9">IFERROR(IF((F45+1)&gt;VLOOKUP(B46,$B$20:$H$40,5,0),"-",F45+1),"-")</f>
        <v>43863</v>
      </c>
      <c r="G46" s="114">
        <f t="shared" ref="G46:G109" si="10">IF(B46="-","-",E46-$C$45)</f>
        <v>3</v>
      </c>
      <c r="H46" s="116">
        <f t="shared" ref="H46:H109" si="11">IF(B46="-","-",F46-$D$45)</f>
        <v>2</v>
      </c>
      <c r="J46" s="80">
        <f t="shared" si="7"/>
        <v>100000</v>
      </c>
      <c r="L46" s="127"/>
      <c r="M46" s="69">
        <f>IF(B46&lt;=$D$8,VLOOKUP(E46,DaneRynkowe2!B:C,2,0),"-")</f>
        <v>101.26510057</v>
      </c>
      <c r="N46" s="49">
        <f t="shared" ref="N46:N77" si="12">IF(B46="-","-",(M46/$L$45-1)*$D$14/G46)</f>
        <v>9.2800091090679739E-3</v>
      </c>
      <c r="O46" s="48">
        <f t="shared" ref="O46:O77" si="13">IF(B46="-","-",ROUND(J46*(N46+$D$15)*H46/365,$O$16))</f>
        <v>5.08</v>
      </c>
      <c r="P46" s="8"/>
      <c r="Q46" s="160">
        <f t="shared" ref="Q46:Q77" si="14">IF(B46="-","-",O46-O45)</f>
        <v>2.54</v>
      </c>
    </row>
    <row r="47" spans="2:17" x14ac:dyDescent="0.3">
      <c r="B47" s="129">
        <f t="shared" si="8"/>
        <v>2</v>
      </c>
      <c r="C47" s="5"/>
      <c r="D47" s="10"/>
      <c r="E47" s="166">
        <f>IF(B47&lt;=$D$8,WORKDAY(F47,-$D$13,KalendarzŚwiąt!$A$2:$A$103),"-")</f>
        <v>43857</v>
      </c>
      <c r="F47" s="166">
        <f t="shared" si="9"/>
        <v>43864</v>
      </c>
      <c r="G47" s="114">
        <f t="shared" si="10"/>
        <v>3</v>
      </c>
      <c r="H47" s="116">
        <f t="shared" si="11"/>
        <v>3</v>
      </c>
      <c r="J47" s="80">
        <f t="shared" si="7"/>
        <v>100000</v>
      </c>
      <c r="L47" s="127"/>
      <c r="M47" s="69">
        <f>IF(B47&lt;=$D$8,VLOOKUP(E47,DaneRynkowe2!B:C,2,0),"-")</f>
        <v>101.26510057</v>
      </c>
      <c r="N47" s="49">
        <f t="shared" si="12"/>
        <v>9.2800091090679739E-3</v>
      </c>
      <c r="O47" s="48">
        <f t="shared" si="13"/>
        <v>7.63</v>
      </c>
      <c r="P47" s="8"/>
      <c r="Q47" s="160">
        <f t="shared" si="14"/>
        <v>2.5499999999999998</v>
      </c>
    </row>
    <row r="48" spans="2:17" x14ac:dyDescent="0.3">
      <c r="B48" s="129">
        <f t="shared" si="8"/>
        <v>2</v>
      </c>
      <c r="C48" s="5"/>
      <c r="D48" s="10"/>
      <c r="E48" s="166">
        <f>IF(B48&lt;=$D$8,WORKDAY(F48,-$D$13,KalendarzŚwiąt!$A$2:$A$103),"-")</f>
        <v>43858</v>
      </c>
      <c r="F48" s="166">
        <f t="shared" si="9"/>
        <v>43865</v>
      </c>
      <c r="G48" s="114">
        <f t="shared" si="10"/>
        <v>4</v>
      </c>
      <c r="H48" s="116">
        <f t="shared" si="11"/>
        <v>4</v>
      </c>
      <c r="J48" s="80">
        <f t="shared" si="7"/>
        <v>100000</v>
      </c>
      <c r="L48" s="127"/>
      <c r="M48" s="69">
        <f>IF(B48&lt;=$D$8,VLOOKUP(E48,DaneRynkowe2!B:C,2,0),"-")</f>
        <v>101.26708703</v>
      </c>
      <c r="N48" s="49">
        <f t="shared" si="12"/>
        <v>8.7501428189673547E-3</v>
      </c>
      <c r="O48" s="48">
        <f t="shared" si="13"/>
        <v>9.59</v>
      </c>
      <c r="P48" s="8"/>
      <c r="Q48" s="160">
        <f t="shared" si="14"/>
        <v>1.96</v>
      </c>
    </row>
    <row r="49" spans="2:17" s="15" customFormat="1" x14ac:dyDescent="0.3">
      <c r="B49" s="129">
        <f t="shared" si="8"/>
        <v>2</v>
      </c>
      <c r="C49" s="5"/>
      <c r="D49" s="10"/>
      <c r="E49" s="166">
        <f>IF(B49&lt;=$D$8,WORKDAY(F49,-$D$13,KalendarzŚwiąt!$A$2:$A$103),"-")</f>
        <v>43859</v>
      </c>
      <c r="F49" s="166">
        <f t="shared" si="9"/>
        <v>43866</v>
      </c>
      <c r="G49" s="114">
        <f t="shared" si="10"/>
        <v>5</v>
      </c>
      <c r="H49" s="116">
        <f t="shared" si="11"/>
        <v>5</v>
      </c>
      <c r="I49" s="3"/>
      <c r="J49" s="80">
        <f t="shared" si="7"/>
        <v>100000</v>
      </c>
      <c r="K49" s="3"/>
      <c r="L49" s="127"/>
      <c r="M49" s="69">
        <f>IF(B49&lt;=$D$8,VLOOKUP(E49,DaneRynkowe2!B:C,2,0),"-")</f>
        <v>101.26979488000001</v>
      </c>
      <c r="N49" s="49">
        <f t="shared" si="12"/>
        <v>8.9522984352301549E-3</v>
      </c>
      <c r="O49" s="48">
        <f t="shared" si="13"/>
        <v>12.26</v>
      </c>
      <c r="P49" s="8"/>
      <c r="Q49" s="160">
        <f t="shared" si="14"/>
        <v>2.67</v>
      </c>
    </row>
    <row r="50" spans="2:17" x14ac:dyDescent="0.3">
      <c r="B50" s="129">
        <f t="shared" si="8"/>
        <v>2</v>
      </c>
      <c r="C50" s="5"/>
      <c r="D50" s="10"/>
      <c r="E50" s="166">
        <f>IF(B50&lt;=$D$8,WORKDAY(F50,-$D$13,KalendarzŚwiąt!$A$2:$A$103),"-")</f>
        <v>43860</v>
      </c>
      <c r="F50" s="166">
        <f t="shared" si="9"/>
        <v>43867</v>
      </c>
      <c r="G50" s="114">
        <f t="shared" si="10"/>
        <v>6</v>
      </c>
      <c r="H50" s="116">
        <f t="shared" si="11"/>
        <v>6</v>
      </c>
      <c r="J50" s="80">
        <f t="shared" si="7"/>
        <v>100000</v>
      </c>
      <c r="L50" s="127"/>
      <c r="M50" s="69">
        <f>IF(B50&lt;=$D$8,VLOOKUP(E50,DaneRynkowe2!B:C,2,0),"-")</f>
        <v>101.27198396999999</v>
      </c>
      <c r="N50" s="49">
        <f t="shared" si="12"/>
        <v>8.7754085912343047E-3</v>
      </c>
      <c r="O50" s="48">
        <f t="shared" si="13"/>
        <v>14.43</v>
      </c>
      <c r="P50" s="8"/>
      <c r="Q50" s="160">
        <f t="shared" si="14"/>
        <v>2.17</v>
      </c>
    </row>
    <row r="51" spans="2:17" x14ac:dyDescent="0.3">
      <c r="B51" s="129">
        <f t="shared" si="8"/>
        <v>2</v>
      </c>
      <c r="C51" s="128"/>
      <c r="D51" s="115"/>
      <c r="E51" s="166">
        <f>IF(B51&lt;=$D$8,WORKDAY(F51,-$D$13,KalendarzŚwiąt!$A$2:$A$103),"-")</f>
        <v>43861</v>
      </c>
      <c r="F51" s="166">
        <f t="shared" si="9"/>
        <v>43868</v>
      </c>
      <c r="G51" s="114">
        <f t="shared" si="10"/>
        <v>7</v>
      </c>
      <c r="H51" s="116">
        <f t="shared" si="11"/>
        <v>7</v>
      </c>
      <c r="J51" s="80">
        <f t="shared" si="7"/>
        <v>100000</v>
      </c>
      <c r="L51" s="127"/>
      <c r="M51" s="69">
        <f>IF(B51&lt;=$D$8,VLOOKUP(E51,DaneRynkowe2!B:C,2,0),"-")</f>
        <v>101.27516086</v>
      </c>
      <c r="N51" s="49">
        <f t="shared" si="12"/>
        <v>9.1577299291930748E-3</v>
      </c>
      <c r="O51" s="48">
        <f t="shared" si="13"/>
        <v>17.559999999999999</v>
      </c>
      <c r="P51" s="8"/>
      <c r="Q51" s="160">
        <f t="shared" si="14"/>
        <v>3.129999999999999</v>
      </c>
    </row>
    <row r="52" spans="2:17" x14ac:dyDescent="0.3">
      <c r="B52" s="129">
        <f t="shared" si="8"/>
        <v>2</v>
      </c>
      <c r="C52" s="128"/>
      <c r="D52" s="115"/>
      <c r="E52" s="166">
        <f>IF(B52&lt;=$D$8,WORKDAY(F52,-$D$13,KalendarzŚwiąt!$A$2:$A$103),"-")</f>
        <v>43864</v>
      </c>
      <c r="F52" s="166">
        <f t="shared" si="9"/>
        <v>43869</v>
      </c>
      <c r="G52" s="114">
        <f t="shared" si="10"/>
        <v>10</v>
      </c>
      <c r="H52" s="116">
        <f t="shared" si="11"/>
        <v>8</v>
      </c>
      <c r="J52" s="80">
        <f t="shared" si="7"/>
        <v>100000</v>
      </c>
      <c r="L52" s="127"/>
      <c r="M52" s="69">
        <f>IF(B52&lt;=$D$8,VLOOKUP(E52,DaneRynkowe2!B:C,2,0),"-")</f>
        <v>101.28238607999999</v>
      </c>
      <c r="N52" s="49">
        <f t="shared" si="12"/>
        <v>9.0148683947804953E-3</v>
      </c>
      <c r="O52" s="48">
        <f t="shared" si="13"/>
        <v>19.760000000000002</v>
      </c>
      <c r="P52" s="8"/>
      <c r="Q52" s="160">
        <f t="shared" si="14"/>
        <v>2.2000000000000028</v>
      </c>
    </row>
    <row r="53" spans="2:17" x14ac:dyDescent="0.3">
      <c r="B53" s="129">
        <f t="shared" si="8"/>
        <v>2</v>
      </c>
      <c r="C53" s="128"/>
      <c r="D53" s="115"/>
      <c r="E53" s="166">
        <f>IF(B53&lt;=$D$8,WORKDAY(F53,-$D$13,KalendarzŚwiąt!$A$2:$A$103),"-")</f>
        <v>43864</v>
      </c>
      <c r="F53" s="166">
        <f t="shared" si="9"/>
        <v>43870</v>
      </c>
      <c r="G53" s="114">
        <f t="shared" si="10"/>
        <v>10</v>
      </c>
      <c r="H53" s="116">
        <f t="shared" si="11"/>
        <v>9</v>
      </c>
      <c r="J53" s="80">
        <f t="shared" si="7"/>
        <v>100000</v>
      </c>
      <c r="L53" s="127"/>
      <c r="M53" s="69">
        <f>IF(B53&lt;=$D$8,VLOOKUP(E53,DaneRynkowe2!B:C,2,0),"-")</f>
        <v>101.28238607999999</v>
      </c>
      <c r="N53" s="49">
        <f t="shared" si="12"/>
        <v>9.0148683947804953E-3</v>
      </c>
      <c r="O53" s="48">
        <f t="shared" si="13"/>
        <v>22.23</v>
      </c>
      <c r="P53" s="8"/>
      <c r="Q53" s="160">
        <f t="shared" si="14"/>
        <v>2.4699999999999989</v>
      </c>
    </row>
    <row r="54" spans="2:17" x14ac:dyDescent="0.3">
      <c r="B54" s="129">
        <f t="shared" si="8"/>
        <v>2</v>
      </c>
      <c r="C54" s="128"/>
      <c r="D54" s="115"/>
      <c r="E54" s="166">
        <f>IF(B54&lt;=$D$8,WORKDAY(F54,-$D$13,KalendarzŚwiąt!$A$2:$A$103),"-")</f>
        <v>43864</v>
      </c>
      <c r="F54" s="166">
        <f t="shared" si="9"/>
        <v>43871</v>
      </c>
      <c r="G54" s="114">
        <f t="shared" si="10"/>
        <v>10</v>
      </c>
      <c r="H54" s="116">
        <f t="shared" si="11"/>
        <v>10</v>
      </c>
      <c r="J54" s="80">
        <f t="shared" si="7"/>
        <v>100000</v>
      </c>
      <c r="L54" s="127"/>
      <c r="M54" s="69">
        <f>IF(B54&lt;=$D$8,VLOOKUP(E54,DaneRynkowe2!B:C,2,0),"-")</f>
        <v>101.28238607999999</v>
      </c>
      <c r="N54" s="49">
        <f t="shared" si="12"/>
        <v>9.0148683947804953E-3</v>
      </c>
      <c r="O54" s="48">
        <f t="shared" si="13"/>
        <v>24.7</v>
      </c>
      <c r="P54" s="8"/>
      <c r="Q54" s="160">
        <f t="shared" si="14"/>
        <v>2.4699999999999989</v>
      </c>
    </row>
    <row r="55" spans="2:17" x14ac:dyDescent="0.3">
      <c r="B55" s="129">
        <f t="shared" si="8"/>
        <v>2</v>
      </c>
      <c r="C55" s="128"/>
      <c r="D55" s="115"/>
      <c r="E55" s="166">
        <f>IF(B55&lt;=$D$8,WORKDAY(F55,-$D$13,KalendarzŚwiąt!$A$2:$A$103),"-")</f>
        <v>43865</v>
      </c>
      <c r="F55" s="166">
        <f t="shared" si="9"/>
        <v>43872</v>
      </c>
      <c r="G55" s="114">
        <f t="shared" si="10"/>
        <v>11</v>
      </c>
      <c r="H55" s="116">
        <f t="shared" si="11"/>
        <v>11</v>
      </c>
      <c r="J55" s="80">
        <f t="shared" si="7"/>
        <v>100000</v>
      </c>
      <c r="L55" s="127"/>
      <c r="M55" s="69">
        <f>IF(B55&lt;=$D$8,VLOOKUP(E55,DaneRynkowe2!B:C,2,0),"-")</f>
        <v>101.28586298</v>
      </c>
      <c r="N55" s="49">
        <f t="shared" si="12"/>
        <v>9.3347073309163978E-3</v>
      </c>
      <c r="O55" s="48">
        <f t="shared" si="13"/>
        <v>28.13</v>
      </c>
      <c r="P55" s="8"/>
      <c r="Q55" s="160">
        <f t="shared" si="14"/>
        <v>3.4299999999999997</v>
      </c>
    </row>
    <row r="56" spans="2:17" x14ac:dyDescent="0.3">
      <c r="B56" s="129">
        <f t="shared" si="8"/>
        <v>2</v>
      </c>
      <c r="C56" s="128"/>
      <c r="D56" s="115"/>
      <c r="E56" s="166">
        <f>IF(B56&lt;=$D$8,WORKDAY(F56,-$D$13,KalendarzŚwiąt!$A$2:$A$103),"-")</f>
        <v>43866</v>
      </c>
      <c r="F56" s="166">
        <f t="shared" si="9"/>
        <v>43873</v>
      </c>
      <c r="G56" s="114">
        <f t="shared" si="10"/>
        <v>12</v>
      </c>
      <c r="H56" s="116">
        <f t="shared" si="11"/>
        <v>12</v>
      </c>
      <c r="J56" s="80">
        <f t="shared" si="7"/>
        <v>100000</v>
      </c>
      <c r="L56" s="127"/>
      <c r="M56" s="69">
        <f>IF(B56&lt;=$D$8,VLOOKUP(E56,DaneRynkowe2!B:C,2,0),"-")</f>
        <v>101.28912355</v>
      </c>
      <c r="N56" s="49">
        <f t="shared" si="12"/>
        <v>9.5362564878019116E-3</v>
      </c>
      <c r="O56" s="48">
        <f t="shared" si="13"/>
        <v>31.35</v>
      </c>
      <c r="P56" s="8"/>
      <c r="Q56" s="160">
        <f t="shared" si="14"/>
        <v>3.2200000000000024</v>
      </c>
    </row>
    <row r="57" spans="2:17" x14ac:dyDescent="0.3">
      <c r="B57" s="129">
        <f t="shared" si="8"/>
        <v>2</v>
      </c>
      <c r="C57" s="128"/>
      <c r="D57" s="115"/>
      <c r="E57" s="166">
        <f>IF(B57&lt;=$D$8,WORKDAY(F57,-$D$13,KalendarzŚwiąt!$A$2:$A$103),"-")</f>
        <v>43867</v>
      </c>
      <c r="F57" s="166">
        <f t="shared" si="9"/>
        <v>43874</v>
      </c>
      <c r="G57" s="114">
        <f t="shared" si="10"/>
        <v>13</v>
      </c>
      <c r="H57" s="116">
        <f t="shared" si="11"/>
        <v>13</v>
      </c>
      <c r="J57" s="80">
        <f t="shared" si="7"/>
        <v>100000</v>
      </c>
      <c r="L57" s="127"/>
      <c r="M57" s="69">
        <f>IF(B57&lt;=$D$8,VLOOKUP(E57,DaneRynkowe2!B:C,2,0),"-")</f>
        <v>101.29262288</v>
      </c>
      <c r="N57" s="49">
        <f t="shared" si="12"/>
        <v>9.7730021092400626E-3</v>
      </c>
      <c r="O57" s="48">
        <f t="shared" si="13"/>
        <v>34.81</v>
      </c>
      <c r="P57" s="8"/>
      <c r="Q57" s="160">
        <f t="shared" si="14"/>
        <v>3.4600000000000009</v>
      </c>
    </row>
    <row r="58" spans="2:17" x14ac:dyDescent="0.3">
      <c r="B58" s="129">
        <f t="shared" si="8"/>
        <v>2</v>
      </c>
      <c r="C58" s="128"/>
      <c r="D58" s="115"/>
      <c r="E58" s="166">
        <f>IF(B58&lt;=$D$8,WORKDAY(F58,-$D$13,KalendarzŚwiąt!$A$2:$A$103),"-")</f>
        <v>43868</v>
      </c>
      <c r="F58" s="166">
        <f t="shared" si="9"/>
        <v>43875</v>
      </c>
      <c r="G58" s="114">
        <f t="shared" si="10"/>
        <v>14</v>
      </c>
      <c r="H58" s="116">
        <f t="shared" si="11"/>
        <v>14</v>
      </c>
      <c r="J58" s="80">
        <f t="shared" si="7"/>
        <v>100000</v>
      </c>
      <c r="L58" s="127"/>
      <c r="M58" s="69">
        <f>IF(B58&lt;=$D$8,VLOOKUP(E58,DaneRynkowe2!B:C,2,0),"-")</f>
        <v>101.29614730999999</v>
      </c>
      <c r="N58" s="49">
        <f t="shared" si="12"/>
        <v>9.982389596068706E-3</v>
      </c>
      <c r="O58" s="48">
        <f t="shared" si="13"/>
        <v>38.29</v>
      </c>
      <c r="P58" s="8"/>
      <c r="Q58" s="160">
        <f t="shared" si="14"/>
        <v>3.4799999999999969</v>
      </c>
    </row>
    <row r="59" spans="2:17" x14ac:dyDescent="0.3">
      <c r="B59" s="129">
        <f t="shared" si="8"/>
        <v>2</v>
      </c>
      <c r="C59" s="128"/>
      <c r="D59" s="115"/>
      <c r="E59" s="166">
        <f>IF(B59&lt;=$D$8,WORKDAY(F59,-$D$13,KalendarzŚwiąt!$A$2:$A$103),"-")</f>
        <v>43871</v>
      </c>
      <c r="F59" s="166">
        <f t="shared" si="9"/>
        <v>43876</v>
      </c>
      <c r="G59" s="114">
        <f t="shared" si="10"/>
        <v>17</v>
      </c>
      <c r="H59" s="116">
        <f t="shared" si="11"/>
        <v>15</v>
      </c>
      <c r="J59" s="80">
        <f t="shared" si="7"/>
        <v>100000</v>
      </c>
      <c r="L59" s="127"/>
      <c r="M59" s="69">
        <f>IF(B59&lt;=$D$8,VLOOKUP(E59,DaneRynkowe2!B:C,2,0),"-")</f>
        <v>101.30662106</v>
      </c>
      <c r="N59" s="49">
        <f t="shared" si="12"/>
        <v>1.044164268867573E-2</v>
      </c>
      <c r="O59" s="48">
        <f t="shared" si="13"/>
        <v>42.91</v>
      </c>
      <c r="P59" s="8"/>
      <c r="Q59" s="160">
        <f t="shared" si="14"/>
        <v>4.6199999999999974</v>
      </c>
    </row>
    <row r="60" spans="2:17" x14ac:dyDescent="0.3">
      <c r="B60" s="129">
        <f t="shared" si="8"/>
        <v>2</v>
      </c>
      <c r="C60" s="128"/>
      <c r="D60" s="115"/>
      <c r="E60" s="166">
        <f>IF(B60&lt;=$D$8,WORKDAY(F60,-$D$13,KalendarzŚwiąt!$A$2:$A$103),"-")</f>
        <v>43871</v>
      </c>
      <c r="F60" s="166">
        <f t="shared" si="9"/>
        <v>43877</v>
      </c>
      <c r="G60" s="114">
        <f t="shared" si="10"/>
        <v>17</v>
      </c>
      <c r="H60" s="116">
        <f t="shared" si="11"/>
        <v>16</v>
      </c>
      <c r="J60" s="80">
        <f t="shared" si="7"/>
        <v>100000</v>
      </c>
      <c r="L60" s="127"/>
      <c r="M60" s="69">
        <f>IF(B60&lt;=$D$8,VLOOKUP(E60,DaneRynkowe2!B:C,2,0),"-")</f>
        <v>101.30662106</v>
      </c>
      <c r="N60" s="49">
        <f t="shared" si="12"/>
        <v>1.044164268867573E-2</v>
      </c>
      <c r="O60" s="48">
        <f t="shared" si="13"/>
        <v>45.77</v>
      </c>
      <c r="P60" s="8"/>
      <c r="Q60" s="160">
        <f t="shared" si="14"/>
        <v>2.8600000000000065</v>
      </c>
    </row>
    <row r="61" spans="2:17" s="15" customFormat="1" x14ac:dyDescent="0.3">
      <c r="B61" s="129">
        <f t="shared" si="8"/>
        <v>2</v>
      </c>
      <c r="C61" s="128"/>
      <c r="D61" s="115"/>
      <c r="E61" s="166">
        <f>IF(B61&lt;=$D$8,WORKDAY(F61,-$D$13,KalendarzŚwiąt!$A$2:$A$103),"-")</f>
        <v>43871</v>
      </c>
      <c r="F61" s="166">
        <f t="shared" si="9"/>
        <v>43878</v>
      </c>
      <c r="G61" s="114">
        <f t="shared" si="10"/>
        <v>17</v>
      </c>
      <c r="H61" s="116">
        <f t="shared" si="11"/>
        <v>17</v>
      </c>
      <c r="I61" s="3"/>
      <c r="J61" s="80">
        <f t="shared" si="7"/>
        <v>100000</v>
      </c>
      <c r="K61" s="3"/>
      <c r="L61" s="127"/>
      <c r="M61" s="69">
        <f>IF(B61&lt;=$D$8,VLOOKUP(E61,DaneRynkowe2!B:C,2,0),"-")</f>
        <v>101.30662106</v>
      </c>
      <c r="N61" s="49">
        <f t="shared" si="12"/>
        <v>1.044164268867573E-2</v>
      </c>
      <c r="O61" s="48">
        <f t="shared" si="13"/>
        <v>48.63</v>
      </c>
      <c r="P61" s="8"/>
      <c r="Q61" s="160">
        <f t="shared" si="14"/>
        <v>2.8599999999999994</v>
      </c>
    </row>
    <row r="62" spans="2:17" x14ac:dyDescent="0.3">
      <c r="B62" s="129">
        <f t="shared" si="8"/>
        <v>2</v>
      </c>
      <c r="C62" s="128"/>
      <c r="D62" s="115"/>
      <c r="E62" s="166">
        <f>IF(B62&lt;=$D$8,WORKDAY(F62,-$D$13,KalendarzŚwiąt!$A$2:$A$103),"-")</f>
        <v>43872</v>
      </c>
      <c r="F62" s="166">
        <f t="shared" si="9"/>
        <v>43879</v>
      </c>
      <c r="G62" s="114">
        <f t="shared" si="10"/>
        <v>18</v>
      </c>
      <c r="H62" s="116">
        <f t="shared" si="11"/>
        <v>18</v>
      </c>
      <c r="J62" s="80">
        <f t="shared" si="7"/>
        <v>100000</v>
      </c>
      <c r="L62" s="127"/>
      <c r="M62" s="69">
        <f>IF(B62&lt;=$D$8,VLOOKUP(E62,DaneRynkowe2!B:C,2,0),"-")</f>
        <v>101.31018483</v>
      </c>
      <c r="N62" s="49">
        <f t="shared" si="12"/>
        <v>1.0575231142860421E-2</v>
      </c>
      <c r="O62" s="48">
        <f t="shared" si="13"/>
        <v>52.15</v>
      </c>
      <c r="P62" s="8"/>
      <c r="Q62" s="160">
        <f t="shared" si="14"/>
        <v>3.519999999999996</v>
      </c>
    </row>
    <row r="63" spans="2:17" x14ac:dyDescent="0.3">
      <c r="B63" s="129">
        <f t="shared" si="8"/>
        <v>2</v>
      </c>
      <c r="C63" s="128"/>
      <c r="D63" s="115"/>
      <c r="E63" s="166">
        <f>IF(B63&lt;=$D$8,WORKDAY(F63,-$D$13,KalendarzŚwiąt!$A$2:$A$103),"-")</f>
        <v>43873</v>
      </c>
      <c r="F63" s="166">
        <f t="shared" si="9"/>
        <v>43880</v>
      </c>
      <c r="G63" s="114">
        <f t="shared" si="10"/>
        <v>19</v>
      </c>
      <c r="H63" s="116">
        <f t="shared" si="11"/>
        <v>19</v>
      </c>
      <c r="J63" s="80">
        <f t="shared" si="7"/>
        <v>100000</v>
      </c>
      <c r="L63" s="127"/>
      <c r="M63" s="69">
        <f>IF(B63&lt;=$D$8,VLOOKUP(E63,DaneRynkowe2!B:C,2,0),"-")</f>
        <v>101.31371264000001</v>
      </c>
      <c r="N63" s="49">
        <f t="shared" si="12"/>
        <v>1.0687935331580125E-2</v>
      </c>
      <c r="O63" s="48">
        <f t="shared" si="13"/>
        <v>55.64</v>
      </c>
      <c r="P63" s="8"/>
      <c r="Q63" s="160">
        <f t="shared" si="14"/>
        <v>3.490000000000002</v>
      </c>
    </row>
    <row r="64" spans="2:17" x14ac:dyDescent="0.3">
      <c r="B64" s="129">
        <f t="shared" si="8"/>
        <v>2</v>
      </c>
      <c r="C64" s="128"/>
      <c r="D64" s="115"/>
      <c r="E64" s="166">
        <f>IF(B64&lt;=$D$8,WORKDAY(F64,-$D$13,KalendarzŚwiąt!$A$2:$A$103),"-")</f>
        <v>43874</v>
      </c>
      <c r="F64" s="166">
        <f t="shared" si="9"/>
        <v>43881</v>
      </c>
      <c r="G64" s="114">
        <f t="shared" si="10"/>
        <v>20</v>
      </c>
      <c r="H64" s="116">
        <f t="shared" si="11"/>
        <v>20</v>
      </c>
      <c r="J64" s="80">
        <f t="shared" si="7"/>
        <v>100000</v>
      </c>
      <c r="L64" s="127"/>
      <c r="M64" s="69">
        <f>IF(B64&lt;=$D$8,VLOOKUP(E64,DaneRynkowe2!B:C,2,0),"-")</f>
        <v>101.31726834</v>
      </c>
      <c r="N64" s="49">
        <f t="shared" si="12"/>
        <v>1.0794395821585867E-2</v>
      </c>
      <c r="O64" s="48">
        <f t="shared" si="13"/>
        <v>59.15</v>
      </c>
      <c r="P64" s="8"/>
      <c r="Q64" s="160">
        <f t="shared" si="14"/>
        <v>3.509999999999998</v>
      </c>
    </row>
    <row r="65" spans="2:17" x14ac:dyDescent="0.3">
      <c r="B65" s="129">
        <f t="shared" si="8"/>
        <v>2</v>
      </c>
      <c r="C65" s="128"/>
      <c r="D65" s="115"/>
      <c r="E65" s="166">
        <f>IF(B65&lt;=$D$8,WORKDAY(F65,-$D$13,KalendarzŚwiąt!$A$2:$A$103),"-")</f>
        <v>43875</v>
      </c>
      <c r="F65" s="166">
        <f t="shared" si="9"/>
        <v>43882</v>
      </c>
      <c r="G65" s="114">
        <f t="shared" si="10"/>
        <v>21</v>
      </c>
      <c r="H65" s="116">
        <f t="shared" si="11"/>
        <v>21</v>
      </c>
      <c r="J65" s="80">
        <f t="shared" si="7"/>
        <v>100000</v>
      </c>
      <c r="L65" s="127"/>
      <c r="M65" s="69">
        <f>IF(B65&lt;=$D$8,VLOOKUP(E65,DaneRynkowe2!B:C,2,0),"-")</f>
        <v>101.3207853</v>
      </c>
      <c r="N65" s="49">
        <f t="shared" si="12"/>
        <v>1.0884067449028478E-2</v>
      </c>
      <c r="O65" s="48">
        <f t="shared" si="13"/>
        <v>62.62</v>
      </c>
      <c r="P65" s="8"/>
      <c r="Q65" s="160">
        <f t="shared" si="14"/>
        <v>3.4699999999999989</v>
      </c>
    </row>
    <row r="66" spans="2:17" x14ac:dyDescent="0.3">
      <c r="B66" s="129">
        <f t="shared" si="8"/>
        <v>2</v>
      </c>
      <c r="C66" s="128"/>
      <c r="D66" s="115"/>
      <c r="E66" s="166">
        <f>IF(B66&lt;=$D$8,WORKDAY(F66,-$D$13,KalendarzŚwiąt!$A$2:$A$103),"-")</f>
        <v>43878</v>
      </c>
      <c r="F66" s="166">
        <f t="shared" si="9"/>
        <v>43883</v>
      </c>
      <c r="G66" s="114">
        <f t="shared" si="10"/>
        <v>24</v>
      </c>
      <c r="H66" s="116">
        <f t="shared" si="11"/>
        <v>22</v>
      </c>
      <c r="J66" s="80">
        <f t="shared" si="7"/>
        <v>100000</v>
      </c>
      <c r="L66" s="127"/>
      <c r="M66" s="69">
        <f>IF(B66&lt;=$D$8,VLOOKUP(E66,DaneRynkowe2!B:C,2,0),"-")</f>
        <v>101.33142814</v>
      </c>
      <c r="N66" s="49">
        <f t="shared" si="12"/>
        <v>1.1122058433085391E-2</v>
      </c>
      <c r="O66" s="48">
        <f t="shared" si="13"/>
        <v>67.040000000000006</v>
      </c>
      <c r="P66" s="8"/>
      <c r="Q66" s="160">
        <f t="shared" si="14"/>
        <v>4.4200000000000088</v>
      </c>
    </row>
    <row r="67" spans="2:17" s="15" customFormat="1" x14ac:dyDescent="0.3">
      <c r="B67" s="129">
        <f t="shared" si="8"/>
        <v>2</v>
      </c>
      <c r="C67" s="128"/>
      <c r="D67" s="115"/>
      <c r="E67" s="166">
        <f>IF(B67&lt;=$D$8,WORKDAY(F67,-$D$13,KalendarzŚwiąt!$A$2:$A$103),"-")</f>
        <v>43878</v>
      </c>
      <c r="F67" s="166">
        <f t="shared" si="9"/>
        <v>43884</v>
      </c>
      <c r="G67" s="114">
        <f t="shared" si="10"/>
        <v>24</v>
      </c>
      <c r="H67" s="116">
        <f t="shared" si="11"/>
        <v>23</v>
      </c>
      <c r="I67" s="3"/>
      <c r="J67" s="80">
        <f t="shared" si="7"/>
        <v>100000</v>
      </c>
      <c r="K67" s="3"/>
      <c r="L67" s="127"/>
      <c r="M67" s="69">
        <f>IF(B67&lt;=$D$8,VLOOKUP(E67,DaneRynkowe2!B:C,2,0),"-")</f>
        <v>101.33142814</v>
      </c>
      <c r="N67" s="49">
        <f t="shared" si="12"/>
        <v>1.1122058433085391E-2</v>
      </c>
      <c r="O67" s="48">
        <f t="shared" si="13"/>
        <v>70.08</v>
      </c>
      <c r="P67" s="8"/>
      <c r="Q67" s="160">
        <f t="shared" si="14"/>
        <v>3.039999999999992</v>
      </c>
    </row>
    <row r="68" spans="2:17" x14ac:dyDescent="0.3">
      <c r="B68" s="129">
        <f t="shared" si="8"/>
        <v>2</v>
      </c>
      <c r="C68" s="128"/>
      <c r="D68" s="115"/>
      <c r="E68" s="166">
        <f>IF(B68&lt;=$D$8,WORKDAY(F68,-$D$13,KalendarzŚwiąt!$A$2:$A$103),"-")</f>
        <v>43878</v>
      </c>
      <c r="F68" s="166">
        <f t="shared" si="9"/>
        <v>43885</v>
      </c>
      <c r="G68" s="114">
        <f t="shared" si="10"/>
        <v>24</v>
      </c>
      <c r="H68" s="116">
        <f t="shared" si="11"/>
        <v>24</v>
      </c>
      <c r="J68" s="80">
        <f t="shared" si="7"/>
        <v>100000</v>
      </c>
      <c r="L68" s="127"/>
      <c r="M68" s="69">
        <f>IF(B68&lt;=$D$8,VLOOKUP(E68,DaneRynkowe2!B:C,2,0),"-")</f>
        <v>101.33142814</v>
      </c>
      <c r="N68" s="49">
        <f t="shared" si="12"/>
        <v>1.1122058433085391E-2</v>
      </c>
      <c r="O68" s="48">
        <f t="shared" si="13"/>
        <v>73.13</v>
      </c>
      <c r="P68" s="8"/>
      <c r="Q68" s="160">
        <f t="shared" si="14"/>
        <v>3.0499999999999972</v>
      </c>
    </row>
    <row r="69" spans="2:17" x14ac:dyDescent="0.3">
      <c r="B69" s="129">
        <f t="shared" si="8"/>
        <v>2</v>
      </c>
      <c r="C69" s="128"/>
      <c r="D69" s="115"/>
      <c r="E69" s="166">
        <f>IF(B69&lt;=$D$8,WORKDAY(F69,-$D$13,KalendarzŚwiąt!$A$2:$A$103),"-")</f>
        <v>43879</v>
      </c>
      <c r="F69" s="166">
        <f t="shared" si="9"/>
        <v>43886</v>
      </c>
      <c r="G69" s="114">
        <f t="shared" si="10"/>
        <v>25</v>
      </c>
      <c r="H69" s="116">
        <f t="shared" si="11"/>
        <v>25</v>
      </c>
      <c r="J69" s="80">
        <f t="shared" si="7"/>
        <v>100000</v>
      </c>
      <c r="L69" s="127"/>
      <c r="M69" s="69">
        <f>IF(B69&lt;=$D$8,VLOOKUP(E69,DaneRynkowe2!B:C,2,0),"-")</f>
        <v>101.33466242</v>
      </c>
      <c r="N69" s="49">
        <f t="shared" si="12"/>
        <v>1.1143517307414053E-2</v>
      </c>
      <c r="O69" s="48">
        <f t="shared" si="13"/>
        <v>76.33</v>
      </c>
      <c r="P69" s="8"/>
      <c r="Q69" s="160">
        <f t="shared" si="14"/>
        <v>3.2000000000000028</v>
      </c>
    </row>
    <row r="70" spans="2:17" x14ac:dyDescent="0.3">
      <c r="B70" s="129">
        <f t="shared" si="8"/>
        <v>2</v>
      </c>
      <c r="C70" s="128"/>
      <c r="D70" s="115"/>
      <c r="E70" s="166">
        <f>IF(B70&lt;=$D$8,WORKDAY(F70,-$D$13,KalendarzŚwiąt!$A$2:$A$103),"-")</f>
        <v>43880</v>
      </c>
      <c r="F70" s="166">
        <f t="shared" si="9"/>
        <v>43887</v>
      </c>
      <c r="G70" s="114">
        <f t="shared" si="10"/>
        <v>26</v>
      </c>
      <c r="H70" s="116">
        <f t="shared" si="11"/>
        <v>26</v>
      </c>
      <c r="J70" s="80">
        <f t="shared" si="7"/>
        <v>100000</v>
      </c>
      <c r="L70" s="127"/>
      <c r="M70" s="69">
        <f>IF(B70&lt;=$D$8,VLOOKUP(E70,DaneRynkowe2!B:C,2,0),"-")</f>
        <v>101.33821330000001</v>
      </c>
      <c r="N70" s="49">
        <f t="shared" si="12"/>
        <v>1.1207219356943892E-2</v>
      </c>
      <c r="O70" s="48">
        <f t="shared" si="13"/>
        <v>79.83</v>
      </c>
      <c r="P70" s="8"/>
      <c r="Q70" s="160">
        <f t="shared" si="14"/>
        <v>3.5</v>
      </c>
    </row>
    <row r="71" spans="2:17" x14ac:dyDescent="0.3">
      <c r="B71" s="129">
        <f t="shared" si="8"/>
        <v>2</v>
      </c>
      <c r="C71" s="128"/>
      <c r="D71" s="115"/>
      <c r="E71" s="166">
        <f>IF(B71&lt;=$D$8,WORKDAY(F71,-$D$13,KalendarzŚwiąt!$A$2:$A$103),"-")</f>
        <v>43881</v>
      </c>
      <c r="F71" s="166">
        <f t="shared" si="9"/>
        <v>43888</v>
      </c>
      <c r="G71" s="114">
        <f t="shared" si="10"/>
        <v>27</v>
      </c>
      <c r="H71" s="116">
        <f t="shared" si="11"/>
        <v>27</v>
      </c>
      <c r="J71" s="80">
        <f t="shared" si="7"/>
        <v>100000</v>
      </c>
      <c r="L71" s="127"/>
      <c r="M71" s="69">
        <f>IF(B71&lt;=$D$8,VLOOKUP(E71,DaneRynkowe2!B:C,2,0),"-")</f>
        <v>101.34178651000001</v>
      </c>
      <c r="N71" s="49">
        <f t="shared" si="12"/>
        <v>1.1269183936389541E-2</v>
      </c>
      <c r="O71" s="48">
        <f t="shared" si="13"/>
        <v>83.36</v>
      </c>
      <c r="P71" s="8"/>
      <c r="Q71" s="160">
        <f t="shared" si="14"/>
        <v>3.5300000000000011</v>
      </c>
    </row>
    <row r="72" spans="2:17" x14ac:dyDescent="0.3">
      <c r="B72" s="129">
        <f t="shared" si="8"/>
        <v>2</v>
      </c>
      <c r="C72" s="128"/>
      <c r="D72" s="115"/>
      <c r="E72" s="166">
        <f>IF(B72&lt;=$D$8,WORKDAY(F72,-$D$13,KalendarzŚwiąt!$A$2:$A$103),"-")</f>
        <v>43882</v>
      </c>
      <c r="F72" s="166">
        <f t="shared" si="9"/>
        <v>43889</v>
      </c>
      <c r="G72" s="114">
        <f t="shared" si="10"/>
        <v>28</v>
      </c>
      <c r="H72" s="116">
        <f t="shared" si="11"/>
        <v>28</v>
      </c>
      <c r="J72" s="80">
        <f t="shared" si="7"/>
        <v>100000</v>
      </c>
      <c r="L72" s="127"/>
      <c r="M72" s="69">
        <f>IF(B72&lt;=$D$8,VLOOKUP(E72,DaneRynkowe2!B:C,2,0),"-")</f>
        <v>101.34528211</v>
      </c>
      <c r="N72" s="49">
        <f t="shared" si="12"/>
        <v>1.1316731086034712E-2</v>
      </c>
      <c r="O72" s="48">
        <f t="shared" si="13"/>
        <v>86.81</v>
      </c>
      <c r="P72" s="8"/>
      <c r="Q72" s="160">
        <f t="shared" si="14"/>
        <v>3.4500000000000028</v>
      </c>
    </row>
    <row r="73" spans="2:17" s="15" customFormat="1" x14ac:dyDescent="0.3">
      <c r="B73" s="129">
        <f t="shared" si="8"/>
        <v>2</v>
      </c>
      <c r="C73" s="128"/>
      <c r="D73" s="115"/>
      <c r="E73" s="166">
        <f>IF(B73&lt;=$D$8,WORKDAY(F73,-$D$13,KalendarzŚwiąt!$A$2:$A$103),"-")</f>
        <v>43885</v>
      </c>
      <c r="F73" s="166">
        <f t="shared" si="9"/>
        <v>43890</v>
      </c>
      <c r="G73" s="114">
        <f t="shared" si="10"/>
        <v>31</v>
      </c>
      <c r="H73" s="116">
        <f t="shared" si="11"/>
        <v>29</v>
      </c>
      <c r="I73" s="3"/>
      <c r="J73" s="80">
        <f t="shared" si="7"/>
        <v>100000</v>
      </c>
      <c r="K73" s="3"/>
      <c r="L73" s="127"/>
      <c r="M73" s="69">
        <f>IF(B73&lt;=$D$8,VLOOKUP(E73,DaneRynkowe2!B:C,2,0),"-")</f>
        <v>101.3560025</v>
      </c>
      <c r="N73" s="49">
        <f t="shared" si="12"/>
        <v>1.1468128998981782E-2</v>
      </c>
      <c r="O73" s="48">
        <f t="shared" si="13"/>
        <v>91.12</v>
      </c>
      <c r="P73" s="8"/>
      <c r="Q73" s="160">
        <f t="shared" si="14"/>
        <v>4.3100000000000023</v>
      </c>
    </row>
    <row r="74" spans="2:17" x14ac:dyDescent="0.3">
      <c r="B74" s="129" t="str">
        <f t="shared" si="8"/>
        <v>-</v>
      </c>
      <c r="C74" s="128"/>
      <c r="D74" s="115"/>
      <c r="E74" s="166" t="str">
        <f>IF(B74&lt;=$D$8,WORKDAY(F74,-$D$13,KalendarzŚwiąt!$A$2:$A$103),"-")</f>
        <v>-</v>
      </c>
      <c r="F74" s="166" t="str">
        <f t="shared" si="9"/>
        <v>-</v>
      </c>
      <c r="G74" s="114" t="str">
        <f t="shared" si="10"/>
        <v>-</v>
      </c>
      <c r="H74" s="116" t="str">
        <f t="shared" si="11"/>
        <v>-</v>
      </c>
      <c r="J74" s="80" t="str">
        <f t="shared" si="7"/>
        <v>-</v>
      </c>
      <c r="L74" s="127"/>
      <c r="M74" s="69" t="str">
        <f>IF(B74&lt;=$D$8,VLOOKUP(E74,DaneRynkowe2!B:C,2,0),"-")</f>
        <v>-</v>
      </c>
      <c r="N74" s="49" t="str">
        <f t="shared" si="12"/>
        <v>-</v>
      </c>
      <c r="O74" s="48" t="str">
        <f t="shared" si="13"/>
        <v>-</v>
      </c>
      <c r="P74" s="8"/>
      <c r="Q74" s="160" t="str">
        <f t="shared" si="14"/>
        <v>-</v>
      </c>
    </row>
    <row r="75" spans="2:17" x14ac:dyDescent="0.3">
      <c r="B75" s="163" t="str">
        <f t="shared" si="8"/>
        <v>-</v>
      </c>
      <c r="C75" s="174"/>
      <c r="D75" s="175"/>
      <c r="E75" s="166" t="str">
        <f>IF(B75&lt;=$D$8,WORKDAY(F75,-$D$13,KalendarzŚwiąt!$A$2:$A$103),"-")</f>
        <v>-</v>
      </c>
      <c r="F75" s="166" t="str">
        <f t="shared" si="9"/>
        <v>-</v>
      </c>
      <c r="G75" s="167" t="str">
        <f t="shared" si="10"/>
        <v>-</v>
      </c>
      <c r="H75" s="168" t="str">
        <f t="shared" si="11"/>
        <v>-</v>
      </c>
      <c r="I75" s="2"/>
      <c r="J75" s="169" t="str">
        <f t="shared" si="7"/>
        <v>-</v>
      </c>
      <c r="K75" s="2"/>
      <c r="L75" s="176"/>
      <c r="M75" s="170" t="str">
        <f>IF(B75&lt;=$D$8,VLOOKUP(E75,DaneRynkowe2!B:C,2,0),"-")</f>
        <v>-</v>
      </c>
      <c r="N75" s="171" t="str">
        <f t="shared" si="12"/>
        <v>-</v>
      </c>
      <c r="O75" s="172" t="str">
        <f t="shared" si="13"/>
        <v>-</v>
      </c>
      <c r="P75" s="78"/>
      <c r="Q75" s="173" t="str">
        <f t="shared" si="14"/>
        <v>-</v>
      </c>
    </row>
    <row r="76" spans="2:17" x14ac:dyDescent="0.3">
      <c r="B76" s="163" t="str">
        <f t="shared" si="8"/>
        <v>-</v>
      </c>
      <c r="C76" s="174"/>
      <c r="D76" s="175"/>
      <c r="E76" s="166" t="str">
        <f>IF(B76&lt;=$D$8,WORKDAY(F76,-$D$13,KalendarzŚwiąt!$A$2:$A$103),"-")</f>
        <v>-</v>
      </c>
      <c r="F76" s="166" t="str">
        <f t="shared" si="9"/>
        <v>-</v>
      </c>
      <c r="G76" s="167" t="str">
        <f t="shared" si="10"/>
        <v>-</v>
      </c>
      <c r="H76" s="168" t="str">
        <f t="shared" si="11"/>
        <v>-</v>
      </c>
      <c r="I76" s="2"/>
      <c r="J76" s="169" t="str">
        <f t="shared" si="7"/>
        <v>-</v>
      </c>
      <c r="K76" s="2"/>
      <c r="L76" s="176"/>
      <c r="M76" s="170" t="str">
        <f>IF(B76&lt;=$D$8,VLOOKUP(E76,DaneRynkowe2!B:C,2,0),"-")</f>
        <v>-</v>
      </c>
      <c r="N76" s="171" t="str">
        <f t="shared" si="12"/>
        <v>-</v>
      </c>
      <c r="O76" s="172" t="str">
        <f t="shared" si="13"/>
        <v>-</v>
      </c>
      <c r="P76" s="78"/>
      <c r="Q76" s="173" t="str">
        <f t="shared" si="14"/>
        <v>-</v>
      </c>
    </row>
    <row r="77" spans="2:17" x14ac:dyDescent="0.3">
      <c r="B77" s="163" t="str">
        <f t="shared" si="8"/>
        <v>-</v>
      </c>
      <c r="C77" s="174"/>
      <c r="D77" s="175"/>
      <c r="E77" s="166" t="str">
        <f>IF(B77&lt;=$D$8,WORKDAY(F77,-$D$13,KalendarzŚwiąt!$A$2:$A$103),"-")</f>
        <v>-</v>
      </c>
      <c r="F77" s="166" t="str">
        <f t="shared" si="9"/>
        <v>-</v>
      </c>
      <c r="G77" s="167" t="str">
        <f t="shared" si="10"/>
        <v>-</v>
      </c>
      <c r="H77" s="168" t="str">
        <f t="shared" si="11"/>
        <v>-</v>
      </c>
      <c r="I77" s="2"/>
      <c r="J77" s="169" t="str">
        <f t="shared" si="7"/>
        <v>-</v>
      </c>
      <c r="K77" s="2"/>
      <c r="L77" s="176"/>
      <c r="M77" s="170" t="str">
        <f>IF(B77&lt;=$D$8,VLOOKUP(E77,DaneRynkowe2!B:C,2,0),"-")</f>
        <v>-</v>
      </c>
      <c r="N77" s="171" t="str">
        <f t="shared" si="12"/>
        <v>-</v>
      </c>
      <c r="O77" s="172" t="str">
        <f t="shared" si="13"/>
        <v>-</v>
      </c>
      <c r="P77" s="78"/>
      <c r="Q77" s="173" t="str">
        <f t="shared" si="14"/>
        <v>-</v>
      </c>
    </row>
    <row r="78" spans="2:17" x14ac:dyDescent="0.3">
      <c r="B78" s="163" t="str">
        <f t="shared" si="8"/>
        <v>-</v>
      </c>
      <c r="C78" s="174"/>
      <c r="D78" s="175"/>
      <c r="E78" s="166" t="str">
        <f>IF(B78&lt;=$D$8,WORKDAY(F78,-$D$13,KalendarzŚwiąt!$A$2:$A$103),"-")</f>
        <v>-</v>
      </c>
      <c r="F78" s="166" t="str">
        <f t="shared" si="9"/>
        <v>-</v>
      </c>
      <c r="G78" s="167" t="str">
        <f t="shared" si="10"/>
        <v>-</v>
      </c>
      <c r="H78" s="168" t="str">
        <f t="shared" si="11"/>
        <v>-</v>
      </c>
      <c r="I78" s="2"/>
      <c r="J78" s="169" t="str">
        <f t="shared" si="7"/>
        <v>-</v>
      </c>
      <c r="K78" s="2"/>
      <c r="L78" s="176"/>
      <c r="M78" s="170" t="str">
        <f>IF(B78&lt;=$D$8,VLOOKUP(E78,DaneRynkowe2!B:C,2,0),"-")</f>
        <v>-</v>
      </c>
      <c r="N78" s="171" t="str">
        <f t="shared" ref="N78:N109" si="15">IF(B78="-","-",(M78/$L$45-1)*$D$14/G78)</f>
        <v>-</v>
      </c>
      <c r="O78" s="172" t="str">
        <f t="shared" ref="O78:O109" si="16">IF(B78="-","-",ROUND(J78*(N78+$D$15)*H78/365,$O$16))</f>
        <v>-</v>
      </c>
      <c r="P78" s="78"/>
      <c r="Q78" s="173" t="str">
        <f t="shared" ref="Q78:Q109" si="17">IF(B78="-","-",O78-O77)</f>
        <v>-</v>
      </c>
    </row>
    <row r="79" spans="2:17" x14ac:dyDescent="0.3">
      <c r="B79" s="163" t="str">
        <f t="shared" si="8"/>
        <v>-</v>
      </c>
      <c r="C79" s="174"/>
      <c r="D79" s="175"/>
      <c r="E79" s="166" t="str">
        <f>IF(B79&lt;=$D$8,WORKDAY(F79,-$D$13,KalendarzŚwiąt!$A$2:$A$103),"-")</f>
        <v>-</v>
      </c>
      <c r="F79" s="166" t="str">
        <f t="shared" si="9"/>
        <v>-</v>
      </c>
      <c r="G79" s="167" t="str">
        <f t="shared" si="10"/>
        <v>-</v>
      </c>
      <c r="H79" s="168" t="str">
        <f t="shared" si="11"/>
        <v>-</v>
      </c>
      <c r="I79" s="2"/>
      <c r="J79" s="169" t="str">
        <f t="shared" si="7"/>
        <v>-</v>
      </c>
      <c r="K79" s="2"/>
      <c r="L79" s="176"/>
      <c r="M79" s="170" t="str">
        <f>IF(B79&lt;=$D$8,VLOOKUP(E79,DaneRynkowe2!B:C,2,0),"-")</f>
        <v>-</v>
      </c>
      <c r="N79" s="171" t="str">
        <f t="shared" si="15"/>
        <v>-</v>
      </c>
      <c r="O79" s="172" t="str">
        <f t="shared" si="16"/>
        <v>-</v>
      </c>
      <c r="P79" s="78"/>
      <c r="Q79" s="173" t="str">
        <f t="shared" si="17"/>
        <v>-</v>
      </c>
    </row>
    <row r="80" spans="2:17" x14ac:dyDescent="0.3">
      <c r="B80" s="163" t="str">
        <f t="shared" si="8"/>
        <v>-</v>
      </c>
      <c r="C80" s="174"/>
      <c r="D80" s="175"/>
      <c r="E80" s="166" t="str">
        <f>IF(B80&lt;=$D$8,WORKDAY(F80,-$D$13,KalendarzŚwiąt!$A$2:$A$103),"-")</f>
        <v>-</v>
      </c>
      <c r="F80" s="166" t="str">
        <f t="shared" si="9"/>
        <v>-</v>
      </c>
      <c r="G80" s="167" t="str">
        <f t="shared" si="10"/>
        <v>-</v>
      </c>
      <c r="H80" s="168" t="str">
        <f t="shared" si="11"/>
        <v>-</v>
      </c>
      <c r="I80" s="2"/>
      <c r="J80" s="169" t="str">
        <f t="shared" si="7"/>
        <v>-</v>
      </c>
      <c r="K80" s="2"/>
      <c r="L80" s="176"/>
      <c r="M80" s="170" t="str">
        <f>IF(B80&lt;=$D$8,VLOOKUP(E80,DaneRynkowe2!B:C,2,0),"-")</f>
        <v>-</v>
      </c>
      <c r="N80" s="171" t="str">
        <f t="shared" si="15"/>
        <v>-</v>
      </c>
      <c r="O80" s="172" t="str">
        <f t="shared" si="16"/>
        <v>-</v>
      </c>
      <c r="P80" s="78"/>
      <c r="Q80" s="173" t="str">
        <f t="shared" si="17"/>
        <v>-</v>
      </c>
    </row>
    <row r="81" spans="2:17" x14ac:dyDescent="0.3">
      <c r="B81" s="163" t="str">
        <f t="shared" si="8"/>
        <v>-</v>
      </c>
      <c r="C81" s="174"/>
      <c r="D81" s="175"/>
      <c r="E81" s="166" t="str">
        <f>IF(B81&lt;=$D$8,WORKDAY(F81,-$D$13,KalendarzŚwiąt!$A$2:$A$103),"-")</f>
        <v>-</v>
      </c>
      <c r="F81" s="166" t="str">
        <f t="shared" si="9"/>
        <v>-</v>
      </c>
      <c r="G81" s="167" t="str">
        <f t="shared" si="10"/>
        <v>-</v>
      </c>
      <c r="H81" s="168" t="str">
        <f t="shared" si="11"/>
        <v>-</v>
      </c>
      <c r="I81" s="2"/>
      <c r="J81" s="169" t="str">
        <f t="shared" si="7"/>
        <v>-</v>
      </c>
      <c r="K81" s="2"/>
      <c r="L81" s="176"/>
      <c r="M81" s="170" t="str">
        <f>IF(B81&lt;=$D$8,VLOOKUP(E81,DaneRynkowe2!B:C,2,0),"-")</f>
        <v>-</v>
      </c>
      <c r="N81" s="171" t="str">
        <f t="shared" si="15"/>
        <v>-</v>
      </c>
      <c r="O81" s="172" t="str">
        <f t="shared" si="16"/>
        <v>-</v>
      </c>
      <c r="P81" s="78"/>
      <c r="Q81" s="173" t="str">
        <f t="shared" si="17"/>
        <v>-</v>
      </c>
    </row>
    <row r="82" spans="2:17" x14ac:dyDescent="0.3">
      <c r="B82" s="163" t="str">
        <f t="shared" si="8"/>
        <v>-</v>
      </c>
      <c r="C82" s="174"/>
      <c r="D82" s="175"/>
      <c r="E82" s="166" t="str">
        <f>IF(B82&lt;=$D$8,WORKDAY(F82,-$D$13,KalendarzŚwiąt!$A$2:$A$103),"-")</f>
        <v>-</v>
      </c>
      <c r="F82" s="166" t="str">
        <f t="shared" ref="F82:F113" si="18">IFERROR(IF((F81+1)&gt;VLOOKUP(B82,$B$21:$H$43,5,0),"-",F81+1),"-")</f>
        <v>-</v>
      </c>
      <c r="G82" s="167" t="str">
        <f t="shared" si="10"/>
        <v>-</v>
      </c>
      <c r="H82" s="168" t="str">
        <f t="shared" si="11"/>
        <v>-</v>
      </c>
      <c r="I82" s="2"/>
      <c r="J82" s="169" t="str">
        <f t="shared" si="7"/>
        <v>-</v>
      </c>
      <c r="K82" s="2"/>
      <c r="L82" s="176"/>
      <c r="M82" s="170" t="str">
        <f>IF(B82&lt;=$D$8,VLOOKUP(E82,DaneRynkowe2!B:C,2,0),"-")</f>
        <v>-</v>
      </c>
      <c r="N82" s="171" t="str">
        <f t="shared" si="15"/>
        <v>-</v>
      </c>
      <c r="O82" s="172" t="str">
        <f t="shared" si="16"/>
        <v>-</v>
      </c>
      <c r="P82" s="78"/>
      <c r="Q82" s="173" t="str">
        <f t="shared" si="17"/>
        <v>-</v>
      </c>
    </row>
    <row r="83" spans="2:17" x14ac:dyDescent="0.3">
      <c r="B83" s="163" t="str">
        <f t="shared" si="8"/>
        <v>-</v>
      </c>
      <c r="C83" s="174"/>
      <c r="D83" s="175"/>
      <c r="E83" s="166" t="str">
        <f>IF(B83&lt;=$D$8,WORKDAY(F83,-$D$13,KalendarzŚwiąt!$A$2:$A$103),"-")</f>
        <v>-</v>
      </c>
      <c r="F83" s="166" t="str">
        <f t="shared" si="18"/>
        <v>-</v>
      </c>
      <c r="G83" s="167" t="str">
        <f t="shared" si="10"/>
        <v>-</v>
      </c>
      <c r="H83" s="168" t="str">
        <f t="shared" si="11"/>
        <v>-</v>
      </c>
      <c r="I83" s="2"/>
      <c r="J83" s="169" t="str">
        <f t="shared" si="7"/>
        <v>-</v>
      </c>
      <c r="K83" s="2"/>
      <c r="L83" s="176"/>
      <c r="M83" s="170" t="str">
        <f>IF(B83&lt;=$D$8,VLOOKUP(E83,DaneRynkowe2!B:C,2,0),"-")</f>
        <v>-</v>
      </c>
      <c r="N83" s="171" t="str">
        <f t="shared" si="15"/>
        <v>-</v>
      </c>
      <c r="O83" s="172" t="str">
        <f t="shared" si="16"/>
        <v>-</v>
      </c>
      <c r="P83" s="78"/>
      <c r="Q83" s="173" t="str">
        <f t="shared" si="17"/>
        <v>-</v>
      </c>
    </row>
    <row r="84" spans="2:17" x14ac:dyDescent="0.3">
      <c r="B84" s="163" t="str">
        <f t="shared" si="8"/>
        <v>-</v>
      </c>
      <c r="C84" s="174"/>
      <c r="D84" s="175"/>
      <c r="E84" s="166" t="str">
        <f>IF(B84&lt;=$D$8,WORKDAY(F84,-$D$13,KalendarzŚwiąt!$A$2:$A$103),"-")</f>
        <v>-</v>
      </c>
      <c r="F84" s="166" t="str">
        <f t="shared" si="18"/>
        <v>-</v>
      </c>
      <c r="G84" s="167" t="str">
        <f t="shared" si="10"/>
        <v>-</v>
      </c>
      <c r="H84" s="168" t="str">
        <f t="shared" si="11"/>
        <v>-</v>
      </c>
      <c r="I84" s="2"/>
      <c r="J84" s="169" t="str">
        <f t="shared" si="7"/>
        <v>-</v>
      </c>
      <c r="K84" s="2"/>
      <c r="L84" s="176"/>
      <c r="M84" s="170" t="str">
        <f>IF(B84&lt;=$D$8,VLOOKUP(E84,DaneRynkowe2!B:C,2,0),"-")</f>
        <v>-</v>
      </c>
      <c r="N84" s="171" t="str">
        <f t="shared" si="15"/>
        <v>-</v>
      </c>
      <c r="O84" s="172" t="str">
        <f t="shared" si="16"/>
        <v>-</v>
      </c>
      <c r="P84" s="78"/>
      <c r="Q84" s="173" t="str">
        <f t="shared" si="17"/>
        <v>-</v>
      </c>
    </row>
    <row r="85" spans="2:17" s="15" customFormat="1" x14ac:dyDescent="0.3">
      <c r="B85" s="163" t="str">
        <f t="shared" si="8"/>
        <v>-</v>
      </c>
      <c r="C85" s="174"/>
      <c r="D85" s="175"/>
      <c r="E85" s="166" t="str">
        <f>IF(B85&lt;=$D$8,WORKDAY(F85,-$D$13,KalendarzŚwiąt!$A$2:$A$103),"-")</f>
        <v>-</v>
      </c>
      <c r="F85" s="166" t="str">
        <f t="shared" si="18"/>
        <v>-</v>
      </c>
      <c r="G85" s="167" t="str">
        <f t="shared" si="10"/>
        <v>-</v>
      </c>
      <c r="H85" s="168" t="str">
        <f t="shared" si="11"/>
        <v>-</v>
      </c>
      <c r="I85" s="2"/>
      <c r="J85" s="169" t="str">
        <f t="shared" si="7"/>
        <v>-</v>
      </c>
      <c r="K85" s="2"/>
      <c r="L85" s="176"/>
      <c r="M85" s="170" t="str">
        <f>IF(B85&lt;=$D$8,VLOOKUP(E85,DaneRynkowe2!B:C,2,0),"-")</f>
        <v>-</v>
      </c>
      <c r="N85" s="171" t="str">
        <f t="shared" si="15"/>
        <v>-</v>
      </c>
      <c r="O85" s="172" t="str">
        <f t="shared" si="16"/>
        <v>-</v>
      </c>
      <c r="P85" s="78"/>
      <c r="Q85" s="173" t="str">
        <f t="shared" si="17"/>
        <v>-</v>
      </c>
    </row>
    <row r="86" spans="2:17" x14ac:dyDescent="0.3">
      <c r="B86" s="163" t="str">
        <f t="shared" si="8"/>
        <v>-</v>
      </c>
      <c r="C86" s="174"/>
      <c r="D86" s="175"/>
      <c r="E86" s="166" t="str">
        <f>IF(B86&lt;=$D$8,WORKDAY(F86,-$D$13,KalendarzŚwiąt!$A$2:$A$103),"-")</f>
        <v>-</v>
      </c>
      <c r="F86" s="166" t="str">
        <f t="shared" si="18"/>
        <v>-</v>
      </c>
      <c r="G86" s="167" t="str">
        <f t="shared" si="10"/>
        <v>-</v>
      </c>
      <c r="H86" s="168" t="str">
        <f t="shared" si="11"/>
        <v>-</v>
      </c>
      <c r="I86" s="2"/>
      <c r="J86" s="169" t="str">
        <f t="shared" si="7"/>
        <v>-</v>
      </c>
      <c r="K86" s="2"/>
      <c r="L86" s="176"/>
      <c r="M86" s="170" t="str">
        <f>IF(B86&lt;=$D$8,VLOOKUP(E86,DaneRynkowe2!B:C,2,0),"-")</f>
        <v>-</v>
      </c>
      <c r="N86" s="171" t="str">
        <f t="shared" si="15"/>
        <v>-</v>
      </c>
      <c r="O86" s="172" t="str">
        <f t="shared" si="16"/>
        <v>-</v>
      </c>
      <c r="P86" s="78"/>
      <c r="Q86" s="173" t="str">
        <f t="shared" si="17"/>
        <v>-</v>
      </c>
    </row>
    <row r="87" spans="2:17" x14ac:dyDescent="0.3">
      <c r="B87" s="163" t="str">
        <f t="shared" si="8"/>
        <v>-</v>
      </c>
      <c r="C87" s="174"/>
      <c r="D87" s="175"/>
      <c r="E87" s="166" t="str">
        <f>IF(B87&lt;=$D$8,WORKDAY(F87,-$D$13,KalendarzŚwiąt!$A$2:$A$103),"-")</f>
        <v>-</v>
      </c>
      <c r="F87" s="166" t="str">
        <f t="shared" si="18"/>
        <v>-</v>
      </c>
      <c r="G87" s="167" t="str">
        <f t="shared" si="10"/>
        <v>-</v>
      </c>
      <c r="H87" s="168" t="str">
        <f t="shared" si="11"/>
        <v>-</v>
      </c>
      <c r="I87" s="2"/>
      <c r="J87" s="169" t="str">
        <f t="shared" si="7"/>
        <v>-</v>
      </c>
      <c r="K87" s="2"/>
      <c r="L87" s="176"/>
      <c r="M87" s="170" t="str">
        <f>IF(B87&lt;=$D$8,VLOOKUP(E87,DaneRynkowe2!B:C,2,0),"-")</f>
        <v>-</v>
      </c>
      <c r="N87" s="171" t="str">
        <f t="shared" si="15"/>
        <v>-</v>
      </c>
      <c r="O87" s="172" t="str">
        <f t="shared" si="16"/>
        <v>-</v>
      </c>
      <c r="P87" s="78"/>
      <c r="Q87" s="173" t="str">
        <f t="shared" si="17"/>
        <v>-</v>
      </c>
    </row>
    <row r="88" spans="2:17" x14ac:dyDescent="0.3">
      <c r="B88" s="163" t="str">
        <f t="shared" si="8"/>
        <v>-</v>
      </c>
      <c r="C88" s="174"/>
      <c r="D88" s="175"/>
      <c r="E88" s="166" t="str">
        <f>IF(B88&lt;=$D$8,WORKDAY(F88,-$D$13,KalendarzŚwiąt!$A$2:$A$103),"-")</f>
        <v>-</v>
      </c>
      <c r="F88" s="166" t="str">
        <f t="shared" si="18"/>
        <v>-</v>
      </c>
      <c r="G88" s="167" t="str">
        <f t="shared" si="10"/>
        <v>-</v>
      </c>
      <c r="H88" s="168" t="str">
        <f t="shared" si="11"/>
        <v>-</v>
      </c>
      <c r="I88" s="2"/>
      <c r="J88" s="169" t="str">
        <f t="shared" si="7"/>
        <v>-</v>
      </c>
      <c r="K88" s="2"/>
      <c r="L88" s="176"/>
      <c r="M88" s="170" t="str">
        <f>IF(B88&lt;=$D$8,VLOOKUP(E88,DaneRynkowe2!B:C,2,0),"-")</f>
        <v>-</v>
      </c>
      <c r="N88" s="171" t="str">
        <f t="shared" si="15"/>
        <v>-</v>
      </c>
      <c r="O88" s="172" t="str">
        <f t="shared" si="16"/>
        <v>-</v>
      </c>
      <c r="P88" s="78"/>
      <c r="Q88" s="173" t="str">
        <f t="shared" si="17"/>
        <v>-</v>
      </c>
    </row>
    <row r="89" spans="2:17" x14ac:dyDescent="0.3">
      <c r="B89" s="163" t="str">
        <f t="shared" si="8"/>
        <v>-</v>
      </c>
      <c r="C89" s="174"/>
      <c r="D89" s="175"/>
      <c r="E89" s="166" t="str">
        <f>IF(B89&lt;=$D$8,WORKDAY(F89,-$D$13,KalendarzŚwiąt!$A$2:$A$103),"-")</f>
        <v>-</v>
      </c>
      <c r="F89" s="166" t="str">
        <f t="shared" si="18"/>
        <v>-</v>
      </c>
      <c r="G89" s="167" t="str">
        <f t="shared" si="10"/>
        <v>-</v>
      </c>
      <c r="H89" s="168" t="str">
        <f t="shared" si="11"/>
        <v>-</v>
      </c>
      <c r="I89" s="2"/>
      <c r="J89" s="169" t="str">
        <f t="shared" si="7"/>
        <v>-</v>
      </c>
      <c r="K89" s="2"/>
      <c r="L89" s="176"/>
      <c r="M89" s="170" t="str">
        <f>IF(B89&lt;=$D$8,VLOOKUP(E89,DaneRynkowe2!B:C,2,0),"-")</f>
        <v>-</v>
      </c>
      <c r="N89" s="171" t="str">
        <f t="shared" si="15"/>
        <v>-</v>
      </c>
      <c r="O89" s="172" t="str">
        <f t="shared" si="16"/>
        <v>-</v>
      </c>
      <c r="P89" s="78"/>
      <c r="Q89" s="173" t="str">
        <f t="shared" si="17"/>
        <v>-</v>
      </c>
    </row>
    <row r="90" spans="2:17" x14ac:dyDescent="0.3">
      <c r="B90" s="163" t="str">
        <f t="shared" si="8"/>
        <v>-</v>
      </c>
      <c r="C90" s="174"/>
      <c r="D90" s="175"/>
      <c r="E90" s="166" t="str">
        <f>IF(B90&lt;=$D$8,WORKDAY(F90,-$D$13,KalendarzŚwiąt!$A$2:$A$103),"-")</f>
        <v>-</v>
      </c>
      <c r="F90" s="166" t="str">
        <f t="shared" si="18"/>
        <v>-</v>
      </c>
      <c r="G90" s="167" t="str">
        <f t="shared" si="10"/>
        <v>-</v>
      </c>
      <c r="H90" s="168" t="str">
        <f t="shared" si="11"/>
        <v>-</v>
      </c>
      <c r="I90" s="2"/>
      <c r="J90" s="169" t="str">
        <f t="shared" si="7"/>
        <v>-</v>
      </c>
      <c r="K90" s="2"/>
      <c r="L90" s="176"/>
      <c r="M90" s="170" t="str">
        <f>IF(B90&lt;=$D$8,VLOOKUP(E90,DaneRynkowe2!B:C,2,0),"-")</f>
        <v>-</v>
      </c>
      <c r="N90" s="171" t="str">
        <f t="shared" si="15"/>
        <v>-</v>
      </c>
      <c r="O90" s="172" t="str">
        <f t="shared" si="16"/>
        <v>-</v>
      </c>
      <c r="P90" s="78"/>
      <c r="Q90" s="173" t="str">
        <f t="shared" si="17"/>
        <v>-</v>
      </c>
    </row>
    <row r="91" spans="2:17" x14ac:dyDescent="0.3">
      <c r="B91" s="163" t="str">
        <f t="shared" si="8"/>
        <v>-</v>
      </c>
      <c r="C91" s="174"/>
      <c r="D91" s="175"/>
      <c r="E91" s="166" t="str">
        <f>IF(B91&lt;=$D$8,WORKDAY(F91,-$D$13,KalendarzŚwiąt!$A$2:$A$103),"-")</f>
        <v>-</v>
      </c>
      <c r="F91" s="166" t="str">
        <f t="shared" si="18"/>
        <v>-</v>
      </c>
      <c r="G91" s="167" t="str">
        <f t="shared" si="10"/>
        <v>-</v>
      </c>
      <c r="H91" s="168" t="str">
        <f t="shared" si="11"/>
        <v>-</v>
      </c>
      <c r="I91" s="2"/>
      <c r="J91" s="169" t="str">
        <f t="shared" si="7"/>
        <v>-</v>
      </c>
      <c r="K91" s="2"/>
      <c r="L91" s="176"/>
      <c r="M91" s="170" t="str">
        <f>IF(B91&lt;=$D$8,VLOOKUP(E91,DaneRynkowe2!B:C,2,0),"-")</f>
        <v>-</v>
      </c>
      <c r="N91" s="171" t="str">
        <f t="shared" si="15"/>
        <v>-</v>
      </c>
      <c r="O91" s="172" t="str">
        <f t="shared" si="16"/>
        <v>-</v>
      </c>
      <c r="P91" s="78"/>
      <c r="Q91" s="173" t="str">
        <f t="shared" si="17"/>
        <v>-</v>
      </c>
    </row>
    <row r="92" spans="2:17" x14ac:dyDescent="0.3">
      <c r="B92" s="163" t="str">
        <f t="shared" si="8"/>
        <v>-</v>
      </c>
      <c r="C92" s="174"/>
      <c r="D92" s="175"/>
      <c r="E92" s="166" t="str">
        <f>IF(B92&lt;=$D$8,WORKDAY(F92,-$D$13,KalendarzŚwiąt!$A$2:$A$103),"-")</f>
        <v>-</v>
      </c>
      <c r="F92" s="166" t="str">
        <f t="shared" si="18"/>
        <v>-</v>
      </c>
      <c r="G92" s="167" t="str">
        <f t="shared" si="10"/>
        <v>-</v>
      </c>
      <c r="H92" s="168" t="str">
        <f t="shared" si="11"/>
        <v>-</v>
      </c>
      <c r="I92" s="2"/>
      <c r="J92" s="169" t="str">
        <f t="shared" si="7"/>
        <v>-</v>
      </c>
      <c r="K92" s="2"/>
      <c r="L92" s="176"/>
      <c r="M92" s="170" t="str">
        <f>IF(B92&lt;=$D$8,VLOOKUP(E92,DaneRynkowe2!B:C,2,0),"-")</f>
        <v>-</v>
      </c>
      <c r="N92" s="171" t="str">
        <f t="shared" si="15"/>
        <v>-</v>
      </c>
      <c r="O92" s="172" t="str">
        <f t="shared" si="16"/>
        <v>-</v>
      </c>
      <c r="P92" s="78"/>
      <c r="Q92" s="173" t="str">
        <f t="shared" si="17"/>
        <v>-</v>
      </c>
    </row>
    <row r="93" spans="2:17" x14ac:dyDescent="0.3">
      <c r="B93" s="163" t="str">
        <f t="shared" si="8"/>
        <v>-</v>
      </c>
      <c r="C93" s="174"/>
      <c r="D93" s="175"/>
      <c r="E93" s="166" t="str">
        <f>IF(B93&lt;=$D$8,WORKDAY(F93,-$D$13,KalendarzŚwiąt!$A$2:$A$103),"-")</f>
        <v>-</v>
      </c>
      <c r="F93" s="166" t="str">
        <f t="shared" si="18"/>
        <v>-</v>
      </c>
      <c r="G93" s="167" t="str">
        <f t="shared" si="10"/>
        <v>-</v>
      </c>
      <c r="H93" s="168" t="str">
        <f t="shared" si="11"/>
        <v>-</v>
      </c>
      <c r="I93" s="2"/>
      <c r="J93" s="169" t="str">
        <f t="shared" si="7"/>
        <v>-</v>
      </c>
      <c r="K93" s="2"/>
      <c r="L93" s="176"/>
      <c r="M93" s="170" t="str">
        <f>IF(B93&lt;=$D$8,VLOOKUP(E93,DaneRynkowe2!B:C,2,0),"-")</f>
        <v>-</v>
      </c>
      <c r="N93" s="171" t="str">
        <f t="shared" si="15"/>
        <v>-</v>
      </c>
      <c r="O93" s="172" t="str">
        <f t="shared" si="16"/>
        <v>-</v>
      </c>
      <c r="P93" s="78"/>
      <c r="Q93" s="173" t="str">
        <f t="shared" si="17"/>
        <v>-</v>
      </c>
    </row>
    <row r="94" spans="2:17" x14ac:dyDescent="0.3">
      <c r="B94" s="163" t="str">
        <f t="shared" si="8"/>
        <v>-</v>
      </c>
      <c r="C94" s="174"/>
      <c r="D94" s="175"/>
      <c r="E94" s="166" t="str">
        <f>IF(B94&lt;=$D$8,WORKDAY(F94,-$D$13,KalendarzŚwiąt!$A$2:$A$103),"-")</f>
        <v>-</v>
      </c>
      <c r="F94" s="166" t="str">
        <f t="shared" si="18"/>
        <v>-</v>
      </c>
      <c r="G94" s="167" t="str">
        <f t="shared" si="10"/>
        <v>-</v>
      </c>
      <c r="H94" s="168" t="str">
        <f t="shared" si="11"/>
        <v>-</v>
      </c>
      <c r="I94" s="2"/>
      <c r="J94" s="169" t="str">
        <f t="shared" si="7"/>
        <v>-</v>
      </c>
      <c r="K94" s="2"/>
      <c r="L94" s="176"/>
      <c r="M94" s="170" t="str">
        <f>IF(B94&lt;=$D$8,VLOOKUP(E94,DaneRynkowe2!B:C,2,0),"-")</f>
        <v>-</v>
      </c>
      <c r="N94" s="171" t="str">
        <f t="shared" si="15"/>
        <v>-</v>
      </c>
      <c r="O94" s="172" t="str">
        <f t="shared" si="16"/>
        <v>-</v>
      </c>
      <c r="P94" s="78"/>
      <c r="Q94" s="173" t="str">
        <f t="shared" si="17"/>
        <v>-</v>
      </c>
    </row>
    <row r="95" spans="2:17" x14ac:dyDescent="0.3">
      <c r="B95" s="163" t="str">
        <f t="shared" si="8"/>
        <v>-</v>
      </c>
      <c r="C95" s="174"/>
      <c r="D95" s="175"/>
      <c r="E95" s="166" t="str">
        <f>IF(B95&lt;=$D$8,WORKDAY(F95,-$D$13,KalendarzŚwiąt!$A$2:$A$103),"-")</f>
        <v>-</v>
      </c>
      <c r="F95" s="166" t="str">
        <f t="shared" si="18"/>
        <v>-</v>
      </c>
      <c r="G95" s="167" t="str">
        <f t="shared" si="10"/>
        <v>-</v>
      </c>
      <c r="H95" s="168" t="str">
        <f t="shared" si="11"/>
        <v>-</v>
      </c>
      <c r="I95" s="2"/>
      <c r="J95" s="169" t="str">
        <f t="shared" si="7"/>
        <v>-</v>
      </c>
      <c r="K95" s="2"/>
      <c r="L95" s="176"/>
      <c r="M95" s="170" t="str">
        <f>IF(B95&lt;=$D$8,VLOOKUP(E95,DaneRynkowe2!B:C,2,0),"-")</f>
        <v>-</v>
      </c>
      <c r="N95" s="171" t="str">
        <f t="shared" si="15"/>
        <v>-</v>
      </c>
      <c r="O95" s="172" t="str">
        <f t="shared" si="16"/>
        <v>-</v>
      </c>
      <c r="P95" s="78"/>
      <c r="Q95" s="173" t="str">
        <f t="shared" si="17"/>
        <v>-</v>
      </c>
    </row>
    <row r="96" spans="2:17" x14ac:dyDescent="0.3">
      <c r="B96" s="163" t="str">
        <f t="shared" si="8"/>
        <v>-</v>
      </c>
      <c r="C96" s="174"/>
      <c r="D96" s="175"/>
      <c r="E96" s="166" t="str">
        <f>IF(B96&lt;=$D$8,WORKDAY(F96,-$D$13,KalendarzŚwiąt!$A$2:$A$103),"-")</f>
        <v>-</v>
      </c>
      <c r="F96" s="166" t="str">
        <f t="shared" si="18"/>
        <v>-</v>
      </c>
      <c r="G96" s="167" t="str">
        <f t="shared" si="10"/>
        <v>-</v>
      </c>
      <c r="H96" s="168" t="str">
        <f t="shared" si="11"/>
        <v>-</v>
      </c>
      <c r="I96" s="2"/>
      <c r="J96" s="169" t="str">
        <f t="shared" si="7"/>
        <v>-</v>
      </c>
      <c r="K96" s="2"/>
      <c r="L96" s="176"/>
      <c r="M96" s="170" t="str">
        <f>IF(B96&lt;=$D$8,VLOOKUP(E96,DaneRynkowe2!B:C,2,0),"-")</f>
        <v>-</v>
      </c>
      <c r="N96" s="171" t="str">
        <f t="shared" si="15"/>
        <v>-</v>
      </c>
      <c r="O96" s="172" t="str">
        <f t="shared" si="16"/>
        <v>-</v>
      </c>
      <c r="P96" s="78"/>
      <c r="Q96" s="173" t="str">
        <f t="shared" si="17"/>
        <v>-</v>
      </c>
    </row>
    <row r="97" spans="2:17" x14ac:dyDescent="0.3">
      <c r="B97" s="163" t="str">
        <f t="shared" si="8"/>
        <v>-</v>
      </c>
      <c r="C97" s="174"/>
      <c r="D97" s="175"/>
      <c r="E97" s="166" t="str">
        <f>IF(B97&lt;=$D$8,WORKDAY(F97,-$D$13,KalendarzŚwiąt!$A$2:$A$103),"-")</f>
        <v>-</v>
      </c>
      <c r="F97" s="166" t="str">
        <f t="shared" si="18"/>
        <v>-</v>
      </c>
      <c r="G97" s="167" t="str">
        <f t="shared" si="10"/>
        <v>-</v>
      </c>
      <c r="H97" s="168" t="str">
        <f t="shared" si="11"/>
        <v>-</v>
      </c>
      <c r="I97" s="2"/>
      <c r="J97" s="169" t="str">
        <f t="shared" si="7"/>
        <v>-</v>
      </c>
      <c r="K97" s="2"/>
      <c r="L97" s="176"/>
      <c r="M97" s="170" t="str">
        <f>IF(B97&lt;=$D$8,VLOOKUP(E97,DaneRynkowe2!B:C,2,0),"-")</f>
        <v>-</v>
      </c>
      <c r="N97" s="171" t="str">
        <f t="shared" si="15"/>
        <v>-</v>
      </c>
      <c r="O97" s="172" t="str">
        <f t="shared" si="16"/>
        <v>-</v>
      </c>
      <c r="P97" s="78"/>
      <c r="Q97" s="173" t="str">
        <f t="shared" si="17"/>
        <v>-</v>
      </c>
    </row>
    <row r="98" spans="2:17" x14ac:dyDescent="0.3">
      <c r="B98" s="163" t="str">
        <f t="shared" si="8"/>
        <v>-</v>
      </c>
      <c r="C98" s="174"/>
      <c r="D98" s="175"/>
      <c r="E98" s="166" t="str">
        <f>IF(B98&lt;=$D$8,WORKDAY(F98,-$D$13,KalendarzŚwiąt!$A$2:$A$103),"-")</f>
        <v>-</v>
      </c>
      <c r="F98" s="166" t="str">
        <f t="shared" si="18"/>
        <v>-</v>
      </c>
      <c r="G98" s="167" t="str">
        <f t="shared" si="10"/>
        <v>-</v>
      </c>
      <c r="H98" s="168" t="str">
        <f t="shared" si="11"/>
        <v>-</v>
      </c>
      <c r="I98" s="2"/>
      <c r="J98" s="169" t="str">
        <f t="shared" si="7"/>
        <v>-</v>
      </c>
      <c r="K98" s="2"/>
      <c r="L98" s="176"/>
      <c r="M98" s="170" t="str">
        <f>IF(B98&lt;=$D$8,VLOOKUP(E98,DaneRynkowe2!B:C,2,0),"-")</f>
        <v>-</v>
      </c>
      <c r="N98" s="171" t="str">
        <f t="shared" si="15"/>
        <v>-</v>
      </c>
      <c r="O98" s="172" t="str">
        <f t="shared" si="16"/>
        <v>-</v>
      </c>
      <c r="P98" s="78"/>
      <c r="Q98" s="173" t="str">
        <f t="shared" si="17"/>
        <v>-</v>
      </c>
    </row>
    <row r="99" spans="2:17" x14ac:dyDescent="0.3">
      <c r="B99" s="163" t="str">
        <f t="shared" si="8"/>
        <v>-</v>
      </c>
      <c r="C99" s="174"/>
      <c r="D99" s="175"/>
      <c r="E99" s="166" t="str">
        <f>IF(B99&lt;=$D$8,WORKDAY(F99,-$D$13,KalendarzŚwiąt!$A$2:$A$103),"-")</f>
        <v>-</v>
      </c>
      <c r="F99" s="166" t="str">
        <f t="shared" si="18"/>
        <v>-</v>
      </c>
      <c r="G99" s="167" t="str">
        <f t="shared" si="10"/>
        <v>-</v>
      </c>
      <c r="H99" s="168" t="str">
        <f t="shared" si="11"/>
        <v>-</v>
      </c>
      <c r="I99" s="2"/>
      <c r="J99" s="169" t="str">
        <f t="shared" si="7"/>
        <v>-</v>
      </c>
      <c r="K99" s="2"/>
      <c r="L99" s="176"/>
      <c r="M99" s="170" t="str">
        <f>IF(B99&lt;=$D$8,VLOOKUP(E99,DaneRynkowe2!B:C,2,0),"-")</f>
        <v>-</v>
      </c>
      <c r="N99" s="171" t="str">
        <f t="shared" si="15"/>
        <v>-</v>
      </c>
      <c r="O99" s="172" t="str">
        <f t="shared" si="16"/>
        <v>-</v>
      </c>
      <c r="P99" s="78"/>
      <c r="Q99" s="173" t="str">
        <f t="shared" si="17"/>
        <v>-</v>
      </c>
    </row>
    <row r="100" spans="2:17" x14ac:dyDescent="0.3">
      <c r="B100" s="163" t="str">
        <f t="shared" si="8"/>
        <v>-</v>
      </c>
      <c r="C100" s="174"/>
      <c r="D100" s="175"/>
      <c r="E100" s="166" t="str">
        <f>IF(B100&lt;=$D$8,WORKDAY(F100,-$D$13,KalendarzŚwiąt!$A$2:$A$103),"-")</f>
        <v>-</v>
      </c>
      <c r="F100" s="166" t="str">
        <f t="shared" si="18"/>
        <v>-</v>
      </c>
      <c r="G100" s="167" t="str">
        <f t="shared" si="10"/>
        <v>-</v>
      </c>
      <c r="H100" s="168" t="str">
        <f t="shared" si="11"/>
        <v>-</v>
      </c>
      <c r="I100" s="2"/>
      <c r="J100" s="169" t="str">
        <f t="shared" si="7"/>
        <v>-</v>
      </c>
      <c r="K100" s="2"/>
      <c r="L100" s="176"/>
      <c r="M100" s="170" t="str">
        <f>IF(B100&lt;=$D$8,VLOOKUP(E100,DaneRynkowe2!B:C,2,0),"-")</f>
        <v>-</v>
      </c>
      <c r="N100" s="171" t="str">
        <f t="shared" si="15"/>
        <v>-</v>
      </c>
      <c r="O100" s="172" t="str">
        <f t="shared" si="16"/>
        <v>-</v>
      </c>
      <c r="P100" s="78"/>
      <c r="Q100" s="173" t="str">
        <f t="shared" si="17"/>
        <v>-</v>
      </c>
    </row>
    <row r="101" spans="2:17" x14ac:dyDescent="0.3">
      <c r="B101" s="163" t="str">
        <f t="shared" si="8"/>
        <v>-</v>
      </c>
      <c r="C101" s="174"/>
      <c r="D101" s="175"/>
      <c r="E101" s="166" t="str">
        <f>IF(B101&lt;=$D$8,WORKDAY(F101,-$D$13,KalendarzŚwiąt!$A$2:$A$103),"-")</f>
        <v>-</v>
      </c>
      <c r="F101" s="166" t="str">
        <f t="shared" si="18"/>
        <v>-</v>
      </c>
      <c r="G101" s="167" t="str">
        <f t="shared" si="10"/>
        <v>-</v>
      </c>
      <c r="H101" s="168" t="str">
        <f t="shared" si="11"/>
        <v>-</v>
      </c>
      <c r="I101" s="2"/>
      <c r="J101" s="169" t="str">
        <f t="shared" si="7"/>
        <v>-</v>
      </c>
      <c r="K101" s="2"/>
      <c r="L101" s="176"/>
      <c r="M101" s="170" t="str">
        <f>IF(B101&lt;=$D$8,VLOOKUP(E101,DaneRynkowe2!B:C,2,0),"-")</f>
        <v>-</v>
      </c>
      <c r="N101" s="171" t="str">
        <f t="shared" si="15"/>
        <v>-</v>
      </c>
      <c r="O101" s="172" t="str">
        <f t="shared" si="16"/>
        <v>-</v>
      </c>
      <c r="P101" s="78"/>
      <c r="Q101" s="173" t="str">
        <f t="shared" si="17"/>
        <v>-</v>
      </c>
    </row>
    <row r="102" spans="2:17" x14ac:dyDescent="0.3">
      <c r="B102" s="163" t="str">
        <f t="shared" si="8"/>
        <v>-</v>
      </c>
      <c r="C102" s="174"/>
      <c r="D102" s="175"/>
      <c r="E102" s="166" t="str">
        <f>IF(B102&lt;=$D$8,WORKDAY(F102,-$D$13,KalendarzŚwiąt!$A$2:$A$103),"-")</f>
        <v>-</v>
      </c>
      <c r="F102" s="166" t="str">
        <f t="shared" si="18"/>
        <v>-</v>
      </c>
      <c r="G102" s="167" t="str">
        <f t="shared" si="10"/>
        <v>-</v>
      </c>
      <c r="H102" s="168" t="str">
        <f t="shared" si="11"/>
        <v>-</v>
      </c>
      <c r="I102" s="2"/>
      <c r="J102" s="169" t="str">
        <f t="shared" si="7"/>
        <v>-</v>
      </c>
      <c r="K102" s="2"/>
      <c r="L102" s="176"/>
      <c r="M102" s="170" t="str">
        <f>IF(B102&lt;=$D$8,VLOOKUP(E102,DaneRynkowe2!B:C,2,0),"-")</f>
        <v>-</v>
      </c>
      <c r="N102" s="171" t="str">
        <f t="shared" si="15"/>
        <v>-</v>
      </c>
      <c r="O102" s="172" t="str">
        <f t="shared" si="16"/>
        <v>-</v>
      </c>
      <c r="P102" s="78"/>
      <c r="Q102" s="173" t="str">
        <f t="shared" si="17"/>
        <v>-</v>
      </c>
    </row>
    <row r="103" spans="2:17" x14ac:dyDescent="0.3">
      <c r="B103" s="163" t="str">
        <f t="shared" si="8"/>
        <v>-</v>
      </c>
      <c r="C103" s="174"/>
      <c r="D103" s="175"/>
      <c r="E103" s="166" t="str">
        <f>IF(B103&lt;=$D$8,WORKDAY(F103,-$D$13,KalendarzŚwiąt!$A$2:$A$103),"-")</f>
        <v>-</v>
      </c>
      <c r="F103" s="166" t="str">
        <f t="shared" si="18"/>
        <v>-</v>
      </c>
      <c r="G103" s="167" t="str">
        <f t="shared" si="10"/>
        <v>-</v>
      </c>
      <c r="H103" s="168" t="str">
        <f t="shared" si="11"/>
        <v>-</v>
      </c>
      <c r="I103" s="2"/>
      <c r="J103" s="169" t="str">
        <f t="shared" si="7"/>
        <v>-</v>
      </c>
      <c r="K103" s="2"/>
      <c r="L103" s="176"/>
      <c r="M103" s="170" t="str">
        <f>IF(B103&lt;=$D$8,VLOOKUP(E103,DaneRynkowe2!B:C,2,0),"-")</f>
        <v>-</v>
      </c>
      <c r="N103" s="171" t="str">
        <f t="shared" si="15"/>
        <v>-</v>
      </c>
      <c r="O103" s="172" t="str">
        <f t="shared" si="16"/>
        <v>-</v>
      </c>
      <c r="P103" s="78"/>
      <c r="Q103" s="173" t="str">
        <f t="shared" si="17"/>
        <v>-</v>
      </c>
    </row>
    <row r="104" spans="2:17" x14ac:dyDescent="0.3">
      <c r="B104" s="163" t="str">
        <f t="shared" si="8"/>
        <v>-</v>
      </c>
      <c r="C104" s="174"/>
      <c r="D104" s="175"/>
      <c r="E104" s="166" t="str">
        <f>IF(B104&lt;=$D$8,WORKDAY(F104,-$D$13,KalendarzŚwiąt!$A$2:$A$103),"-")</f>
        <v>-</v>
      </c>
      <c r="F104" s="166" t="str">
        <f t="shared" si="18"/>
        <v>-</v>
      </c>
      <c r="G104" s="167" t="str">
        <f t="shared" si="10"/>
        <v>-</v>
      </c>
      <c r="H104" s="168" t="str">
        <f t="shared" si="11"/>
        <v>-</v>
      </c>
      <c r="I104" s="2"/>
      <c r="J104" s="169" t="str">
        <f t="shared" si="7"/>
        <v>-</v>
      </c>
      <c r="K104" s="2"/>
      <c r="L104" s="176"/>
      <c r="M104" s="170" t="str">
        <f>IF(B104&lt;=$D$8,VLOOKUP(E104,DaneRynkowe2!B:C,2,0),"-")</f>
        <v>-</v>
      </c>
      <c r="N104" s="171" t="str">
        <f t="shared" si="15"/>
        <v>-</v>
      </c>
      <c r="O104" s="172" t="str">
        <f t="shared" si="16"/>
        <v>-</v>
      </c>
      <c r="P104" s="78"/>
      <c r="Q104" s="173" t="str">
        <f t="shared" si="17"/>
        <v>-</v>
      </c>
    </row>
    <row r="105" spans="2:17" x14ac:dyDescent="0.3">
      <c r="B105" s="163" t="str">
        <f t="shared" si="8"/>
        <v>-</v>
      </c>
      <c r="C105" s="174"/>
      <c r="D105" s="175"/>
      <c r="E105" s="166" t="str">
        <f>IF(B105&lt;=$D$8,WORKDAY(F105,-$D$13,KalendarzŚwiąt!$A$2:$A$103),"-")</f>
        <v>-</v>
      </c>
      <c r="F105" s="166" t="str">
        <f t="shared" si="18"/>
        <v>-</v>
      </c>
      <c r="G105" s="167" t="str">
        <f t="shared" si="10"/>
        <v>-</v>
      </c>
      <c r="H105" s="168" t="str">
        <f t="shared" si="11"/>
        <v>-</v>
      </c>
      <c r="I105" s="2"/>
      <c r="J105" s="169" t="str">
        <f t="shared" si="7"/>
        <v>-</v>
      </c>
      <c r="K105" s="2"/>
      <c r="L105" s="176"/>
      <c r="M105" s="170" t="str">
        <f>IF(B105&lt;=$D$8,VLOOKUP(E105,DaneRynkowe2!B:C,2,0),"-")</f>
        <v>-</v>
      </c>
      <c r="N105" s="171" t="str">
        <f t="shared" si="15"/>
        <v>-</v>
      </c>
      <c r="O105" s="172" t="str">
        <f t="shared" si="16"/>
        <v>-</v>
      </c>
      <c r="P105" s="78"/>
      <c r="Q105" s="173" t="str">
        <f t="shared" si="17"/>
        <v>-</v>
      </c>
    </row>
    <row r="106" spans="2:17" x14ac:dyDescent="0.3">
      <c r="B106" s="163" t="str">
        <f t="shared" si="8"/>
        <v>-</v>
      </c>
      <c r="C106" s="174"/>
      <c r="D106" s="175"/>
      <c r="E106" s="166" t="str">
        <f>IF(B106&lt;=$D$8,WORKDAY(F106,-$D$13,KalendarzŚwiąt!$A$2:$A$103),"-")</f>
        <v>-</v>
      </c>
      <c r="F106" s="166" t="str">
        <f t="shared" si="18"/>
        <v>-</v>
      </c>
      <c r="G106" s="167" t="str">
        <f t="shared" si="10"/>
        <v>-</v>
      </c>
      <c r="H106" s="168" t="str">
        <f t="shared" si="11"/>
        <v>-</v>
      </c>
      <c r="I106" s="2"/>
      <c r="J106" s="169" t="str">
        <f t="shared" si="7"/>
        <v>-</v>
      </c>
      <c r="K106" s="2"/>
      <c r="L106" s="176"/>
      <c r="M106" s="170" t="str">
        <f>IF(B106&lt;=$D$8,VLOOKUP(E106,DaneRynkowe2!B:C,2,0),"-")</f>
        <v>-</v>
      </c>
      <c r="N106" s="171" t="str">
        <f t="shared" si="15"/>
        <v>-</v>
      </c>
      <c r="O106" s="172" t="str">
        <f t="shared" si="16"/>
        <v>-</v>
      </c>
      <c r="P106" s="78"/>
      <c r="Q106" s="173" t="str">
        <f t="shared" si="17"/>
        <v>-</v>
      </c>
    </row>
    <row r="107" spans="2:17" x14ac:dyDescent="0.3">
      <c r="B107" s="163" t="str">
        <f t="shared" si="8"/>
        <v>-</v>
      </c>
      <c r="C107" s="174"/>
      <c r="D107" s="175"/>
      <c r="E107" s="166" t="str">
        <f>IF(B107&lt;=$D$8,WORKDAY(F107,-$D$13,KalendarzŚwiąt!$A$2:$A$103),"-")</f>
        <v>-</v>
      </c>
      <c r="F107" s="166" t="str">
        <f t="shared" si="18"/>
        <v>-</v>
      </c>
      <c r="G107" s="167" t="str">
        <f t="shared" si="10"/>
        <v>-</v>
      </c>
      <c r="H107" s="168" t="str">
        <f t="shared" si="11"/>
        <v>-</v>
      </c>
      <c r="I107" s="2"/>
      <c r="J107" s="169" t="str">
        <f t="shared" si="7"/>
        <v>-</v>
      </c>
      <c r="K107" s="2"/>
      <c r="L107" s="176"/>
      <c r="M107" s="170" t="str">
        <f>IF(B107&lt;=$D$8,VLOOKUP(E107,DaneRynkowe2!B:C,2,0),"-")</f>
        <v>-</v>
      </c>
      <c r="N107" s="171" t="str">
        <f t="shared" si="15"/>
        <v>-</v>
      </c>
      <c r="O107" s="172" t="str">
        <f t="shared" si="16"/>
        <v>-</v>
      </c>
      <c r="P107" s="78"/>
      <c r="Q107" s="173" t="str">
        <f t="shared" si="17"/>
        <v>-</v>
      </c>
    </row>
    <row r="108" spans="2:17" x14ac:dyDescent="0.3">
      <c r="B108" s="163" t="str">
        <f t="shared" si="8"/>
        <v>-</v>
      </c>
      <c r="C108" s="174"/>
      <c r="D108" s="175"/>
      <c r="E108" s="166" t="str">
        <f>IF(B108&lt;=$D$8,WORKDAY(F108,-$D$13,KalendarzŚwiąt!$A$2:$A$103),"-")</f>
        <v>-</v>
      </c>
      <c r="F108" s="166" t="str">
        <f t="shared" si="18"/>
        <v>-</v>
      </c>
      <c r="G108" s="167" t="str">
        <f t="shared" si="10"/>
        <v>-</v>
      </c>
      <c r="H108" s="168" t="str">
        <f t="shared" si="11"/>
        <v>-</v>
      </c>
      <c r="I108" s="2"/>
      <c r="J108" s="169" t="str">
        <f t="shared" si="7"/>
        <v>-</v>
      </c>
      <c r="K108" s="2"/>
      <c r="L108" s="176"/>
      <c r="M108" s="170" t="str">
        <f>IF(B108&lt;=$D$8,VLOOKUP(E108,DaneRynkowe2!B:C,2,0),"-")</f>
        <v>-</v>
      </c>
      <c r="N108" s="171" t="str">
        <f t="shared" si="15"/>
        <v>-</v>
      </c>
      <c r="O108" s="172" t="str">
        <f t="shared" si="16"/>
        <v>-</v>
      </c>
      <c r="P108" s="78"/>
      <c r="Q108" s="173" t="str">
        <f t="shared" si="17"/>
        <v>-</v>
      </c>
    </row>
    <row r="109" spans="2:17" s="15" customFormat="1" x14ac:dyDescent="0.3">
      <c r="B109" s="163" t="str">
        <f t="shared" si="8"/>
        <v>-</v>
      </c>
      <c r="C109" s="174"/>
      <c r="D109" s="175"/>
      <c r="E109" s="166" t="str">
        <f>IF(B109&lt;=$D$8,WORKDAY(F109,-$D$13,KalendarzŚwiąt!$A$2:$A$103),"-")</f>
        <v>-</v>
      </c>
      <c r="F109" s="166" t="str">
        <f t="shared" si="18"/>
        <v>-</v>
      </c>
      <c r="G109" s="167" t="str">
        <f t="shared" si="10"/>
        <v>-</v>
      </c>
      <c r="H109" s="168" t="str">
        <f t="shared" si="11"/>
        <v>-</v>
      </c>
      <c r="I109" s="2"/>
      <c r="J109" s="169" t="str">
        <f t="shared" ref="J109:J172" si="19">IF(B109="-","-",VLOOKUP(B109,$B$20:$J$40,9,0))</f>
        <v>-</v>
      </c>
      <c r="K109" s="2"/>
      <c r="L109" s="176"/>
      <c r="M109" s="170" t="str">
        <f>IF(B109&lt;=$D$8,VLOOKUP(E109,DaneRynkowe2!B:C,2,0),"-")</f>
        <v>-</v>
      </c>
      <c r="N109" s="171" t="str">
        <f t="shared" si="15"/>
        <v>-</v>
      </c>
      <c r="O109" s="172" t="str">
        <f t="shared" si="16"/>
        <v>-</v>
      </c>
      <c r="P109" s="78"/>
      <c r="Q109" s="173" t="str">
        <f t="shared" si="17"/>
        <v>-</v>
      </c>
    </row>
    <row r="110" spans="2:17" x14ac:dyDescent="0.3">
      <c r="B110" s="163" t="str">
        <f t="shared" ref="B110:B173" si="20">IF(B109="-","-",IF(F109=VLOOKUP(B109,$B$20:$H$40,5,0),"-",B109))</f>
        <v>-</v>
      </c>
      <c r="C110" s="174"/>
      <c r="D110" s="175"/>
      <c r="E110" s="166" t="str">
        <f>IF(B110&lt;=$D$8,WORKDAY(F110,-$D$13,KalendarzŚwiąt!$A$2:$A$103),"-")</f>
        <v>-</v>
      </c>
      <c r="F110" s="166" t="str">
        <f t="shared" si="18"/>
        <v>-</v>
      </c>
      <c r="G110" s="167" t="str">
        <f t="shared" ref="G110:G173" si="21">IF(B110="-","-",E110-$C$45)</f>
        <v>-</v>
      </c>
      <c r="H110" s="168" t="str">
        <f t="shared" ref="H110:H173" si="22">IF(B110="-","-",F110-$D$45)</f>
        <v>-</v>
      </c>
      <c r="I110" s="2"/>
      <c r="J110" s="169" t="str">
        <f t="shared" si="19"/>
        <v>-</v>
      </c>
      <c r="K110" s="2"/>
      <c r="L110" s="176"/>
      <c r="M110" s="170" t="str">
        <f>IF(B110&lt;=$D$8,VLOOKUP(E110,DaneRynkowe2!B:C,2,0),"-")</f>
        <v>-</v>
      </c>
      <c r="N110" s="171" t="str">
        <f t="shared" ref="N110:N141" si="23">IF(B110="-","-",(M110/$L$45-1)*$D$14/G110)</f>
        <v>-</v>
      </c>
      <c r="O110" s="172" t="str">
        <f t="shared" ref="O110:O141" si="24">IF(B110="-","-",ROUND(J110*(N110+$D$15)*H110/365,$O$16))</f>
        <v>-</v>
      </c>
      <c r="P110" s="78"/>
      <c r="Q110" s="173" t="str">
        <f t="shared" ref="Q110:Q141" si="25">IF(B110="-","-",O110-O109)</f>
        <v>-</v>
      </c>
    </row>
    <row r="111" spans="2:17" x14ac:dyDescent="0.3">
      <c r="B111" s="163" t="str">
        <f t="shared" si="20"/>
        <v>-</v>
      </c>
      <c r="C111" s="174"/>
      <c r="D111" s="175"/>
      <c r="E111" s="166" t="str">
        <f>IF(B111&lt;=$D$8,WORKDAY(F111,-$D$13,KalendarzŚwiąt!$A$2:$A$103),"-")</f>
        <v>-</v>
      </c>
      <c r="F111" s="166" t="str">
        <f t="shared" si="18"/>
        <v>-</v>
      </c>
      <c r="G111" s="167" t="str">
        <f t="shared" si="21"/>
        <v>-</v>
      </c>
      <c r="H111" s="168" t="str">
        <f t="shared" si="22"/>
        <v>-</v>
      </c>
      <c r="I111" s="2"/>
      <c r="J111" s="169" t="str">
        <f t="shared" si="19"/>
        <v>-</v>
      </c>
      <c r="K111" s="2"/>
      <c r="L111" s="176"/>
      <c r="M111" s="170" t="str">
        <f>IF(B111&lt;=$D$8,VLOOKUP(E111,DaneRynkowe2!B:C,2,0),"-")</f>
        <v>-</v>
      </c>
      <c r="N111" s="171" t="str">
        <f t="shared" si="23"/>
        <v>-</v>
      </c>
      <c r="O111" s="172" t="str">
        <f t="shared" si="24"/>
        <v>-</v>
      </c>
      <c r="P111" s="78"/>
      <c r="Q111" s="173" t="str">
        <f t="shared" si="25"/>
        <v>-</v>
      </c>
    </row>
    <row r="112" spans="2:17" x14ac:dyDescent="0.3">
      <c r="B112" s="163" t="str">
        <f t="shared" si="20"/>
        <v>-</v>
      </c>
      <c r="C112" s="174"/>
      <c r="D112" s="175"/>
      <c r="E112" s="166" t="str">
        <f>IF(B112&lt;=$D$8,WORKDAY(F112,-$D$13,KalendarzŚwiąt!$A$2:$A$103),"-")</f>
        <v>-</v>
      </c>
      <c r="F112" s="166" t="str">
        <f t="shared" si="18"/>
        <v>-</v>
      </c>
      <c r="G112" s="167" t="str">
        <f t="shared" si="21"/>
        <v>-</v>
      </c>
      <c r="H112" s="168" t="str">
        <f t="shared" si="22"/>
        <v>-</v>
      </c>
      <c r="I112" s="2"/>
      <c r="J112" s="169" t="str">
        <f t="shared" si="19"/>
        <v>-</v>
      </c>
      <c r="K112" s="2"/>
      <c r="L112" s="176"/>
      <c r="M112" s="170" t="str">
        <f>IF(B112&lt;=$D$8,VLOOKUP(E112,DaneRynkowe2!B:C,2,0),"-")</f>
        <v>-</v>
      </c>
      <c r="N112" s="171" t="str">
        <f t="shared" si="23"/>
        <v>-</v>
      </c>
      <c r="O112" s="172" t="str">
        <f t="shared" si="24"/>
        <v>-</v>
      </c>
      <c r="P112" s="78"/>
      <c r="Q112" s="173" t="str">
        <f t="shared" si="25"/>
        <v>-</v>
      </c>
    </row>
    <row r="113" spans="2:17" x14ac:dyDescent="0.3">
      <c r="B113" s="163" t="str">
        <f t="shared" si="20"/>
        <v>-</v>
      </c>
      <c r="C113" s="174"/>
      <c r="D113" s="175"/>
      <c r="E113" s="166" t="str">
        <f>IF(B113&lt;=$D$8,WORKDAY(F113,-$D$13,KalendarzŚwiąt!$A$2:$A$103),"-")</f>
        <v>-</v>
      </c>
      <c r="F113" s="166" t="str">
        <f t="shared" si="18"/>
        <v>-</v>
      </c>
      <c r="G113" s="167" t="str">
        <f t="shared" si="21"/>
        <v>-</v>
      </c>
      <c r="H113" s="168" t="str">
        <f t="shared" si="22"/>
        <v>-</v>
      </c>
      <c r="I113" s="2"/>
      <c r="J113" s="169" t="str">
        <f t="shared" si="19"/>
        <v>-</v>
      </c>
      <c r="K113" s="2"/>
      <c r="L113" s="176"/>
      <c r="M113" s="170" t="str">
        <f>IF(B113&lt;=$D$8,VLOOKUP(E113,DaneRynkowe2!B:C,2,0),"-")</f>
        <v>-</v>
      </c>
      <c r="N113" s="171" t="str">
        <f t="shared" si="23"/>
        <v>-</v>
      </c>
      <c r="O113" s="172" t="str">
        <f t="shared" si="24"/>
        <v>-</v>
      </c>
      <c r="P113" s="78"/>
      <c r="Q113" s="173" t="str">
        <f t="shared" si="25"/>
        <v>-</v>
      </c>
    </row>
    <row r="114" spans="2:17" x14ac:dyDescent="0.3">
      <c r="B114" s="163" t="str">
        <f t="shared" si="20"/>
        <v>-</v>
      </c>
      <c r="C114" s="174"/>
      <c r="D114" s="175"/>
      <c r="E114" s="166" t="str">
        <f>IF(B114&lt;=$D$8,WORKDAY(F114,-$D$13,KalendarzŚwiąt!$A$2:$A$103),"-")</f>
        <v>-</v>
      </c>
      <c r="F114" s="166" t="str">
        <f t="shared" ref="F114:F145" si="26">IFERROR(IF((F113+1)&gt;VLOOKUP(B114,$B$21:$H$43,5,0),"-",F113+1),"-")</f>
        <v>-</v>
      </c>
      <c r="G114" s="167" t="str">
        <f t="shared" si="21"/>
        <v>-</v>
      </c>
      <c r="H114" s="168" t="str">
        <f t="shared" si="22"/>
        <v>-</v>
      </c>
      <c r="I114" s="2"/>
      <c r="J114" s="169" t="str">
        <f t="shared" si="19"/>
        <v>-</v>
      </c>
      <c r="K114" s="2"/>
      <c r="L114" s="176"/>
      <c r="M114" s="170" t="str">
        <f>IF(B114&lt;=$D$8,VLOOKUP(E114,DaneRynkowe2!B:C,2,0),"-")</f>
        <v>-</v>
      </c>
      <c r="N114" s="171" t="str">
        <f t="shared" si="23"/>
        <v>-</v>
      </c>
      <c r="O114" s="172" t="str">
        <f t="shared" si="24"/>
        <v>-</v>
      </c>
      <c r="P114" s="78"/>
      <c r="Q114" s="173" t="str">
        <f t="shared" si="25"/>
        <v>-</v>
      </c>
    </row>
    <row r="115" spans="2:17" x14ac:dyDescent="0.3">
      <c r="B115" s="163" t="str">
        <f t="shared" si="20"/>
        <v>-</v>
      </c>
      <c r="C115" s="174"/>
      <c r="D115" s="175"/>
      <c r="E115" s="166" t="str">
        <f>IF(B115&lt;=$D$8,WORKDAY(F115,-$D$13,KalendarzŚwiąt!$A$2:$A$103),"-")</f>
        <v>-</v>
      </c>
      <c r="F115" s="166" t="str">
        <f t="shared" si="26"/>
        <v>-</v>
      </c>
      <c r="G115" s="167" t="str">
        <f t="shared" si="21"/>
        <v>-</v>
      </c>
      <c r="H115" s="168" t="str">
        <f t="shared" si="22"/>
        <v>-</v>
      </c>
      <c r="I115" s="2"/>
      <c r="J115" s="169" t="str">
        <f t="shared" si="19"/>
        <v>-</v>
      </c>
      <c r="K115" s="2"/>
      <c r="L115" s="176"/>
      <c r="M115" s="170" t="str">
        <f>IF(B115&lt;=$D$8,VLOOKUP(E115,DaneRynkowe2!B:C,2,0),"-")</f>
        <v>-</v>
      </c>
      <c r="N115" s="171" t="str">
        <f t="shared" si="23"/>
        <v>-</v>
      </c>
      <c r="O115" s="172" t="str">
        <f t="shared" si="24"/>
        <v>-</v>
      </c>
      <c r="P115" s="78"/>
      <c r="Q115" s="173" t="str">
        <f t="shared" si="25"/>
        <v>-</v>
      </c>
    </row>
    <row r="116" spans="2:17" x14ac:dyDescent="0.3">
      <c r="B116" s="163" t="str">
        <f t="shared" si="20"/>
        <v>-</v>
      </c>
      <c r="C116" s="174"/>
      <c r="D116" s="175"/>
      <c r="E116" s="166" t="str">
        <f>IF(B116&lt;=$D$8,WORKDAY(F116,-$D$13,KalendarzŚwiąt!$A$2:$A$103),"-")</f>
        <v>-</v>
      </c>
      <c r="F116" s="166" t="str">
        <f t="shared" si="26"/>
        <v>-</v>
      </c>
      <c r="G116" s="167" t="str">
        <f t="shared" si="21"/>
        <v>-</v>
      </c>
      <c r="H116" s="168" t="str">
        <f t="shared" si="22"/>
        <v>-</v>
      </c>
      <c r="I116" s="2"/>
      <c r="J116" s="169" t="str">
        <f t="shared" si="19"/>
        <v>-</v>
      </c>
      <c r="K116" s="2"/>
      <c r="L116" s="176"/>
      <c r="M116" s="170" t="str">
        <f>IF(B116&lt;=$D$8,VLOOKUP(E116,DaneRynkowe2!B:C,2,0),"-")</f>
        <v>-</v>
      </c>
      <c r="N116" s="171" t="str">
        <f t="shared" si="23"/>
        <v>-</v>
      </c>
      <c r="O116" s="172" t="str">
        <f t="shared" si="24"/>
        <v>-</v>
      </c>
      <c r="P116" s="78"/>
      <c r="Q116" s="173" t="str">
        <f t="shared" si="25"/>
        <v>-</v>
      </c>
    </row>
    <row r="117" spans="2:17" x14ac:dyDescent="0.3">
      <c r="B117" s="163" t="str">
        <f t="shared" si="20"/>
        <v>-</v>
      </c>
      <c r="C117" s="174"/>
      <c r="D117" s="175"/>
      <c r="E117" s="166" t="str">
        <f>IF(B117&lt;=$D$8,WORKDAY(F117,-$D$13,KalendarzŚwiąt!$A$2:$A$103),"-")</f>
        <v>-</v>
      </c>
      <c r="F117" s="166" t="str">
        <f t="shared" si="26"/>
        <v>-</v>
      </c>
      <c r="G117" s="167" t="str">
        <f t="shared" si="21"/>
        <v>-</v>
      </c>
      <c r="H117" s="168" t="str">
        <f t="shared" si="22"/>
        <v>-</v>
      </c>
      <c r="I117" s="2"/>
      <c r="J117" s="169" t="str">
        <f t="shared" si="19"/>
        <v>-</v>
      </c>
      <c r="K117" s="2"/>
      <c r="L117" s="176"/>
      <c r="M117" s="170" t="str">
        <f>IF(B117&lt;=$D$8,VLOOKUP(E117,DaneRynkowe2!B:C,2,0),"-")</f>
        <v>-</v>
      </c>
      <c r="N117" s="171" t="str">
        <f t="shared" si="23"/>
        <v>-</v>
      </c>
      <c r="O117" s="172" t="str">
        <f t="shared" si="24"/>
        <v>-</v>
      </c>
      <c r="P117" s="78"/>
      <c r="Q117" s="173" t="str">
        <f t="shared" si="25"/>
        <v>-</v>
      </c>
    </row>
    <row r="118" spans="2:17" x14ac:dyDescent="0.3">
      <c r="B118" s="163" t="str">
        <f t="shared" si="20"/>
        <v>-</v>
      </c>
      <c r="C118" s="174"/>
      <c r="D118" s="175"/>
      <c r="E118" s="166" t="str">
        <f>IF(B118&lt;=$D$8,WORKDAY(F118,-$D$13,KalendarzŚwiąt!$A$2:$A$103),"-")</f>
        <v>-</v>
      </c>
      <c r="F118" s="166" t="str">
        <f t="shared" si="26"/>
        <v>-</v>
      </c>
      <c r="G118" s="167" t="str">
        <f t="shared" si="21"/>
        <v>-</v>
      </c>
      <c r="H118" s="168" t="str">
        <f t="shared" si="22"/>
        <v>-</v>
      </c>
      <c r="I118" s="2"/>
      <c r="J118" s="169" t="str">
        <f t="shared" si="19"/>
        <v>-</v>
      </c>
      <c r="K118" s="2"/>
      <c r="L118" s="176"/>
      <c r="M118" s="170" t="str">
        <f>IF(B118&lt;=$D$8,VLOOKUP(E118,DaneRynkowe2!B:C,2,0),"-")</f>
        <v>-</v>
      </c>
      <c r="N118" s="171" t="str">
        <f t="shared" si="23"/>
        <v>-</v>
      </c>
      <c r="O118" s="172" t="str">
        <f t="shared" si="24"/>
        <v>-</v>
      </c>
      <c r="P118" s="78"/>
      <c r="Q118" s="173" t="str">
        <f t="shared" si="25"/>
        <v>-</v>
      </c>
    </row>
    <row r="119" spans="2:17" x14ac:dyDescent="0.3">
      <c r="B119" s="163" t="str">
        <f t="shared" si="20"/>
        <v>-</v>
      </c>
      <c r="C119" s="174"/>
      <c r="D119" s="175"/>
      <c r="E119" s="166" t="str">
        <f>IF(B119&lt;=$D$8,WORKDAY(F119,-$D$13,KalendarzŚwiąt!$A$2:$A$103),"-")</f>
        <v>-</v>
      </c>
      <c r="F119" s="166" t="str">
        <f t="shared" si="26"/>
        <v>-</v>
      </c>
      <c r="G119" s="167" t="str">
        <f t="shared" si="21"/>
        <v>-</v>
      </c>
      <c r="H119" s="168" t="str">
        <f t="shared" si="22"/>
        <v>-</v>
      </c>
      <c r="I119" s="2"/>
      <c r="J119" s="169" t="str">
        <f t="shared" si="19"/>
        <v>-</v>
      </c>
      <c r="K119" s="2"/>
      <c r="L119" s="176"/>
      <c r="M119" s="170" t="str">
        <f>IF(B119&lt;=$D$8,VLOOKUP(E119,DaneRynkowe2!B:C,2,0),"-")</f>
        <v>-</v>
      </c>
      <c r="N119" s="171" t="str">
        <f t="shared" si="23"/>
        <v>-</v>
      </c>
      <c r="O119" s="172" t="str">
        <f t="shared" si="24"/>
        <v>-</v>
      </c>
      <c r="P119" s="78"/>
      <c r="Q119" s="173" t="str">
        <f t="shared" si="25"/>
        <v>-</v>
      </c>
    </row>
    <row r="120" spans="2:17" x14ac:dyDescent="0.3">
      <c r="B120" s="163" t="str">
        <f t="shared" si="20"/>
        <v>-</v>
      </c>
      <c r="C120" s="174"/>
      <c r="D120" s="175"/>
      <c r="E120" s="166" t="str">
        <f>IF(B120&lt;=$D$8,WORKDAY(F120,-$D$13,KalendarzŚwiąt!$A$2:$A$103),"-")</f>
        <v>-</v>
      </c>
      <c r="F120" s="166" t="str">
        <f t="shared" si="26"/>
        <v>-</v>
      </c>
      <c r="G120" s="167" t="str">
        <f t="shared" si="21"/>
        <v>-</v>
      </c>
      <c r="H120" s="168" t="str">
        <f t="shared" si="22"/>
        <v>-</v>
      </c>
      <c r="I120" s="2"/>
      <c r="J120" s="169" t="str">
        <f t="shared" si="19"/>
        <v>-</v>
      </c>
      <c r="K120" s="2"/>
      <c r="L120" s="176"/>
      <c r="M120" s="170" t="str">
        <f>IF(B120&lt;=$D$8,VLOOKUP(E120,DaneRynkowe2!B:C,2,0),"-")</f>
        <v>-</v>
      </c>
      <c r="N120" s="171" t="str">
        <f t="shared" si="23"/>
        <v>-</v>
      </c>
      <c r="O120" s="172" t="str">
        <f t="shared" si="24"/>
        <v>-</v>
      </c>
      <c r="P120" s="78"/>
      <c r="Q120" s="173" t="str">
        <f t="shared" si="25"/>
        <v>-</v>
      </c>
    </row>
    <row r="121" spans="2:17" x14ac:dyDescent="0.3">
      <c r="B121" s="163" t="str">
        <f t="shared" si="20"/>
        <v>-</v>
      </c>
      <c r="C121" s="174"/>
      <c r="D121" s="175"/>
      <c r="E121" s="166" t="str">
        <f>IF(B121&lt;=$D$8,WORKDAY(F121,-$D$13,KalendarzŚwiąt!$A$2:$A$103),"-")</f>
        <v>-</v>
      </c>
      <c r="F121" s="166" t="str">
        <f t="shared" si="26"/>
        <v>-</v>
      </c>
      <c r="G121" s="167" t="str">
        <f t="shared" si="21"/>
        <v>-</v>
      </c>
      <c r="H121" s="168" t="str">
        <f t="shared" si="22"/>
        <v>-</v>
      </c>
      <c r="I121" s="2"/>
      <c r="J121" s="169" t="str">
        <f t="shared" si="19"/>
        <v>-</v>
      </c>
      <c r="K121" s="2"/>
      <c r="L121" s="176"/>
      <c r="M121" s="170" t="str">
        <f>IF(B121&lt;=$D$8,VLOOKUP(E121,DaneRynkowe2!B:C,2,0),"-")</f>
        <v>-</v>
      </c>
      <c r="N121" s="171" t="str">
        <f t="shared" si="23"/>
        <v>-</v>
      </c>
      <c r="O121" s="172" t="str">
        <f t="shared" si="24"/>
        <v>-</v>
      </c>
      <c r="P121" s="78"/>
      <c r="Q121" s="173" t="str">
        <f t="shared" si="25"/>
        <v>-</v>
      </c>
    </row>
    <row r="122" spans="2:17" x14ac:dyDescent="0.3">
      <c r="B122" s="163" t="str">
        <f t="shared" si="20"/>
        <v>-</v>
      </c>
      <c r="C122" s="174"/>
      <c r="D122" s="175"/>
      <c r="E122" s="166" t="str">
        <f>IF(B122&lt;=$D$8,WORKDAY(F122,-$D$13,KalendarzŚwiąt!$A$2:$A$103),"-")</f>
        <v>-</v>
      </c>
      <c r="F122" s="166" t="str">
        <f t="shared" si="26"/>
        <v>-</v>
      </c>
      <c r="G122" s="167" t="str">
        <f t="shared" si="21"/>
        <v>-</v>
      </c>
      <c r="H122" s="168" t="str">
        <f t="shared" si="22"/>
        <v>-</v>
      </c>
      <c r="I122" s="2"/>
      <c r="J122" s="169" t="str">
        <f t="shared" si="19"/>
        <v>-</v>
      </c>
      <c r="K122" s="2"/>
      <c r="L122" s="176"/>
      <c r="M122" s="170" t="str">
        <f>IF(B122&lt;=$D$8,VLOOKUP(E122,DaneRynkowe2!B:C,2,0),"-")</f>
        <v>-</v>
      </c>
      <c r="N122" s="171" t="str">
        <f t="shared" si="23"/>
        <v>-</v>
      </c>
      <c r="O122" s="172" t="str">
        <f t="shared" si="24"/>
        <v>-</v>
      </c>
      <c r="P122" s="78"/>
      <c r="Q122" s="173" t="str">
        <f t="shared" si="25"/>
        <v>-</v>
      </c>
    </row>
    <row r="123" spans="2:17" x14ac:dyDescent="0.3">
      <c r="B123" s="163" t="str">
        <f t="shared" si="20"/>
        <v>-</v>
      </c>
      <c r="C123" s="174"/>
      <c r="D123" s="175"/>
      <c r="E123" s="166" t="str">
        <f>IF(B123&lt;=$D$8,WORKDAY(F123,-$D$13,KalendarzŚwiąt!$A$2:$A$103),"-")</f>
        <v>-</v>
      </c>
      <c r="F123" s="166" t="str">
        <f t="shared" si="26"/>
        <v>-</v>
      </c>
      <c r="G123" s="167" t="str">
        <f t="shared" si="21"/>
        <v>-</v>
      </c>
      <c r="H123" s="168" t="str">
        <f t="shared" si="22"/>
        <v>-</v>
      </c>
      <c r="I123" s="2"/>
      <c r="J123" s="169" t="str">
        <f t="shared" si="19"/>
        <v>-</v>
      </c>
      <c r="K123" s="2"/>
      <c r="L123" s="176"/>
      <c r="M123" s="170" t="str">
        <f>IF(B123&lt;=$D$8,VLOOKUP(E123,DaneRynkowe2!B:C,2,0),"-")</f>
        <v>-</v>
      </c>
      <c r="N123" s="171" t="str">
        <f t="shared" si="23"/>
        <v>-</v>
      </c>
      <c r="O123" s="172" t="str">
        <f t="shared" si="24"/>
        <v>-</v>
      </c>
      <c r="P123" s="78"/>
      <c r="Q123" s="173" t="str">
        <f t="shared" si="25"/>
        <v>-</v>
      </c>
    </row>
    <row r="124" spans="2:17" x14ac:dyDescent="0.3">
      <c r="B124" s="163" t="str">
        <f t="shared" si="20"/>
        <v>-</v>
      </c>
      <c r="C124" s="174"/>
      <c r="D124" s="175"/>
      <c r="E124" s="166" t="str">
        <f>IF(B124&lt;=$D$8,WORKDAY(F124,-$D$13,KalendarzŚwiąt!$A$2:$A$103),"-")</f>
        <v>-</v>
      </c>
      <c r="F124" s="166" t="str">
        <f t="shared" si="26"/>
        <v>-</v>
      </c>
      <c r="G124" s="167" t="str">
        <f t="shared" si="21"/>
        <v>-</v>
      </c>
      <c r="H124" s="168" t="str">
        <f t="shared" si="22"/>
        <v>-</v>
      </c>
      <c r="I124" s="2"/>
      <c r="J124" s="169" t="str">
        <f t="shared" si="19"/>
        <v>-</v>
      </c>
      <c r="K124" s="2"/>
      <c r="L124" s="176"/>
      <c r="M124" s="170" t="str">
        <f>IF(B124&lt;=$D$8,VLOOKUP(E124,DaneRynkowe2!B:C,2,0),"-")</f>
        <v>-</v>
      </c>
      <c r="N124" s="171" t="str">
        <f t="shared" si="23"/>
        <v>-</v>
      </c>
      <c r="O124" s="172" t="str">
        <f t="shared" si="24"/>
        <v>-</v>
      </c>
      <c r="P124" s="78"/>
      <c r="Q124" s="173" t="str">
        <f t="shared" si="25"/>
        <v>-</v>
      </c>
    </row>
    <row r="125" spans="2:17" x14ac:dyDescent="0.3">
      <c r="B125" s="163" t="str">
        <f t="shared" si="20"/>
        <v>-</v>
      </c>
      <c r="C125" s="174"/>
      <c r="D125" s="175"/>
      <c r="E125" s="166" t="str">
        <f>IF(B125&lt;=$D$8,WORKDAY(F125,-$D$13,KalendarzŚwiąt!$A$2:$A$103),"-")</f>
        <v>-</v>
      </c>
      <c r="F125" s="166" t="str">
        <f t="shared" si="26"/>
        <v>-</v>
      </c>
      <c r="G125" s="167" t="str">
        <f t="shared" si="21"/>
        <v>-</v>
      </c>
      <c r="H125" s="168" t="str">
        <f t="shared" si="22"/>
        <v>-</v>
      </c>
      <c r="I125" s="2"/>
      <c r="J125" s="169" t="str">
        <f t="shared" si="19"/>
        <v>-</v>
      </c>
      <c r="K125" s="2"/>
      <c r="L125" s="176"/>
      <c r="M125" s="170" t="str">
        <f>IF(B125&lt;=$D$8,VLOOKUP(E125,DaneRynkowe2!B:C,2,0),"-")</f>
        <v>-</v>
      </c>
      <c r="N125" s="171" t="str">
        <f t="shared" si="23"/>
        <v>-</v>
      </c>
      <c r="O125" s="172" t="str">
        <f t="shared" si="24"/>
        <v>-</v>
      </c>
      <c r="P125" s="78"/>
      <c r="Q125" s="173" t="str">
        <f t="shared" si="25"/>
        <v>-</v>
      </c>
    </row>
    <row r="126" spans="2:17" x14ac:dyDescent="0.3">
      <c r="B126" s="163" t="str">
        <f t="shared" si="20"/>
        <v>-</v>
      </c>
      <c r="C126" s="174"/>
      <c r="D126" s="175"/>
      <c r="E126" s="166" t="str">
        <f>IF(B126&lt;=$D$8,WORKDAY(F126,-$D$13,KalendarzŚwiąt!$A$2:$A$103),"-")</f>
        <v>-</v>
      </c>
      <c r="F126" s="166" t="str">
        <f t="shared" si="26"/>
        <v>-</v>
      </c>
      <c r="G126" s="167" t="str">
        <f t="shared" si="21"/>
        <v>-</v>
      </c>
      <c r="H126" s="168" t="str">
        <f t="shared" si="22"/>
        <v>-</v>
      </c>
      <c r="I126" s="2"/>
      <c r="J126" s="169" t="str">
        <f t="shared" si="19"/>
        <v>-</v>
      </c>
      <c r="K126" s="2"/>
      <c r="L126" s="176"/>
      <c r="M126" s="170" t="str">
        <f>IF(B126&lt;=$D$8,VLOOKUP(E126,DaneRynkowe2!B:C,2,0),"-")</f>
        <v>-</v>
      </c>
      <c r="N126" s="171" t="str">
        <f t="shared" si="23"/>
        <v>-</v>
      </c>
      <c r="O126" s="172" t="str">
        <f t="shared" si="24"/>
        <v>-</v>
      </c>
      <c r="P126" s="78"/>
      <c r="Q126" s="173" t="str">
        <f t="shared" si="25"/>
        <v>-</v>
      </c>
    </row>
    <row r="127" spans="2:17" x14ac:dyDescent="0.3">
      <c r="B127" s="163" t="str">
        <f t="shared" si="20"/>
        <v>-</v>
      </c>
      <c r="C127" s="174"/>
      <c r="D127" s="175"/>
      <c r="E127" s="166" t="str">
        <f>IF(B127&lt;=$D$8,WORKDAY(F127,-$D$13,KalendarzŚwiąt!$A$2:$A$103),"-")</f>
        <v>-</v>
      </c>
      <c r="F127" s="166" t="str">
        <f t="shared" si="26"/>
        <v>-</v>
      </c>
      <c r="G127" s="167" t="str">
        <f t="shared" si="21"/>
        <v>-</v>
      </c>
      <c r="H127" s="168" t="str">
        <f t="shared" si="22"/>
        <v>-</v>
      </c>
      <c r="I127" s="2"/>
      <c r="J127" s="169" t="str">
        <f t="shared" si="19"/>
        <v>-</v>
      </c>
      <c r="K127" s="2"/>
      <c r="L127" s="176"/>
      <c r="M127" s="170" t="str">
        <f>IF(B127&lt;=$D$8,VLOOKUP(E127,DaneRynkowe2!B:C,2,0),"-")</f>
        <v>-</v>
      </c>
      <c r="N127" s="171" t="str">
        <f t="shared" si="23"/>
        <v>-</v>
      </c>
      <c r="O127" s="172" t="str">
        <f t="shared" si="24"/>
        <v>-</v>
      </c>
      <c r="P127" s="78"/>
      <c r="Q127" s="173" t="str">
        <f t="shared" si="25"/>
        <v>-</v>
      </c>
    </row>
    <row r="128" spans="2:17" x14ac:dyDescent="0.3">
      <c r="B128" s="163" t="str">
        <f t="shared" si="20"/>
        <v>-</v>
      </c>
      <c r="C128" s="174"/>
      <c r="D128" s="175"/>
      <c r="E128" s="166" t="str">
        <f>IF(B128&lt;=$D$8,WORKDAY(F128,-$D$13,KalendarzŚwiąt!$A$2:$A$103),"-")</f>
        <v>-</v>
      </c>
      <c r="F128" s="166" t="str">
        <f t="shared" si="26"/>
        <v>-</v>
      </c>
      <c r="G128" s="167" t="str">
        <f t="shared" si="21"/>
        <v>-</v>
      </c>
      <c r="H128" s="168" t="str">
        <f t="shared" si="22"/>
        <v>-</v>
      </c>
      <c r="I128" s="2"/>
      <c r="J128" s="169" t="str">
        <f t="shared" si="19"/>
        <v>-</v>
      </c>
      <c r="K128" s="2"/>
      <c r="L128" s="176"/>
      <c r="M128" s="170" t="str">
        <f>IF(B128&lt;=$D$8,VLOOKUP(E128,DaneRynkowe2!B:C,2,0),"-")</f>
        <v>-</v>
      </c>
      <c r="N128" s="171" t="str">
        <f t="shared" si="23"/>
        <v>-</v>
      </c>
      <c r="O128" s="172" t="str">
        <f t="shared" si="24"/>
        <v>-</v>
      </c>
      <c r="P128" s="78"/>
      <c r="Q128" s="173" t="str">
        <f t="shared" si="25"/>
        <v>-</v>
      </c>
    </row>
    <row r="129" spans="2:17" x14ac:dyDescent="0.3">
      <c r="B129" s="163" t="str">
        <f t="shared" si="20"/>
        <v>-</v>
      </c>
      <c r="C129" s="174"/>
      <c r="D129" s="175"/>
      <c r="E129" s="166" t="str">
        <f>IF(B129&lt;=$D$8,WORKDAY(F129,-$D$13,KalendarzŚwiąt!$A$2:$A$103),"-")</f>
        <v>-</v>
      </c>
      <c r="F129" s="166" t="str">
        <f t="shared" si="26"/>
        <v>-</v>
      </c>
      <c r="G129" s="167" t="str">
        <f t="shared" si="21"/>
        <v>-</v>
      </c>
      <c r="H129" s="168" t="str">
        <f t="shared" si="22"/>
        <v>-</v>
      </c>
      <c r="I129" s="2"/>
      <c r="J129" s="169" t="str">
        <f t="shared" si="19"/>
        <v>-</v>
      </c>
      <c r="K129" s="2"/>
      <c r="L129" s="176"/>
      <c r="M129" s="170" t="str">
        <f>IF(B129&lt;=$D$8,VLOOKUP(E129,DaneRynkowe2!B:C,2,0),"-")</f>
        <v>-</v>
      </c>
      <c r="N129" s="171" t="str">
        <f t="shared" si="23"/>
        <v>-</v>
      </c>
      <c r="O129" s="172" t="str">
        <f t="shared" si="24"/>
        <v>-</v>
      </c>
      <c r="P129" s="78"/>
      <c r="Q129" s="173" t="str">
        <f t="shared" si="25"/>
        <v>-</v>
      </c>
    </row>
    <row r="130" spans="2:17" x14ac:dyDescent="0.3">
      <c r="B130" s="163" t="str">
        <f t="shared" si="20"/>
        <v>-</v>
      </c>
      <c r="C130" s="174"/>
      <c r="D130" s="175"/>
      <c r="E130" s="166" t="str">
        <f>IF(B130&lt;=$D$8,WORKDAY(F130,-$D$13,KalendarzŚwiąt!$A$2:$A$103),"-")</f>
        <v>-</v>
      </c>
      <c r="F130" s="166" t="str">
        <f t="shared" si="26"/>
        <v>-</v>
      </c>
      <c r="G130" s="167" t="str">
        <f t="shared" si="21"/>
        <v>-</v>
      </c>
      <c r="H130" s="168" t="str">
        <f t="shared" si="22"/>
        <v>-</v>
      </c>
      <c r="I130" s="2"/>
      <c r="J130" s="169" t="str">
        <f t="shared" si="19"/>
        <v>-</v>
      </c>
      <c r="K130" s="2"/>
      <c r="L130" s="176"/>
      <c r="M130" s="170" t="str">
        <f>IF(B130&lt;=$D$8,VLOOKUP(E130,DaneRynkowe2!B:C,2,0),"-")</f>
        <v>-</v>
      </c>
      <c r="N130" s="171" t="str">
        <f t="shared" si="23"/>
        <v>-</v>
      </c>
      <c r="O130" s="172" t="str">
        <f t="shared" si="24"/>
        <v>-</v>
      </c>
      <c r="P130" s="78"/>
      <c r="Q130" s="173" t="str">
        <f t="shared" si="25"/>
        <v>-</v>
      </c>
    </row>
    <row r="131" spans="2:17" x14ac:dyDescent="0.3">
      <c r="B131" s="163" t="str">
        <f t="shared" si="20"/>
        <v>-</v>
      </c>
      <c r="C131" s="174"/>
      <c r="D131" s="175"/>
      <c r="E131" s="166" t="str">
        <f>IF(B131&lt;=$D$8,WORKDAY(F131,-$D$13,KalendarzŚwiąt!$A$2:$A$103),"-")</f>
        <v>-</v>
      </c>
      <c r="F131" s="166" t="str">
        <f t="shared" si="26"/>
        <v>-</v>
      </c>
      <c r="G131" s="167" t="str">
        <f t="shared" si="21"/>
        <v>-</v>
      </c>
      <c r="H131" s="168" t="str">
        <f t="shared" si="22"/>
        <v>-</v>
      </c>
      <c r="I131" s="2"/>
      <c r="J131" s="169" t="str">
        <f t="shared" si="19"/>
        <v>-</v>
      </c>
      <c r="K131" s="2"/>
      <c r="L131" s="176"/>
      <c r="M131" s="170" t="str">
        <f>IF(B131&lt;=$D$8,VLOOKUP(E131,DaneRynkowe2!B:C,2,0),"-")</f>
        <v>-</v>
      </c>
      <c r="N131" s="171" t="str">
        <f t="shared" si="23"/>
        <v>-</v>
      </c>
      <c r="O131" s="172" t="str">
        <f t="shared" si="24"/>
        <v>-</v>
      </c>
      <c r="P131" s="78"/>
      <c r="Q131" s="173" t="str">
        <f t="shared" si="25"/>
        <v>-</v>
      </c>
    </row>
    <row r="132" spans="2:17" x14ac:dyDescent="0.3">
      <c r="B132" s="163" t="str">
        <f t="shared" si="20"/>
        <v>-</v>
      </c>
      <c r="C132" s="174"/>
      <c r="D132" s="175"/>
      <c r="E132" s="166" t="str">
        <f>IF(B132&lt;=$D$8,WORKDAY(F132,-$D$13,KalendarzŚwiąt!$A$2:$A$103),"-")</f>
        <v>-</v>
      </c>
      <c r="F132" s="166" t="str">
        <f t="shared" si="26"/>
        <v>-</v>
      </c>
      <c r="G132" s="167" t="str">
        <f t="shared" si="21"/>
        <v>-</v>
      </c>
      <c r="H132" s="168" t="str">
        <f t="shared" si="22"/>
        <v>-</v>
      </c>
      <c r="I132" s="2"/>
      <c r="J132" s="169" t="str">
        <f t="shared" si="19"/>
        <v>-</v>
      </c>
      <c r="K132" s="2"/>
      <c r="L132" s="176"/>
      <c r="M132" s="170" t="str">
        <f>IF(B132&lt;=$D$8,VLOOKUP(E132,DaneRynkowe2!B:C,2,0),"-")</f>
        <v>-</v>
      </c>
      <c r="N132" s="171" t="str">
        <f t="shared" si="23"/>
        <v>-</v>
      </c>
      <c r="O132" s="172" t="str">
        <f t="shared" si="24"/>
        <v>-</v>
      </c>
      <c r="P132" s="78"/>
      <c r="Q132" s="173" t="str">
        <f t="shared" si="25"/>
        <v>-</v>
      </c>
    </row>
    <row r="133" spans="2:17" x14ac:dyDescent="0.3">
      <c r="B133" s="163" t="str">
        <f t="shared" si="20"/>
        <v>-</v>
      </c>
      <c r="C133" s="174"/>
      <c r="D133" s="175"/>
      <c r="E133" s="166" t="str">
        <f>IF(B133&lt;=$D$8,WORKDAY(F133,-$D$13,KalendarzŚwiąt!$A$2:$A$103),"-")</f>
        <v>-</v>
      </c>
      <c r="F133" s="166" t="str">
        <f t="shared" si="26"/>
        <v>-</v>
      </c>
      <c r="G133" s="167" t="str">
        <f t="shared" si="21"/>
        <v>-</v>
      </c>
      <c r="H133" s="168" t="str">
        <f t="shared" si="22"/>
        <v>-</v>
      </c>
      <c r="I133" s="2"/>
      <c r="J133" s="169" t="str">
        <f t="shared" si="19"/>
        <v>-</v>
      </c>
      <c r="K133" s="2"/>
      <c r="L133" s="176"/>
      <c r="M133" s="170" t="str">
        <f>IF(B133&lt;=$D$8,VLOOKUP(E133,DaneRynkowe2!B:C,2,0),"-")</f>
        <v>-</v>
      </c>
      <c r="N133" s="171" t="str">
        <f t="shared" si="23"/>
        <v>-</v>
      </c>
      <c r="O133" s="172" t="str">
        <f t="shared" si="24"/>
        <v>-</v>
      </c>
      <c r="P133" s="78"/>
      <c r="Q133" s="173" t="str">
        <f t="shared" si="25"/>
        <v>-</v>
      </c>
    </row>
    <row r="134" spans="2:17" x14ac:dyDescent="0.3">
      <c r="B134" s="163" t="str">
        <f t="shared" si="20"/>
        <v>-</v>
      </c>
      <c r="C134" s="174"/>
      <c r="D134" s="175"/>
      <c r="E134" s="166" t="str">
        <f>IF(B134&lt;=$D$8,WORKDAY(F134,-$D$13,KalendarzŚwiąt!$A$2:$A$103),"-")</f>
        <v>-</v>
      </c>
      <c r="F134" s="166" t="str">
        <f t="shared" si="26"/>
        <v>-</v>
      </c>
      <c r="G134" s="167" t="str">
        <f t="shared" si="21"/>
        <v>-</v>
      </c>
      <c r="H134" s="168" t="str">
        <f t="shared" si="22"/>
        <v>-</v>
      </c>
      <c r="I134" s="2"/>
      <c r="J134" s="169" t="str">
        <f t="shared" si="19"/>
        <v>-</v>
      </c>
      <c r="K134" s="2"/>
      <c r="L134" s="176"/>
      <c r="M134" s="170" t="str">
        <f>IF(B134&lt;=$D$8,VLOOKUP(E134,DaneRynkowe2!B:C,2,0),"-")</f>
        <v>-</v>
      </c>
      <c r="N134" s="171" t="str">
        <f t="shared" si="23"/>
        <v>-</v>
      </c>
      <c r="O134" s="172" t="str">
        <f t="shared" si="24"/>
        <v>-</v>
      </c>
      <c r="P134" s="78"/>
      <c r="Q134" s="173" t="str">
        <f t="shared" si="25"/>
        <v>-</v>
      </c>
    </row>
    <row r="135" spans="2:17" x14ac:dyDescent="0.3">
      <c r="B135" s="163" t="str">
        <f t="shared" si="20"/>
        <v>-</v>
      </c>
      <c r="C135" s="174"/>
      <c r="D135" s="175"/>
      <c r="E135" s="166" t="str">
        <f>IF(B135&lt;=$D$8,WORKDAY(F135,-$D$13,KalendarzŚwiąt!$A$2:$A$103),"-")</f>
        <v>-</v>
      </c>
      <c r="F135" s="166" t="str">
        <f t="shared" si="26"/>
        <v>-</v>
      </c>
      <c r="G135" s="167" t="str">
        <f t="shared" si="21"/>
        <v>-</v>
      </c>
      <c r="H135" s="168" t="str">
        <f t="shared" si="22"/>
        <v>-</v>
      </c>
      <c r="I135" s="2"/>
      <c r="J135" s="169" t="str">
        <f t="shared" si="19"/>
        <v>-</v>
      </c>
      <c r="K135" s="2"/>
      <c r="L135" s="176"/>
      <c r="M135" s="170" t="str">
        <f>IF(B135&lt;=$D$8,VLOOKUP(E135,DaneRynkowe2!B:C,2,0),"-")</f>
        <v>-</v>
      </c>
      <c r="N135" s="171" t="str">
        <f t="shared" si="23"/>
        <v>-</v>
      </c>
      <c r="O135" s="172" t="str">
        <f t="shared" si="24"/>
        <v>-</v>
      </c>
      <c r="P135" s="78"/>
      <c r="Q135" s="173" t="str">
        <f t="shared" si="25"/>
        <v>-</v>
      </c>
    </row>
    <row r="136" spans="2:17" x14ac:dyDescent="0.3">
      <c r="B136" s="163" t="str">
        <f t="shared" si="20"/>
        <v>-</v>
      </c>
      <c r="C136" s="174"/>
      <c r="D136" s="175"/>
      <c r="E136" s="166" t="str">
        <f>IF(B136&lt;=$D$8,WORKDAY(F136,-$D$13,KalendarzŚwiąt!$A$2:$A$103),"-")</f>
        <v>-</v>
      </c>
      <c r="F136" s="166" t="str">
        <f t="shared" si="26"/>
        <v>-</v>
      </c>
      <c r="G136" s="167" t="str">
        <f t="shared" si="21"/>
        <v>-</v>
      </c>
      <c r="H136" s="168" t="str">
        <f t="shared" si="22"/>
        <v>-</v>
      </c>
      <c r="I136" s="2"/>
      <c r="J136" s="169" t="str">
        <f t="shared" si="19"/>
        <v>-</v>
      </c>
      <c r="K136" s="2"/>
      <c r="L136" s="176"/>
      <c r="M136" s="170" t="str">
        <f>IF(B136&lt;=$D$8,VLOOKUP(E136,DaneRynkowe2!B:C,2,0),"-")</f>
        <v>-</v>
      </c>
      <c r="N136" s="171" t="str">
        <f t="shared" si="23"/>
        <v>-</v>
      </c>
      <c r="O136" s="172" t="str">
        <f t="shared" si="24"/>
        <v>-</v>
      </c>
      <c r="P136" s="78"/>
      <c r="Q136" s="173" t="str">
        <f t="shared" si="25"/>
        <v>-</v>
      </c>
    </row>
    <row r="137" spans="2:17" x14ac:dyDescent="0.3">
      <c r="B137" s="163" t="str">
        <f t="shared" si="20"/>
        <v>-</v>
      </c>
      <c r="C137" s="174"/>
      <c r="D137" s="175"/>
      <c r="E137" s="166" t="str">
        <f>IF(B137&lt;=$D$8,WORKDAY(F137,-$D$13,KalendarzŚwiąt!$A$2:$A$103),"-")</f>
        <v>-</v>
      </c>
      <c r="F137" s="166" t="str">
        <f t="shared" si="26"/>
        <v>-</v>
      </c>
      <c r="G137" s="167" t="str">
        <f t="shared" si="21"/>
        <v>-</v>
      </c>
      <c r="H137" s="168" t="str">
        <f t="shared" si="22"/>
        <v>-</v>
      </c>
      <c r="I137" s="2"/>
      <c r="J137" s="169" t="str">
        <f t="shared" si="19"/>
        <v>-</v>
      </c>
      <c r="K137" s="2"/>
      <c r="L137" s="176"/>
      <c r="M137" s="170" t="str">
        <f>IF(B137&lt;=$D$8,VLOOKUP(E137,DaneRynkowe2!B:C,2,0),"-")</f>
        <v>-</v>
      </c>
      <c r="N137" s="171" t="str">
        <f t="shared" si="23"/>
        <v>-</v>
      </c>
      <c r="O137" s="172" t="str">
        <f t="shared" si="24"/>
        <v>-</v>
      </c>
      <c r="P137" s="78"/>
      <c r="Q137" s="173" t="str">
        <f t="shared" si="25"/>
        <v>-</v>
      </c>
    </row>
    <row r="138" spans="2:17" x14ac:dyDescent="0.3">
      <c r="B138" s="163" t="str">
        <f t="shared" si="20"/>
        <v>-</v>
      </c>
      <c r="C138" s="174"/>
      <c r="D138" s="175"/>
      <c r="E138" s="166" t="str">
        <f>IF(B138&lt;=$D$8,WORKDAY(F138,-$D$13,KalendarzŚwiąt!$A$2:$A$103),"-")</f>
        <v>-</v>
      </c>
      <c r="F138" s="166" t="str">
        <f t="shared" si="26"/>
        <v>-</v>
      </c>
      <c r="G138" s="167" t="str">
        <f t="shared" si="21"/>
        <v>-</v>
      </c>
      <c r="H138" s="168" t="str">
        <f t="shared" si="22"/>
        <v>-</v>
      </c>
      <c r="I138" s="2"/>
      <c r="J138" s="169" t="str">
        <f t="shared" si="19"/>
        <v>-</v>
      </c>
      <c r="K138" s="2"/>
      <c r="L138" s="176"/>
      <c r="M138" s="170" t="str">
        <f>IF(B138&lt;=$D$8,VLOOKUP(E138,DaneRynkowe2!B:C,2,0),"-")</f>
        <v>-</v>
      </c>
      <c r="N138" s="171" t="str">
        <f t="shared" si="23"/>
        <v>-</v>
      </c>
      <c r="O138" s="172" t="str">
        <f t="shared" si="24"/>
        <v>-</v>
      </c>
      <c r="P138" s="78"/>
      <c r="Q138" s="173" t="str">
        <f t="shared" si="25"/>
        <v>-</v>
      </c>
    </row>
    <row r="139" spans="2:17" s="15" customFormat="1" x14ac:dyDescent="0.3">
      <c r="B139" s="163" t="str">
        <f t="shared" si="20"/>
        <v>-</v>
      </c>
      <c r="C139" s="174"/>
      <c r="D139" s="175"/>
      <c r="E139" s="166" t="str">
        <f>IF(B139&lt;=$D$8,WORKDAY(F139,-$D$13,KalendarzŚwiąt!$A$2:$A$103),"-")</f>
        <v>-</v>
      </c>
      <c r="F139" s="166" t="str">
        <f t="shared" si="26"/>
        <v>-</v>
      </c>
      <c r="G139" s="167" t="str">
        <f t="shared" si="21"/>
        <v>-</v>
      </c>
      <c r="H139" s="168" t="str">
        <f t="shared" si="22"/>
        <v>-</v>
      </c>
      <c r="I139" s="2"/>
      <c r="J139" s="169" t="str">
        <f t="shared" si="19"/>
        <v>-</v>
      </c>
      <c r="K139" s="2"/>
      <c r="L139" s="176"/>
      <c r="M139" s="170" t="str">
        <f>IF(B139&lt;=$D$8,VLOOKUP(E139,DaneRynkowe2!B:C,2,0),"-")</f>
        <v>-</v>
      </c>
      <c r="N139" s="171" t="str">
        <f t="shared" si="23"/>
        <v>-</v>
      </c>
      <c r="O139" s="172" t="str">
        <f t="shared" si="24"/>
        <v>-</v>
      </c>
      <c r="P139" s="78"/>
      <c r="Q139" s="173" t="str">
        <f t="shared" si="25"/>
        <v>-</v>
      </c>
    </row>
    <row r="140" spans="2:17" x14ac:dyDescent="0.3">
      <c r="B140" s="163" t="str">
        <f t="shared" si="20"/>
        <v>-</v>
      </c>
      <c r="C140" s="174"/>
      <c r="D140" s="175"/>
      <c r="E140" s="166" t="str">
        <f>IF(B140&lt;=$D$8,WORKDAY(F140,-$D$13,KalendarzŚwiąt!$A$2:$A$103),"-")</f>
        <v>-</v>
      </c>
      <c r="F140" s="166" t="str">
        <f t="shared" si="26"/>
        <v>-</v>
      </c>
      <c r="G140" s="167" t="str">
        <f t="shared" si="21"/>
        <v>-</v>
      </c>
      <c r="H140" s="168" t="str">
        <f t="shared" si="22"/>
        <v>-</v>
      </c>
      <c r="I140" s="2"/>
      <c r="J140" s="169" t="str">
        <f t="shared" si="19"/>
        <v>-</v>
      </c>
      <c r="K140" s="2"/>
      <c r="L140" s="176"/>
      <c r="M140" s="170" t="str">
        <f>IF(B140&lt;=$D$8,VLOOKUP(E140,DaneRynkowe2!B:C,2,0),"-")</f>
        <v>-</v>
      </c>
      <c r="N140" s="171" t="str">
        <f t="shared" si="23"/>
        <v>-</v>
      </c>
      <c r="O140" s="172" t="str">
        <f t="shared" si="24"/>
        <v>-</v>
      </c>
      <c r="P140" s="78"/>
      <c r="Q140" s="173" t="str">
        <f t="shared" si="25"/>
        <v>-</v>
      </c>
    </row>
    <row r="141" spans="2:17" x14ac:dyDescent="0.3">
      <c r="B141" s="163" t="str">
        <f t="shared" si="20"/>
        <v>-</v>
      </c>
      <c r="C141" s="174"/>
      <c r="D141" s="175"/>
      <c r="E141" s="166" t="str">
        <f>IF(B141&lt;=$D$8,WORKDAY(F141,-$D$13,KalendarzŚwiąt!$A$2:$A$103),"-")</f>
        <v>-</v>
      </c>
      <c r="F141" s="166" t="str">
        <f t="shared" si="26"/>
        <v>-</v>
      </c>
      <c r="G141" s="167" t="str">
        <f t="shared" si="21"/>
        <v>-</v>
      </c>
      <c r="H141" s="168" t="str">
        <f t="shared" si="22"/>
        <v>-</v>
      </c>
      <c r="I141" s="2"/>
      <c r="J141" s="169" t="str">
        <f t="shared" si="19"/>
        <v>-</v>
      </c>
      <c r="K141" s="2"/>
      <c r="L141" s="176"/>
      <c r="M141" s="170" t="str">
        <f>IF(B141&lt;=$D$8,VLOOKUP(E141,DaneRynkowe2!B:C,2,0),"-")</f>
        <v>-</v>
      </c>
      <c r="N141" s="171" t="str">
        <f t="shared" si="23"/>
        <v>-</v>
      </c>
      <c r="O141" s="172" t="str">
        <f t="shared" si="24"/>
        <v>-</v>
      </c>
      <c r="P141" s="78"/>
      <c r="Q141" s="173" t="str">
        <f t="shared" si="25"/>
        <v>-</v>
      </c>
    </row>
    <row r="142" spans="2:17" x14ac:dyDescent="0.3">
      <c r="B142" s="163" t="str">
        <f t="shared" si="20"/>
        <v>-</v>
      </c>
      <c r="C142" s="174"/>
      <c r="D142" s="175"/>
      <c r="E142" s="166" t="str">
        <f>IF(B142&lt;=$D$8,WORKDAY(F142,-$D$13,KalendarzŚwiąt!$A$2:$A$103),"-")</f>
        <v>-</v>
      </c>
      <c r="F142" s="166" t="str">
        <f t="shared" si="26"/>
        <v>-</v>
      </c>
      <c r="G142" s="167" t="str">
        <f t="shared" si="21"/>
        <v>-</v>
      </c>
      <c r="H142" s="168" t="str">
        <f t="shared" si="22"/>
        <v>-</v>
      </c>
      <c r="I142" s="2"/>
      <c r="J142" s="169" t="str">
        <f t="shared" si="19"/>
        <v>-</v>
      </c>
      <c r="K142" s="2"/>
      <c r="L142" s="176"/>
      <c r="M142" s="170" t="str">
        <f>IF(B142&lt;=$D$8,VLOOKUP(E142,DaneRynkowe2!B:C,2,0),"-")</f>
        <v>-</v>
      </c>
      <c r="N142" s="171" t="str">
        <f t="shared" ref="N142:N173" si="27">IF(B142="-","-",(M142/$L$45-1)*$D$14/G142)</f>
        <v>-</v>
      </c>
      <c r="O142" s="172" t="str">
        <f t="shared" ref="O142:O173" si="28">IF(B142="-","-",ROUND(J142*(N142+$D$15)*H142/365,$O$16))</f>
        <v>-</v>
      </c>
      <c r="P142" s="78"/>
      <c r="Q142" s="173" t="str">
        <f t="shared" ref="Q142:Q173" si="29">IF(B142="-","-",O142-O141)</f>
        <v>-</v>
      </c>
    </row>
    <row r="143" spans="2:17" x14ac:dyDescent="0.3">
      <c r="B143" s="163" t="str">
        <f t="shared" si="20"/>
        <v>-</v>
      </c>
      <c r="C143" s="174"/>
      <c r="D143" s="175"/>
      <c r="E143" s="166" t="str">
        <f>IF(B143&lt;=$D$8,WORKDAY(F143,-$D$13,KalendarzŚwiąt!$A$2:$A$103),"-")</f>
        <v>-</v>
      </c>
      <c r="F143" s="166" t="str">
        <f t="shared" si="26"/>
        <v>-</v>
      </c>
      <c r="G143" s="167" t="str">
        <f t="shared" si="21"/>
        <v>-</v>
      </c>
      <c r="H143" s="168" t="str">
        <f t="shared" si="22"/>
        <v>-</v>
      </c>
      <c r="I143" s="2"/>
      <c r="J143" s="169" t="str">
        <f t="shared" si="19"/>
        <v>-</v>
      </c>
      <c r="K143" s="2"/>
      <c r="L143" s="176"/>
      <c r="M143" s="170" t="str">
        <f>IF(B143&lt;=$D$8,VLOOKUP(E143,DaneRynkowe2!B:C,2,0),"-")</f>
        <v>-</v>
      </c>
      <c r="N143" s="171" t="str">
        <f t="shared" si="27"/>
        <v>-</v>
      </c>
      <c r="O143" s="172" t="str">
        <f t="shared" si="28"/>
        <v>-</v>
      </c>
      <c r="P143" s="78"/>
      <c r="Q143" s="173" t="str">
        <f t="shared" si="29"/>
        <v>-</v>
      </c>
    </row>
    <row r="144" spans="2:17" x14ac:dyDescent="0.3">
      <c r="B144" s="163" t="str">
        <f t="shared" si="20"/>
        <v>-</v>
      </c>
      <c r="C144" s="174"/>
      <c r="D144" s="175"/>
      <c r="E144" s="166" t="str">
        <f>IF(B144&lt;=$D$8,WORKDAY(F144,-$D$13,KalendarzŚwiąt!$A$2:$A$103),"-")</f>
        <v>-</v>
      </c>
      <c r="F144" s="166" t="str">
        <f t="shared" si="26"/>
        <v>-</v>
      </c>
      <c r="G144" s="167" t="str">
        <f t="shared" si="21"/>
        <v>-</v>
      </c>
      <c r="H144" s="168" t="str">
        <f t="shared" si="22"/>
        <v>-</v>
      </c>
      <c r="I144" s="2"/>
      <c r="J144" s="169" t="str">
        <f t="shared" si="19"/>
        <v>-</v>
      </c>
      <c r="K144" s="2"/>
      <c r="L144" s="176"/>
      <c r="M144" s="170" t="str">
        <f>IF(B144&lt;=$D$8,VLOOKUP(E144,DaneRynkowe2!B:C,2,0),"-")</f>
        <v>-</v>
      </c>
      <c r="N144" s="171" t="str">
        <f t="shared" si="27"/>
        <v>-</v>
      </c>
      <c r="O144" s="172" t="str">
        <f t="shared" si="28"/>
        <v>-</v>
      </c>
      <c r="P144" s="78"/>
      <c r="Q144" s="173" t="str">
        <f t="shared" si="29"/>
        <v>-</v>
      </c>
    </row>
    <row r="145" spans="2:17" s="15" customFormat="1" x14ac:dyDescent="0.3">
      <c r="B145" s="163" t="str">
        <f t="shared" si="20"/>
        <v>-</v>
      </c>
      <c r="C145" s="174"/>
      <c r="D145" s="175"/>
      <c r="E145" s="166" t="str">
        <f>IF(B145&lt;=$D$8,WORKDAY(F145,-$D$13,KalendarzŚwiąt!$A$2:$A$103),"-")</f>
        <v>-</v>
      </c>
      <c r="F145" s="166" t="str">
        <f t="shared" si="26"/>
        <v>-</v>
      </c>
      <c r="G145" s="167" t="str">
        <f t="shared" si="21"/>
        <v>-</v>
      </c>
      <c r="H145" s="168" t="str">
        <f t="shared" si="22"/>
        <v>-</v>
      </c>
      <c r="I145" s="2"/>
      <c r="J145" s="169" t="str">
        <f t="shared" si="19"/>
        <v>-</v>
      </c>
      <c r="K145" s="2"/>
      <c r="L145" s="176"/>
      <c r="M145" s="170" t="str">
        <f>IF(B145&lt;=$D$8,VLOOKUP(E145,DaneRynkowe2!B:C,2,0),"-")</f>
        <v>-</v>
      </c>
      <c r="N145" s="171" t="str">
        <f t="shared" si="27"/>
        <v>-</v>
      </c>
      <c r="O145" s="172" t="str">
        <f t="shared" si="28"/>
        <v>-</v>
      </c>
      <c r="P145" s="78"/>
      <c r="Q145" s="173" t="str">
        <f t="shared" si="29"/>
        <v>-</v>
      </c>
    </row>
    <row r="146" spans="2:17" x14ac:dyDescent="0.3">
      <c r="B146" s="163" t="str">
        <f t="shared" si="20"/>
        <v>-</v>
      </c>
      <c r="C146" s="174"/>
      <c r="D146" s="175"/>
      <c r="E146" s="166" t="str">
        <f>IF(B146&lt;=$D$8,WORKDAY(F146,-$D$13,KalendarzŚwiąt!$A$2:$A$103),"-")</f>
        <v>-</v>
      </c>
      <c r="F146" s="166" t="str">
        <f t="shared" ref="F146:F177" si="30">IFERROR(IF((F145+1)&gt;VLOOKUP(B146,$B$21:$H$43,5,0),"-",F145+1),"-")</f>
        <v>-</v>
      </c>
      <c r="G146" s="167" t="str">
        <f t="shared" si="21"/>
        <v>-</v>
      </c>
      <c r="H146" s="168" t="str">
        <f t="shared" si="22"/>
        <v>-</v>
      </c>
      <c r="I146" s="2"/>
      <c r="J146" s="169" t="str">
        <f t="shared" si="19"/>
        <v>-</v>
      </c>
      <c r="K146" s="2"/>
      <c r="L146" s="176"/>
      <c r="M146" s="170" t="str">
        <f>IF(B146&lt;=$D$8,VLOOKUP(E146,DaneRynkowe2!B:C,2,0),"-")</f>
        <v>-</v>
      </c>
      <c r="N146" s="171" t="str">
        <f t="shared" si="27"/>
        <v>-</v>
      </c>
      <c r="O146" s="172" t="str">
        <f t="shared" si="28"/>
        <v>-</v>
      </c>
      <c r="P146" s="78"/>
      <c r="Q146" s="173" t="str">
        <f t="shared" si="29"/>
        <v>-</v>
      </c>
    </row>
    <row r="147" spans="2:17" x14ac:dyDescent="0.3">
      <c r="B147" s="163" t="str">
        <f t="shared" si="20"/>
        <v>-</v>
      </c>
      <c r="C147" s="174"/>
      <c r="D147" s="175"/>
      <c r="E147" s="166" t="str">
        <f>IF(B147&lt;=$D$8,WORKDAY(F147,-$D$13,KalendarzŚwiąt!$A$2:$A$103),"-")</f>
        <v>-</v>
      </c>
      <c r="F147" s="166" t="str">
        <f t="shared" si="30"/>
        <v>-</v>
      </c>
      <c r="G147" s="167" t="str">
        <f t="shared" si="21"/>
        <v>-</v>
      </c>
      <c r="H147" s="168" t="str">
        <f t="shared" si="22"/>
        <v>-</v>
      </c>
      <c r="I147" s="2"/>
      <c r="J147" s="169" t="str">
        <f t="shared" si="19"/>
        <v>-</v>
      </c>
      <c r="K147" s="2"/>
      <c r="L147" s="176"/>
      <c r="M147" s="170" t="str">
        <f>IF(B147&lt;=$D$8,VLOOKUP(E147,DaneRynkowe2!B:C,2,0),"-")</f>
        <v>-</v>
      </c>
      <c r="N147" s="171" t="str">
        <f t="shared" si="27"/>
        <v>-</v>
      </c>
      <c r="O147" s="172" t="str">
        <f t="shared" si="28"/>
        <v>-</v>
      </c>
      <c r="P147" s="78"/>
      <c r="Q147" s="173" t="str">
        <f t="shared" si="29"/>
        <v>-</v>
      </c>
    </row>
    <row r="148" spans="2:17" x14ac:dyDescent="0.3">
      <c r="B148" s="163" t="str">
        <f t="shared" si="20"/>
        <v>-</v>
      </c>
      <c r="C148" s="174"/>
      <c r="D148" s="175"/>
      <c r="E148" s="166" t="str">
        <f>IF(B148&lt;=$D$8,WORKDAY(F148,-$D$13,KalendarzŚwiąt!$A$2:$A$103),"-")</f>
        <v>-</v>
      </c>
      <c r="F148" s="166" t="str">
        <f t="shared" si="30"/>
        <v>-</v>
      </c>
      <c r="G148" s="167" t="str">
        <f t="shared" si="21"/>
        <v>-</v>
      </c>
      <c r="H148" s="168" t="str">
        <f t="shared" si="22"/>
        <v>-</v>
      </c>
      <c r="I148" s="2"/>
      <c r="J148" s="169" t="str">
        <f t="shared" si="19"/>
        <v>-</v>
      </c>
      <c r="K148" s="2"/>
      <c r="L148" s="176"/>
      <c r="M148" s="170" t="str">
        <f>IF(B148&lt;=$D$8,VLOOKUP(E148,DaneRynkowe2!B:C,2,0),"-")</f>
        <v>-</v>
      </c>
      <c r="N148" s="171" t="str">
        <f t="shared" si="27"/>
        <v>-</v>
      </c>
      <c r="O148" s="172" t="str">
        <f t="shared" si="28"/>
        <v>-</v>
      </c>
      <c r="P148" s="78"/>
      <c r="Q148" s="173" t="str">
        <f t="shared" si="29"/>
        <v>-</v>
      </c>
    </row>
    <row r="149" spans="2:17" x14ac:dyDescent="0.3">
      <c r="B149" s="163" t="str">
        <f t="shared" si="20"/>
        <v>-</v>
      </c>
      <c r="C149" s="174"/>
      <c r="D149" s="175"/>
      <c r="E149" s="166" t="str">
        <f>IF(B149&lt;=$D$8,WORKDAY(F149,-$D$13,KalendarzŚwiąt!$A$2:$A$103),"-")</f>
        <v>-</v>
      </c>
      <c r="F149" s="166" t="str">
        <f t="shared" si="30"/>
        <v>-</v>
      </c>
      <c r="G149" s="167" t="str">
        <f t="shared" si="21"/>
        <v>-</v>
      </c>
      <c r="H149" s="168" t="str">
        <f t="shared" si="22"/>
        <v>-</v>
      </c>
      <c r="I149" s="2"/>
      <c r="J149" s="169" t="str">
        <f t="shared" si="19"/>
        <v>-</v>
      </c>
      <c r="K149" s="2"/>
      <c r="L149" s="176"/>
      <c r="M149" s="170" t="str">
        <f>IF(B149&lt;=$D$8,VLOOKUP(E149,DaneRynkowe2!B:C,2,0),"-")</f>
        <v>-</v>
      </c>
      <c r="N149" s="171" t="str">
        <f t="shared" si="27"/>
        <v>-</v>
      </c>
      <c r="O149" s="172" t="str">
        <f t="shared" si="28"/>
        <v>-</v>
      </c>
      <c r="P149" s="78"/>
      <c r="Q149" s="173" t="str">
        <f t="shared" si="29"/>
        <v>-</v>
      </c>
    </row>
    <row r="150" spans="2:17" s="15" customFormat="1" x14ac:dyDescent="0.3">
      <c r="B150" s="163" t="str">
        <f t="shared" si="20"/>
        <v>-</v>
      </c>
      <c r="C150" s="174"/>
      <c r="D150" s="175"/>
      <c r="E150" s="166" t="str">
        <f>IF(B150&lt;=$D$8,WORKDAY(F150,-$D$13,KalendarzŚwiąt!$A$2:$A$103),"-")</f>
        <v>-</v>
      </c>
      <c r="F150" s="166" t="str">
        <f t="shared" si="30"/>
        <v>-</v>
      </c>
      <c r="G150" s="167" t="str">
        <f t="shared" si="21"/>
        <v>-</v>
      </c>
      <c r="H150" s="168" t="str">
        <f t="shared" si="22"/>
        <v>-</v>
      </c>
      <c r="I150" s="2"/>
      <c r="J150" s="169" t="str">
        <f t="shared" si="19"/>
        <v>-</v>
      </c>
      <c r="K150" s="2"/>
      <c r="L150" s="176"/>
      <c r="M150" s="170" t="str">
        <f>IF(B150&lt;=$D$8,VLOOKUP(E150,DaneRynkowe2!B:C,2,0),"-")</f>
        <v>-</v>
      </c>
      <c r="N150" s="171" t="str">
        <f t="shared" si="27"/>
        <v>-</v>
      </c>
      <c r="O150" s="172" t="str">
        <f t="shared" si="28"/>
        <v>-</v>
      </c>
      <c r="P150" s="78"/>
      <c r="Q150" s="173" t="str">
        <f t="shared" si="29"/>
        <v>-</v>
      </c>
    </row>
    <row r="151" spans="2:17" x14ac:dyDescent="0.3">
      <c r="B151" s="163" t="str">
        <f t="shared" si="20"/>
        <v>-</v>
      </c>
      <c r="C151" s="174"/>
      <c r="D151" s="175"/>
      <c r="E151" s="166" t="str">
        <f>IF(B151&lt;=$D$8,WORKDAY(F151,-$D$13,KalendarzŚwiąt!$A$2:$A$103),"-")</f>
        <v>-</v>
      </c>
      <c r="F151" s="166" t="str">
        <f t="shared" si="30"/>
        <v>-</v>
      </c>
      <c r="G151" s="167" t="str">
        <f t="shared" si="21"/>
        <v>-</v>
      </c>
      <c r="H151" s="168" t="str">
        <f t="shared" si="22"/>
        <v>-</v>
      </c>
      <c r="I151" s="2"/>
      <c r="J151" s="169" t="str">
        <f t="shared" si="19"/>
        <v>-</v>
      </c>
      <c r="K151" s="2"/>
      <c r="L151" s="176"/>
      <c r="M151" s="170" t="str">
        <f>IF(B151&lt;=$D$8,VLOOKUP(E151,DaneRynkowe2!B:C,2,0),"-")</f>
        <v>-</v>
      </c>
      <c r="N151" s="171" t="str">
        <f t="shared" si="27"/>
        <v>-</v>
      </c>
      <c r="O151" s="172" t="str">
        <f t="shared" si="28"/>
        <v>-</v>
      </c>
      <c r="P151" s="78"/>
      <c r="Q151" s="173" t="str">
        <f t="shared" si="29"/>
        <v>-</v>
      </c>
    </row>
    <row r="152" spans="2:17" x14ac:dyDescent="0.3">
      <c r="B152" s="163" t="str">
        <f t="shared" si="20"/>
        <v>-</v>
      </c>
      <c r="C152" s="174"/>
      <c r="D152" s="175"/>
      <c r="E152" s="166" t="str">
        <f>IF(B152&lt;=$D$8,WORKDAY(F152,-$D$13,KalendarzŚwiąt!$A$2:$A$103),"-")</f>
        <v>-</v>
      </c>
      <c r="F152" s="166" t="str">
        <f t="shared" si="30"/>
        <v>-</v>
      </c>
      <c r="G152" s="167" t="str">
        <f t="shared" si="21"/>
        <v>-</v>
      </c>
      <c r="H152" s="168" t="str">
        <f t="shared" si="22"/>
        <v>-</v>
      </c>
      <c r="I152" s="2"/>
      <c r="J152" s="169" t="str">
        <f t="shared" si="19"/>
        <v>-</v>
      </c>
      <c r="K152" s="2"/>
      <c r="L152" s="176"/>
      <c r="M152" s="170" t="str">
        <f>IF(B152&lt;=$D$8,VLOOKUP(E152,DaneRynkowe2!B:C,2,0),"-")</f>
        <v>-</v>
      </c>
      <c r="N152" s="171" t="str">
        <f t="shared" si="27"/>
        <v>-</v>
      </c>
      <c r="O152" s="172" t="str">
        <f t="shared" si="28"/>
        <v>-</v>
      </c>
      <c r="P152" s="78"/>
      <c r="Q152" s="173" t="str">
        <f t="shared" si="29"/>
        <v>-</v>
      </c>
    </row>
    <row r="153" spans="2:17" x14ac:dyDescent="0.3">
      <c r="B153" s="163" t="str">
        <f t="shared" si="20"/>
        <v>-</v>
      </c>
      <c r="C153" s="174"/>
      <c r="D153" s="175"/>
      <c r="E153" s="166" t="str">
        <f>IF(B153&lt;=$D$8,WORKDAY(F153,-$D$13,KalendarzŚwiąt!$A$2:$A$103),"-")</f>
        <v>-</v>
      </c>
      <c r="F153" s="166" t="str">
        <f t="shared" si="30"/>
        <v>-</v>
      </c>
      <c r="G153" s="167" t="str">
        <f t="shared" si="21"/>
        <v>-</v>
      </c>
      <c r="H153" s="168" t="str">
        <f t="shared" si="22"/>
        <v>-</v>
      </c>
      <c r="I153" s="2"/>
      <c r="J153" s="169" t="str">
        <f t="shared" si="19"/>
        <v>-</v>
      </c>
      <c r="K153" s="2"/>
      <c r="L153" s="176"/>
      <c r="M153" s="170" t="str">
        <f>IF(B153&lt;=$D$8,VLOOKUP(E153,DaneRynkowe2!B:C,2,0),"-")</f>
        <v>-</v>
      </c>
      <c r="N153" s="171" t="str">
        <f t="shared" si="27"/>
        <v>-</v>
      </c>
      <c r="O153" s="172" t="str">
        <f t="shared" si="28"/>
        <v>-</v>
      </c>
      <c r="P153" s="78"/>
      <c r="Q153" s="173" t="str">
        <f t="shared" si="29"/>
        <v>-</v>
      </c>
    </row>
    <row r="154" spans="2:17" x14ac:dyDescent="0.3">
      <c r="B154" s="163" t="str">
        <f t="shared" si="20"/>
        <v>-</v>
      </c>
      <c r="C154" s="174"/>
      <c r="D154" s="175"/>
      <c r="E154" s="166" t="str">
        <f>IF(B154&lt;=$D$8,WORKDAY(F154,-$D$13,KalendarzŚwiąt!$A$2:$A$103),"-")</f>
        <v>-</v>
      </c>
      <c r="F154" s="166" t="str">
        <f t="shared" si="30"/>
        <v>-</v>
      </c>
      <c r="G154" s="167" t="str">
        <f t="shared" si="21"/>
        <v>-</v>
      </c>
      <c r="H154" s="168" t="str">
        <f t="shared" si="22"/>
        <v>-</v>
      </c>
      <c r="I154" s="2"/>
      <c r="J154" s="169" t="str">
        <f t="shared" si="19"/>
        <v>-</v>
      </c>
      <c r="K154" s="2"/>
      <c r="L154" s="176"/>
      <c r="M154" s="170" t="str">
        <f>IF(B154&lt;=$D$8,VLOOKUP(E154,DaneRynkowe2!B:C,2,0),"-")</f>
        <v>-</v>
      </c>
      <c r="N154" s="171" t="str">
        <f t="shared" si="27"/>
        <v>-</v>
      </c>
      <c r="O154" s="172" t="str">
        <f t="shared" si="28"/>
        <v>-</v>
      </c>
      <c r="P154" s="78"/>
      <c r="Q154" s="173" t="str">
        <f t="shared" si="29"/>
        <v>-</v>
      </c>
    </row>
    <row r="155" spans="2:17" x14ac:dyDescent="0.3">
      <c r="B155" s="163" t="str">
        <f t="shared" si="20"/>
        <v>-</v>
      </c>
      <c r="C155" s="174"/>
      <c r="D155" s="175"/>
      <c r="E155" s="166" t="str">
        <f>IF(B155&lt;=$D$8,WORKDAY(F155,-$D$13,KalendarzŚwiąt!$A$2:$A$103),"-")</f>
        <v>-</v>
      </c>
      <c r="F155" s="166" t="str">
        <f t="shared" si="30"/>
        <v>-</v>
      </c>
      <c r="G155" s="167" t="str">
        <f t="shared" si="21"/>
        <v>-</v>
      </c>
      <c r="H155" s="168" t="str">
        <f t="shared" si="22"/>
        <v>-</v>
      </c>
      <c r="I155" s="2"/>
      <c r="J155" s="169" t="str">
        <f t="shared" si="19"/>
        <v>-</v>
      </c>
      <c r="K155" s="2"/>
      <c r="L155" s="176"/>
      <c r="M155" s="170" t="str">
        <f>IF(B155&lt;=$D$8,VLOOKUP(E155,DaneRynkowe2!B:C,2,0),"-")</f>
        <v>-</v>
      </c>
      <c r="N155" s="171" t="str">
        <f t="shared" si="27"/>
        <v>-</v>
      </c>
      <c r="O155" s="172" t="str">
        <f t="shared" si="28"/>
        <v>-</v>
      </c>
      <c r="P155" s="78"/>
      <c r="Q155" s="173" t="str">
        <f t="shared" si="29"/>
        <v>-</v>
      </c>
    </row>
    <row r="156" spans="2:17" x14ac:dyDescent="0.3">
      <c r="B156" s="163" t="str">
        <f t="shared" si="20"/>
        <v>-</v>
      </c>
      <c r="C156" s="174"/>
      <c r="D156" s="175"/>
      <c r="E156" s="166" t="str">
        <f>IF(B156&lt;=$D$8,WORKDAY(F156,-$D$13,KalendarzŚwiąt!$A$2:$A$103),"-")</f>
        <v>-</v>
      </c>
      <c r="F156" s="166" t="str">
        <f t="shared" si="30"/>
        <v>-</v>
      </c>
      <c r="G156" s="167" t="str">
        <f t="shared" si="21"/>
        <v>-</v>
      </c>
      <c r="H156" s="168" t="str">
        <f t="shared" si="22"/>
        <v>-</v>
      </c>
      <c r="I156" s="2"/>
      <c r="J156" s="169" t="str">
        <f t="shared" si="19"/>
        <v>-</v>
      </c>
      <c r="K156" s="2"/>
      <c r="L156" s="176"/>
      <c r="M156" s="170" t="str">
        <f>IF(B156&lt;=$D$8,VLOOKUP(E156,DaneRynkowe2!B:C,2,0),"-")</f>
        <v>-</v>
      </c>
      <c r="N156" s="171" t="str">
        <f t="shared" si="27"/>
        <v>-</v>
      </c>
      <c r="O156" s="172" t="str">
        <f t="shared" si="28"/>
        <v>-</v>
      </c>
      <c r="P156" s="78"/>
      <c r="Q156" s="173" t="str">
        <f t="shared" si="29"/>
        <v>-</v>
      </c>
    </row>
    <row r="157" spans="2:17" x14ac:dyDescent="0.3">
      <c r="B157" s="163" t="str">
        <f t="shared" si="20"/>
        <v>-</v>
      </c>
      <c r="C157" s="174"/>
      <c r="D157" s="175"/>
      <c r="E157" s="166" t="str">
        <f>IF(B157&lt;=$D$8,WORKDAY(F157,-$D$13,KalendarzŚwiąt!$A$2:$A$103),"-")</f>
        <v>-</v>
      </c>
      <c r="F157" s="166" t="str">
        <f t="shared" si="30"/>
        <v>-</v>
      </c>
      <c r="G157" s="167" t="str">
        <f t="shared" si="21"/>
        <v>-</v>
      </c>
      <c r="H157" s="168" t="str">
        <f t="shared" si="22"/>
        <v>-</v>
      </c>
      <c r="I157" s="2"/>
      <c r="J157" s="169" t="str">
        <f t="shared" si="19"/>
        <v>-</v>
      </c>
      <c r="K157" s="2"/>
      <c r="L157" s="176"/>
      <c r="M157" s="170" t="str">
        <f>IF(B157&lt;=$D$8,VLOOKUP(E157,DaneRynkowe2!B:C,2,0),"-")</f>
        <v>-</v>
      </c>
      <c r="N157" s="171" t="str">
        <f t="shared" si="27"/>
        <v>-</v>
      </c>
      <c r="O157" s="172" t="str">
        <f t="shared" si="28"/>
        <v>-</v>
      </c>
      <c r="P157" s="78"/>
      <c r="Q157" s="173" t="str">
        <f t="shared" si="29"/>
        <v>-</v>
      </c>
    </row>
    <row r="158" spans="2:17" x14ac:dyDescent="0.3">
      <c r="B158" s="163" t="str">
        <f t="shared" si="20"/>
        <v>-</v>
      </c>
      <c r="C158" s="174"/>
      <c r="D158" s="175"/>
      <c r="E158" s="166" t="str">
        <f>IF(B158&lt;=$D$8,WORKDAY(F158,-$D$13,KalendarzŚwiąt!$A$2:$A$103),"-")</f>
        <v>-</v>
      </c>
      <c r="F158" s="166" t="str">
        <f t="shared" si="30"/>
        <v>-</v>
      </c>
      <c r="G158" s="167" t="str">
        <f t="shared" si="21"/>
        <v>-</v>
      </c>
      <c r="H158" s="168" t="str">
        <f t="shared" si="22"/>
        <v>-</v>
      </c>
      <c r="I158" s="2"/>
      <c r="J158" s="169" t="str">
        <f t="shared" si="19"/>
        <v>-</v>
      </c>
      <c r="K158" s="2"/>
      <c r="L158" s="176"/>
      <c r="M158" s="170" t="str">
        <f>IF(B158&lt;=$D$8,VLOOKUP(E158,DaneRynkowe2!B:C,2,0),"-")</f>
        <v>-</v>
      </c>
      <c r="N158" s="171" t="str">
        <f t="shared" si="27"/>
        <v>-</v>
      </c>
      <c r="O158" s="172" t="str">
        <f t="shared" si="28"/>
        <v>-</v>
      </c>
      <c r="P158" s="78"/>
      <c r="Q158" s="173" t="str">
        <f t="shared" si="29"/>
        <v>-</v>
      </c>
    </row>
    <row r="159" spans="2:17" x14ac:dyDescent="0.3">
      <c r="B159" s="163" t="str">
        <f t="shared" si="20"/>
        <v>-</v>
      </c>
      <c r="C159" s="174"/>
      <c r="D159" s="175"/>
      <c r="E159" s="166" t="str">
        <f>IF(B159&lt;=$D$8,WORKDAY(F159,-$D$13,KalendarzŚwiąt!$A$2:$A$103),"-")</f>
        <v>-</v>
      </c>
      <c r="F159" s="166" t="str">
        <f t="shared" si="30"/>
        <v>-</v>
      </c>
      <c r="G159" s="167" t="str">
        <f t="shared" si="21"/>
        <v>-</v>
      </c>
      <c r="H159" s="168" t="str">
        <f t="shared" si="22"/>
        <v>-</v>
      </c>
      <c r="I159" s="2"/>
      <c r="J159" s="169" t="str">
        <f t="shared" si="19"/>
        <v>-</v>
      </c>
      <c r="K159" s="2"/>
      <c r="L159" s="176"/>
      <c r="M159" s="170" t="str">
        <f>IF(B159&lt;=$D$8,VLOOKUP(E159,DaneRynkowe2!B:C,2,0),"-")</f>
        <v>-</v>
      </c>
      <c r="N159" s="171" t="str">
        <f t="shared" si="27"/>
        <v>-</v>
      </c>
      <c r="O159" s="172" t="str">
        <f t="shared" si="28"/>
        <v>-</v>
      </c>
      <c r="P159" s="78"/>
      <c r="Q159" s="173" t="str">
        <f t="shared" si="29"/>
        <v>-</v>
      </c>
    </row>
    <row r="160" spans="2:17" x14ac:dyDescent="0.3">
      <c r="B160" s="163" t="str">
        <f t="shared" si="20"/>
        <v>-</v>
      </c>
      <c r="C160" s="174"/>
      <c r="D160" s="175"/>
      <c r="E160" s="166" t="str">
        <f>IF(B160&lt;=$D$8,WORKDAY(F160,-$D$13,KalendarzŚwiąt!$A$2:$A$103),"-")</f>
        <v>-</v>
      </c>
      <c r="F160" s="166" t="str">
        <f t="shared" si="30"/>
        <v>-</v>
      </c>
      <c r="G160" s="167" t="str">
        <f t="shared" si="21"/>
        <v>-</v>
      </c>
      <c r="H160" s="168" t="str">
        <f t="shared" si="22"/>
        <v>-</v>
      </c>
      <c r="I160" s="2"/>
      <c r="J160" s="169" t="str">
        <f t="shared" si="19"/>
        <v>-</v>
      </c>
      <c r="K160" s="2"/>
      <c r="L160" s="176"/>
      <c r="M160" s="170" t="str">
        <f>IF(B160&lt;=$D$8,VLOOKUP(E160,DaneRynkowe2!B:C,2,0),"-")</f>
        <v>-</v>
      </c>
      <c r="N160" s="171" t="str">
        <f t="shared" si="27"/>
        <v>-</v>
      </c>
      <c r="O160" s="172" t="str">
        <f t="shared" si="28"/>
        <v>-</v>
      </c>
      <c r="P160" s="78"/>
      <c r="Q160" s="173" t="str">
        <f t="shared" si="29"/>
        <v>-</v>
      </c>
    </row>
    <row r="161" spans="2:17" x14ac:dyDescent="0.3">
      <c r="B161" s="163" t="str">
        <f t="shared" si="20"/>
        <v>-</v>
      </c>
      <c r="C161" s="174"/>
      <c r="D161" s="175"/>
      <c r="E161" s="166" t="str">
        <f>IF(B161&lt;=$D$8,WORKDAY(F161,-$D$13,KalendarzŚwiąt!$A$2:$A$103),"-")</f>
        <v>-</v>
      </c>
      <c r="F161" s="166" t="str">
        <f t="shared" si="30"/>
        <v>-</v>
      </c>
      <c r="G161" s="167" t="str">
        <f t="shared" si="21"/>
        <v>-</v>
      </c>
      <c r="H161" s="168" t="str">
        <f t="shared" si="22"/>
        <v>-</v>
      </c>
      <c r="I161" s="2"/>
      <c r="J161" s="169" t="str">
        <f t="shared" si="19"/>
        <v>-</v>
      </c>
      <c r="K161" s="2"/>
      <c r="L161" s="176"/>
      <c r="M161" s="170" t="str">
        <f>IF(B161&lt;=$D$8,VLOOKUP(E161,DaneRynkowe2!B:C,2,0),"-")</f>
        <v>-</v>
      </c>
      <c r="N161" s="171" t="str">
        <f t="shared" si="27"/>
        <v>-</v>
      </c>
      <c r="O161" s="172" t="str">
        <f t="shared" si="28"/>
        <v>-</v>
      </c>
      <c r="P161" s="78"/>
      <c r="Q161" s="173" t="str">
        <f t="shared" si="29"/>
        <v>-</v>
      </c>
    </row>
    <row r="162" spans="2:17" x14ac:dyDescent="0.3">
      <c r="B162" s="163" t="str">
        <f t="shared" si="20"/>
        <v>-</v>
      </c>
      <c r="C162" s="174"/>
      <c r="D162" s="175"/>
      <c r="E162" s="166" t="str">
        <f>IF(B162&lt;=$D$8,WORKDAY(F162,-$D$13,KalendarzŚwiąt!$A$2:$A$103),"-")</f>
        <v>-</v>
      </c>
      <c r="F162" s="166" t="str">
        <f t="shared" si="30"/>
        <v>-</v>
      </c>
      <c r="G162" s="167" t="str">
        <f t="shared" si="21"/>
        <v>-</v>
      </c>
      <c r="H162" s="168" t="str">
        <f t="shared" si="22"/>
        <v>-</v>
      </c>
      <c r="I162" s="2"/>
      <c r="J162" s="169" t="str">
        <f t="shared" si="19"/>
        <v>-</v>
      </c>
      <c r="K162" s="2"/>
      <c r="L162" s="176"/>
      <c r="M162" s="170" t="str">
        <f>IF(B162&lt;=$D$8,VLOOKUP(E162,DaneRynkowe2!B:C,2,0),"-")</f>
        <v>-</v>
      </c>
      <c r="N162" s="171" t="str">
        <f t="shared" si="27"/>
        <v>-</v>
      </c>
      <c r="O162" s="172" t="str">
        <f t="shared" si="28"/>
        <v>-</v>
      </c>
      <c r="P162" s="78"/>
      <c r="Q162" s="173" t="str">
        <f t="shared" si="29"/>
        <v>-</v>
      </c>
    </row>
    <row r="163" spans="2:17" x14ac:dyDescent="0.3">
      <c r="B163" s="163" t="str">
        <f t="shared" si="20"/>
        <v>-</v>
      </c>
      <c r="C163" s="174"/>
      <c r="D163" s="175"/>
      <c r="E163" s="166" t="str">
        <f>IF(B163&lt;=$D$8,WORKDAY(F163,-$D$13,KalendarzŚwiąt!$A$2:$A$103),"-")</f>
        <v>-</v>
      </c>
      <c r="F163" s="166" t="str">
        <f t="shared" si="30"/>
        <v>-</v>
      </c>
      <c r="G163" s="167" t="str">
        <f t="shared" si="21"/>
        <v>-</v>
      </c>
      <c r="H163" s="168" t="str">
        <f t="shared" si="22"/>
        <v>-</v>
      </c>
      <c r="I163" s="2"/>
      <c r="J163" s="169" t="str">
        <f t="shared" si="19"/>
        <v>-</v>
      </c>
      <c r="K163" s="2"/>
      <c r="L163" s="176"/>
      <c r="M163" s="170" t="str">
        <f>IF(B163&lt;=$D$8,VLOOKUP(E163,DaneRynkowe2!B:C,2,0),"-")</f>
        <v>-</v>
      </c>
      <c r="N163" s="171" t="str">
        <f t="shared" si="27"/>
        <v>-</v>
      </c>
      <c r="O163" s="172" t="str">
        <f t="shared" si="28"/>
        <v>-</v>
      </c>
      <c r="P163" s="78"/>
      <c r="Q163" s="173" t="str">
        <f t="shared" si="29"/>
        <v>-</v>
      </c>
    </row>
    <row r="164" spans="2:17" x14ac:dyDescent="0.3">
      <c r="B164" s="163" t="str">
        <f t="shared" si="20"/>
        <v>-</v>
      </c>
      <c r="C164" s="174"/>
      <c r="D164" s="175"/>
      <c r="E164" s="166" t="str">
        <f>IF(B164&lt;=$D$8,WORKDAY(F164,-$D$13,KalendarzŚwiąt!$A$2:$A$103),"-")</f>
        <v>-</v>
      </c>
      <c r="F164" s="166" t="str">
        <f t="shared" si="30"/>
        <v>-</v>
      </c>
      <c r="G164" s="167" t="str">
        <f t="shared" si="21"/>
        <v>-</v>
      </c>
      <c r="H164" s="168" t="str">
        <f t="shared" si="22"/>
        <v>-</v>
      </c>
      <c r="I164" s="2"/>
      <c r="J164" s="169" t="str">
        <f t="shared" si="19"/>
        <v>-</v>
      </c>
      <c r="K164" s="2"/>
      <c r="L164" s="176"/>
      <c r="M164" s="170" t="str">
        <f>IF(B164&lt;=$D$8,VLOOKUP(E164,DaneRynkowe2!B:C,2,0),"-")</f>
        <v>-</v>
      </c>
      <c r="N164" s="171" t="str">
        <f t="shared" si="27"/>
        <v>-</v>
      </c>
      <c r="O164" s="172" t="str">
        <f t="shared" si="28"/>
        <v>-</v>
      </c>
      <c r="P164" s="78"/>
      <c r="Q164" s="173" t="str">
        <f t="shared" si="29"/>
        <v>-</v>
      </c>
    </row>
    <row r="165" spans="2:17" x14ac:dyDescent="0.3">
      <c r="B165" s="163" t="str">
        <f t="shared" si="20"/>
        <v>-</v>
      </c>
      <c r="C165" s="174"/>
      <c r="D165" s="175"/>
      <c r="E165" s="166" t="str">
        <f>IF(B165&lt;=$D$8,WORKDAY(F165,-$D$13,KalendarzŚwiąt!$A$2:$A$103),"-")</f>
        <v>-</v>
      </c>
      <c r="F165" s="166" t="str">
        <f t="shared" si="30"/>
        <v>-</v>
      </c>
      <c r="G165" s="167" t="str">
        <f t="shared" si="21"/>
        <v>-</v>
      </c>
      <c r="H165" s="168" t="str">
        <f t="shared" si="22"/>
        <v>-</v>
      </c>
      <c r="I165" s="2"/>
      <c r="J165" s="169" t="str">
        <f t="shared" si="19"/>
        <v>-</v>
      </c>
      <c r="K165" s="2"/>
      <c r="L165" s="176"/>
      <c r="M165" s="170" t="str">
        <f>IF(B165&lt;=$D$8,VLOOKUP(E165,DaneRynkowe2!B:C,2,0),"-")</f>
        <v>-</v>
      </c>
      <c r="N165" s="171" t="str">
        <f t="shared" si="27"/>
        <v>-</v>
      </c>
      <c r="O165" s="172" t="str">
        <f t="shared" si="28"/>
        <v>-</v>
      </c>
      <c r="P165" s="78"/>
      <c r="Q165" s="173" t="str">
        <f t="shared" si="29"/>
        <v>-</v>
      </c>
    </row>
    <row r="166" spans="2:17" x14ac:dyDescent="0.3">
      <c r="B166" s="163" t="str">
        <f t="shared" si="20"/>
        <v>-</v>
      </c>
      <c r="C166" s="174"/>
      <c r="D166" s="175"/>
      <c r="E166" s="166" t="str">
        <f>IF(B166&lt;=$D$8,WORKDAY(F166,-$D$13,KalendarzŚwiąt!$A$2:$A$103),"-")</f>
        <v>-</v>
      </c>
      <c r="F166" s="166" t="str">
        <f t="shared" si="30"/>
        <v>-</v>
      </c>
      <c r="G166" s="167" t="str">
        <f t="shared" si="21"/>
        <v>-</v>
      </c>
      <c r="H166" s="168" t="str">
        <f t="shared" si="22"/>
        <v>-</v>
      </c>
      <c r="I166" s="2"/>
      <c r="J166" s="169" t="str">
        <f t="shared" si="19"/>
        <v>-</v>
      </c>
      <c r="K166" s="2"/>
      <c r="L166" s="176"/>
      <c r="M166" s="170" t="str">
        <f>IF(B166&lt;=$D$8,VLOOKUP(E166,DaneRynkowe2!B:C,2,0),"-")</f>
        <v>-</v>
      </c>
      <c r="N166" s="171" t="str">
        <f t="shared" si="27"/>
        <v>-</v>
      </c>
      <c r="O166" s="172" t="str">
        <f t="shared" si="28"/>
        <v>-</v>
      </c>
      <c r="P166" s="78"/>
      <c r="Q166" s="173" t="str">
        <f t="shared" si="29"/>
        <v>-</v>
      </c>
    </row>
    <row r="167" spans="2:17" x14ac:dyDescent="0.3">
      <c r="B167" s="163" t="str">
        <f t="shared" si="20"/>
        <v>-</v>
      </c>
      <c r="C167" s="174"/>
      <c r="D167" s="175"/>
      <c r="E167" s="166" t="str">
        <f>IF(B167&lt;=$D$8,WORKDAY(F167,-$D$13,KalendarzŚwiąt!$A$2:$A$103),"-")</f>
        <v>-</v>
      </c>
      <c r="F167" s="166" t="str">
        <f t="shared" si="30"/>
        <v>-</v>
      </c>
      <c r="G167" s="167" t="str">
        <f t="shared" si="21"/>
        <v>-</v>
      </c>
      <c r="H167" s="168" t="str">
        <f t="shared" si="22"/>
        <v>-</v>
      </c>
      <c r="I167" s="2"/>
      <c r="J167" s="169" t="str">
        <f t="shared" si="19"/>
        <v>-</v>
      </c>
      <c r="K167" s="2"/>
      <c r="L167" s="176"/>
      <c r="M167" s="170" t="str">
        <f>IF(B167&lt;=$D$8,VLOOKUP(E167,DaneRynkowe2!B:C,2,0),"-")</f>
        <v>-</v>
      </c>
      <c r="N167" s="171" t="str">
        <f t="shared" si="27"/>
        <v>-</v>
      </c>
      <c r="O167" s="172" t="str">
        <f t="shared" si="28"/>
        <v>-</v>
      </c>
      <c r="P167" s="78"/>
      <c r="Q167" s="173" t="str">
        <f t="shared" si="29"/>
        <v>-</v>
      </c>
    </row>
    <row r="168" spans="2:17" x14ac:dyDescent="0.3">
      <c r="B168" s="163" t="str">
        <f t="shared" si="20"/>
        <v>-</v>
      </c>
      <c r="C168" s="174"/>
      <c r="D168" s="175"/>
      <c r="E168" s="166" t="str">
        <f>IF(B168&lt;=$D$8,WORKDAY(F168,-$D$13,KalendarzŚwiąt!$A$2:$A$103),"-")</f>
        <v>-</v>
      </c>
      <c r="F168" s="166" t="str">
        <f t="shared" si="30"/>
        <v>-</v>
      </c>
      <c r="G168" s="167" t="str">
        <f t="shared" si="21"/>
        <v>-</v>
      </c>
      <c r="H168" s="168" t="str">
        <f t="shared" si="22"/>
        <v>-</v>
      </c>
      <c r="I168" s="2"/>
      <c r="J168" s="169" t="str">
        <f t="shared" si="19"/>
        <v>-</v>
      </c>
      <c r="K168" s="2"/>
      <c r="L168" s="176"/>
      <c r="M168" s="170" t="str">
        <f>IF(B168&lt;=$D$8,VLOOKUP(E168,DaneRynkowe2!B:C,2,0),"-")</f>
        <v>-</v>
      </c>
      <c r="N168" s="171" t="str">
        <f t="shared" si="27"/>
        <v>-</v>
      </c>
      <c r="O168" s="172" t="str">
        <f t="shared" si="28"/>
        <v>-</v>
      </c>
      <c r="P168" s="78"/>
      <c r="Q168" s="173" t="str">
        <f t="shared" si="29"/>
        <v>-</v>
      </c>
    </row>
    <row r="169" spans="2:17" x14ac:dyDescent="0.3">
      <c r="B169" s="163" t="str">
        <f t="shared" si="20"/>
        <v>-</v>
      </c>
      <c r="C169" s="174"/>
      <c r="D169" s="175"/>
      <c r="E169" s="166" t="str">
        <f>IF(B169&lt;=$D$8,WORKDAY(F169,-$D$13,KalendarzŚwiąt!$A$2:$A$103),"-")</f>
        <v>-</v>
      </c>
      <c r="F169" s="166" t="str">
        <f t="shared" si="30"/>
        <v>-</v>
      </c>
      <c r="G169" s="167" t="str">
        <f t="shared" si="21"/>
        <v>-</v>
      </c>
      <c r="H169" s="168" t="str">
        <f t="shared" si="22"/>
        <v>-</v>
      </c>
      <c r="I169" s="2"/>
      <c r="J169" s="169" t="str">
        <f t="shared" si="19"/>
        <v>-</v>
      </c>
      <c r="K169" s="2"/>
      <c r="L169" s="176"/>
      <c r="M169" s="170" t="str">
        <f>IF(B169&lt;=$D$8,VLOOKUP(E169,DaneRynkowe2!B:C,2,0),"-")</f>
        <v>-</v>
      </c>
      <c r="N169" s="171" t="str">
        <f t="shared" si="27"/>
        <v>-</v>
      </c>
      <c r="O169" s="172" t="str">
        <f t="shared" si="28"/>
        <v>-</v>
      </c>
      <c r="P169" s="78"/>
      <c r="Q169" s="173" t="str">
        <f t="shared" si="29"/>
        <v>-</v>
      </c>
    </row>
    <row r="170" spans="2:17" x14ac:dyDescent="0.3">
      <c r="B170" s="163" t="str">
        <f t="shared" si="20"/>
        <v>-</v>
      </c>
      <c r="C170" s="174"/>
      <c r="D170" s="175"/>
      <c r="E170" s="166" t="str">
        <f>IF(B170&lt;=$D$8,WORKDAY(F170,-$D$13,KalendarzŚwiąt!$A$2:$A$103),"-")</f>
        <v>-</v>
      </c>
      <c r="F170" s="166" t="str">
        <f t="shared" si="30"/>
        <v>-</v>
      </c>
      <c r="G170" s="167" t="str">
        <f t="shared" si="21"/>
        <v>-</v>
      </c>
      <c r="H170" s="168" t="str">
        <f t="shared" si="22"/>
        <v>-</v>
      </c>
      <c r="I170" s="2"/>
      <c r="J170" s="169" t="str">
        <f t="shared" si="19"/>
        <v>-</v>
      </c>
      <c r="K170" s="2"/>
      <c r="L170" s="176"/>
      <c r="M170" s="170" t="str">
        <f>IF(B170&lt;=$D$8,VLOOKUP(E170,DaneRynkowe2!B:C,2,0),"-")</f>
        <v>-</v>
      </c>
      <c r="N170" s="171" t="str">
        <f t="shared" si="27"/>
        <v>-</v>
      </c>
      <c r="O170" s="172" t="str">
        <f t="shared" si="28"/>
        <v>-</v>
      </c>
      <c r="P170" s="78"/>
      <c r="Q170" s="173" t="str">
        <f t="shared" si="29"/>
        <v>-</v>
      </c>
    </row>
    <row r="171" spans="2:17" x14ac:dyDescent="0.3">
      <c r="B171" s="163" t="str">
        <f t="shared" si="20"/>
        <v>-</v>
      </c>
      <c r="C171" s="174"/>
      <c r="D171" s="175"/>
      <c r="E171" s="166" t="str">
        <f>IF(B171&lt;=$D$8,WORKDAY(F171,-$D$13,KalendarzŚwiąt!$A$2:$A$103),"-")</f>
        <v>-</v>
      </c>
      <c r="F171" s="166" t="str">
        <f t="shared" si="30"/>
        <v>-</v>
      </c>
      <c r="G171" s="167" t="str">
        <f t="shared" si="21"/>
        <v>-</v>
      </c>
      <c r="H171" s="168" t="str">
        <f t="shared" si="22"/>
        <v>-</v>
      </c>
      <c r="I171" s="2"/>
      <c r="J171" s="169" t="str">
        <f t="shared" si="19"/>
        <v>-</v>
      </c>
      <c r="K171" s="2"/>
      <c r="L171" s="176"/>
      <c r="M171" s="170" t="str">
        <f>IF(B171&lt;=$D$8,VLOOKUP(E171,DaneRynkowe2!B:C,2,0),"-")</f>
        <v>-</v>
      </c>
      <c r="N171" s="171" t="str">
        <f t="shared" si="27"/>
        <v>-</v>
      </c>
      <c r="O171" s="172" t="str">
        <f t="shared" si="28"/>
        <v>-</v>
      </c>
      <c r="P171" s="78"/>
      <c r="Q171" s="173" t="str">
        <f t="shared" si="29"/>
        <v>-</v>
      </c>
    </row>
    <row r="172" spans="2:17" x14ac:dyDescent="0.3">
      <c r="B172" s="163" t="str">
        <f t="shared" si="20"/>
        <v>-</v>
      </c>
      <c r="C172" s="174"/>
      <c r="D172" s="175"/>
      <c r="E172" s="166" t="str">
        <f>IF(B172&lt;=$D$8,WORKDAY(F172,-$D$13,KalendarzŚwiąt!$A$2:$A$103),"-")</f>
        <v>-</v>
      </c>
      <c r="F172" s="166" t="str">
        <f t="shared" si="30"/>
        <v>-</v>
      </c>
      <c r="G172" s="167" t="str">
        <f t="shared" si="21"/>
        <v>-</v>
      </c>
      <c r="H172" s="168" t="str">
        <f t="shared" si="22"/>
        <v>-</v>
      </c>
      <c r="I172" s="2"/>
      <c r="J172" s="169" t="str">
        <f t="shared" si="19"/>
        <v>-</v>
      </c>
      <c r="K172" s="2"/>
      <c r="L172" s="176"/>
      <c r="M172" s="170" t="str">
        <f>IF(B172&lt;=$D$8,VLOOKUP(E172,DaneRynkowe2!B:C,2,0),"-")</f>
        <v>-</v>
      </c>
      <c r="N172" s="171" t="str">
        <f t="shared" si="27"/>
        <v>-</v>
      </c>
      <c r="O172" s="172" t="str">
        <f t="shared" si="28"/>
        <v>-</v>
      </c>
      <c r="P172" s="78"/>
      <c r="Q172" s="173" t="str">
        <f t="shared" si="29"/>
        <v>-</v>
      </c>
    </row>
    <row r="173" spans="2:17" x14ac:dyDescent="0.3">
      <c r="B173" s="163" t="str">
        <f t="shared" si="20"/>
        <v>-</v>
      </c>
      <c r="C173" s="174"/>
      <c r="D173" s="175"/>
      <c r="E173" s="166" t="str">
        <f>IF(B173&lt;=$D$8,WORKDAY(F173,-$D$13,KalendarzŚwiąt!$A$2:$A$103),"-")</f>
        <v>-</v>
      </c>
      <c r="F173" s="166" t="str">
        <f t="shared" si="30"/>
        <v>-</v>
      </c>
      <c r="G173" s="167" t="str">
        <f t="shared" si="21"/>
        <v>-</v>
      </c>
      <c r="H173" s="168" t="str">
        <f t="shared" si="22"/>
        <v>-</v>
      </c>
      <c r="I173" s="2"/>
      <c r="J173" s="169" t="str">
        <f t="shared" ref="J173:J232" si="31">IF(B173="-","-",VLOOKUP(B173,$B$20:$J$40,9,0))</f>
        <v>-</v>
      </c>
      <c r="K173" s="2"/>
      <c r="L173" s="176"/>
      <c r="M173" s="170" t="str">
        <f>IF(B173&lt;=$D$8,VLOOKUP(E173,DaneRynkowe2!B:C,2,0),"-")</f>
        <v>-</v>
      </c>
      <c r="N173" s="171" t="str">
        <f t="shared" si="27"/>
        <v>-</v>
      </c>
      <c r="O173" s="172" t="str">
        <f t="shared" si="28"/>
        <v>-</v>
      </c>
      <c r="P173" s="78"/>
      <c r="Q173" s="173" t="str">
        <f t="shared" si="29"/>
        <v>-</v>
      </c>
    </row>
    <row r="174" spans="2:17" x14ac:dyDescent="0.3">
      <c r="B174" s="163" t="str">
        <f t="shared" ref="B174:B232" si="32">IF(B173="-","-",IF(F173=VLOOKUP(B173,$B$20:$H$40,5,0),"-",B173))</f>
        <v>-</v>
      </c>
      <c r="C174" s="174"/>
      <c r="D174" s="175"/>
      <c r="E174" s="166" t="str">
        <f>IF(B174&lt;=$D$8,WORKDAY(F174,-$D$13,KalendarzŚwiąt!$A$2:$A$103),"-")</f>
        <v>-</v>
      </c>
      <c r="F174" s="166" t="str">
        <f t="shared" si="30"/>
        <v>-</v>
      </c>
      <c r="G174" s="167" t="str">
        <f t="shared" ref="G174:G232" si="33">IF(B174="-","-",E174-$C$45)</f>
        <v>-</v>
      </c>
      <c r="H174" s="168" t="str">
        <f t="shared" ref="H174:H232" si="34">IF(B174="-","-",F174-$D$45)</f>
        <v>-</v>
      </c>
      <c r="I174" s="2"/>
      <c r="J174" s="169" t="str">
        <f t="shared" si="31"/>
        <v>-</v>
      </c>
      <c r="K174" s="2"/>
      <c r="L174" s="176"/>
      <c r="M174" s="170" t="str">
        <f>IF(B174&lt;=$D$8,VLOOKUP(E174,DaneRynkowe2!B:C,2,0),"-")</f>
        <v>-</v>
      </c>
      <c r="N174" s="171" t="str">
        <f t="shared" ref="N174:N205" si="35">IF(B174="-","-",(M174/$L$45-1)*$D$14/G174)</f>
        <v>-</v>
      </c>
      <c r="O174" s="172" t="str">
        <f t="shared" ref="O174:O205" si="36">IF(B174="-","-",ROUND(J174*(N174+$D$15)*H174/365,$O$16))</f>
        <v>-</v>
      </c>
      <c r="P174" s="78"/>
      <c r="Q174" s="173" t="str">
        <f t="shared" ref="Q174:Q205" si="37">IF(B174="-","-",O174-O173)</f>
        <v>-</v>
      </c>
    </row>
    <row r="175" spans="2:17" x14ac:dyDescent="0.3">
      <c r="B175" s="163" t="str">
        <f t="shared" si="32"/>
        <v>-</v>
      </c>
      <c r="C175" s="174"/>
      <c r="D175" s="175"/>
      <c r="E175" s="166" t="str">
        <f>IF(B175&lt;=$D$8,WORKDAY(F175,-$D$13,KalendarzŚwiąt!$A$2:$A$103),"-")</f>
        <v>-</v>
      </c>
      <c r="F175" s="166" t="str">
        <f t="shared" si="30"/>
        <v>-</v>
      </c>
      <c r="G175" s="167" t="str">
        <f t="shared" si="33"/>
        <v>-</v>
      </c>
      <c r="H175" s="168" t="str">
        <f t="shared" si="34"/>
        <v>-</v>
      </c>
      <c r="I175" s="2"/>
      <c r="J175" s="169" t="str">
        <f t="shared" si="31"/>
        <v>-</v>
      </c>
      <c r="K175" s="2"/>
      <c r="L175" s="176"/>
      <c r="M175" s="170" t="str">
        <f>IF(B175&lt;=$D$8,VLOOKUP(E175,DaneRynkowe2!B:C,2,0),"-")</f>
        <v>-</v>
      </c>
      <c r="N175" s="171" t="str">
        <f t="shared" si="35"/>
        <v>-</v>
      </c>
      <c r="O175" s="172" t="str">
        <f t="shared" si="36"/>
        <v>-</v>
      </c>
      <c r="P175" s="78"/>
      <c r="Q175" s="173" t="str">
        <f t="shared" si="37"/>
        <v>-</v>
      </c>
    </row>
    <row r="176" spans="2:17" x14ac:dyDescent="0.3">
      <c r="B176" s="163" t="str">
        <f t="shared" si="32"/>
        <v>-</v>
      </c>
      <c r="C176" s="174"/>
      <c r="D176" s="175"/>
      <c r="E176" s="166" t="str">
        <f>IF(B176&lt;=$D$8,WORKDAY(F176,-$D$13,KalendarzŚwiąt!$A$2:$A$103),"-")</f>
        <v>-</v>
      </c>
      <c r="F176" s="166" t="str">
        <f t="shared" si="30"/>
        <v>-</v>
      </c>
      <c r="G176" s="167" t="str">
        <f t="shared" si="33"/>
        <v>-</v>
      </c>
      <c r="H176" s="168" t="str">
        <f t="shared" si="34"/>
        <v>-</v>
      </c>
      <c r="I176" s="2"/>
      <c r="J176" s="169" t="str">
        <f t="shared" si="31"/>
        <v>-</v>
      </c>
      <c r="K176" s="2"/>
      <c r="L176" s="176"/>
      <c r="M176" s="170" t="str">
        <f>IF(B176&lt;=$D$8,VLOOKUP(E176,DaneRynkowe2!B:C,2,0),"-")</f>
        <v>-</v>
      </c>
      <c r="N176" s="171" t="str">
        <f t="shared" si="35"/>
        <v>-</v>
      </c>
      <c r="O176" s="172" t="str">
        <f t="shared" si="36"/>
        <v>-</v>
      </c>
      <c r="P176" s="78"/>
      <c r="Q176" s="173" t="str">
        <f t="shared" si="37"/>
        <v>-</v>
      </c>
    </row>
    <row r="177" spans="2:17" x14ac:dyDescent="0.3">
      <c r="B177" s="163" t="str">
        <f t="shared" si="32"/>
        <v>-</v>
      </c>
      <c r="C177" s="174"/>
      <c r="D177" s="175"/>
      <c r="E177" s="166" t="str">
        <f>IF(B177&lt;=$D$8,WORKDAY(F177,-$D$13,KalendarzŚwiąt!$A$2:$A$103),"-")</f>
        <v>-</v>
      </c>
      <c r="F177" s="166" t="str">
        <f t="shared" si="30"/>
        <v>-</v>
      </c>
      <c r="G177" s="167" t="str">
        <f t="shared" si="33"/>
        <v>-</v>
      </c>
      <c r="H177" s="168" t="str">
        <f t="shared" si="34"/>
        <v>-</v>
      </c>
      <c r="I177" s="2"/>
      <c r="J177" s="169" t="str">
        <f t="shared" si="31"/>
        <v>-</v>
      </c>
      <c r="K177" s="2"/>
      <c r="L177" s="176"/>
      <c r="M177" s="170" t="str">
        <f>IF(B177&lt;=$D$8,VLOOKUP(E177,DaneRynkowe2!B:C,2,0),"-")</f>
        <v>-</v>
      </c>
      <c r="N177" s="171" t="str">
        <f t="shared" si="35"/>
        <v>-</v>
      </c>
      <c r="O177" s="172" t="str">
        <f t="shared" si="36"/>
        <v>-</v>
      </c>
      <c r="P177" s="78"/>
      <c r="Q177" s="173" t="str">
        <f t="shared" si="37"/>
        <v>-</v>
      </c>
    </row>
    <row r="178" spans="2:17" x14ac:dyDescent="0.3">
      <c r="B178" s="163" t="str">
        <f t="shared" si="32"/>
        <v>-</v>
      </c>
      <c r="C178" s="174"/>
      <c r="D178" s="175"/>
      <c r="E178" s="166" t="str">
        <f>IF(B178&lt;=$D$8,WORKDAY(F178,-$D$13,KalendarzŚwiąt!$A$2:$A$103),"-")</f>
        <v>-</v>
      </c>
      <c r="F178" s="166" t="str">
        <f t="shared" ref="F178:F209" si="38">IFERROR(IF((F177+1)&gt;VLOOKUP(B178,$B$21:$H$43,5,0),"-",F177+1),"-")</f>
        <v>-</v>
      </c>
      <c r="G178" s="167" t="str">
        <f t="shared" si="33"/>
        <v>-</v>
      </c>
      <c r="H178" s="168" t="str">
        <f t="shared" si="34"/>
        <v>-</v>
      </c>
      <c r="I178" s="2"/>
      <c r="J178" s="169" t="str">
        <f t="shared" si="31"/>
        <v>-</v>
      </c>
      <c r="K178" s="2"/>
      <c r="L178" s="176"/>
      <c r="M178" s="170" t="str">
        <f>IF(B178&lt;=$D$8,VLOOKUP(E178,DaneRynkowe2!B:C,2,0),"-")</f>
        <v>-</v>
      </c>
      <c r="N178" s="171" t="str">
        <f t="shared" si="35"/>
        <v>-</v>
      </c>
      <c r="O178" s="172" t="str">
        <f t="shared" si="36"/>
        <v>-</v>
      </c>
      <c r="P178" s="78"/>
      <c r="Q178" s="173" t="str">
        <f t="shared" si="37"/>
        <v>-</v>
      </c>
    </row>
    <row r="179" spans="2:17" x14ac:dyDescent="0.3">
      <c r="B179" s="163" t="str">
        <f t="shared" si="32"/>
        <v>-</v>
      </c>
      <c r="C179" s="174"/>
      <c r="D179" s="175"/>
      <c r="E179" s="166" t="str">
        <f>IF(B179&lt;=$D$8,WORKDAY(F179,-$D$13,KalendarzŚwiąt!$A$2:$A$103),"-")</f>
        <v>-</v>
      </c>
      <c r="F179" s="166" t="str">
        <f t="shared" si="38"/>
        <v>-</v>
      </c>
      <c r="G179" s="167" t="str">
        <f t="shared" si="33"/>
        <v>-</v>
      </c>
      <c r="H179" s="168" t="str">
        <f t="shared" si="34"/>
        <v>-</v>
      </c>
      <c r="I179" s="2"/>
      <c r="J179" s="169" t="str">
        <f t="shared" si="31"/>
        <v>-</v>
      </c>
      <c r="K179" s="2"/>
      <c r="L179" s="176"/>
      <c r="M179" s="170" t="str">
        <f>IF(B179&lt;=$D$8,VLOOKUP(E179,DaneRynkowe2!B:C,2,0),"-")</f>
        <v>-</v>
      </c>
      <c r="N179" s="171" t="str">
        <f t="shared" si="35"/>
        <v>-</v>
      </c>
      <c r="O179" s="172" t="str">
        <f t="shared" si="36"/>
        <v>-</v>
      </c>
      <c r="P179" s="78"/>
      <c r="Q179" s="173" t="str">
        <f t="shared" si="37"/>
        <v>-</v>
      </c>
    </row>
    <row r="180" spans="2:17" x14ac:dyDescent="0.3">
      <c r="B180" s="163" t="str">
        <f t="shared" si="32"/>
        <v>-</v>
      </c>
      <c r="C180" s="174"/>
      <c r="D180" s="175"/>
      <c r="E180" s="166" t="str">
        <f>IF(B180&lt;=$D$8,WORKDAY(F180,-$D$13,KalendarzŚwiąt!$A$2:$A$103),"-")</f>
        <v>-</v>
      </c>
      <c r="F180" s="166" t="str">
        <f t="shared" si="38"/>
        <v>-</v>
      </c>
      <c r="G180" s="167" t="str">
        <f t="shared" si="33"/>
        <v>-</v>
      </c>
      <c r="H180" s="168" t="str">
        <f t="shared" si="34"/>
        <v>-</v>
      </c>
      <c r="I180" s="2"/>
      <c r="J180" s="169" t="str">
        <f t="shared" si="31"/>
        <v>-</v>
      </c>
      <c r="K180" s="2"/>
      <c r="L180" s="176"/>
      <c r="M180" s="170" t="str">
        <f>IF(B180&lt;=$D$8,VLOOKUP(E180,DaneRynkowe2!B:C,2,0),"-")</f>
        <v>-</v>
      </c>
      <c r="N180" s="171" t="str">
        <f t="shared" si="35"/>
        <v>-</v>
      </c>
      <c r="O180" s="172" t="str">
        <f t="shared" si="36"/>
        <v>-</v>
      </c>
      <c r="P180" s="78"/>
      <c r="Q180" s="173" t="str">
        <f t="shared" si="37"/>
        <v>-</v>
      </c>
    </row>
    <row r="181" spans="2:17" x14ac:dyDescent="0.3">
      <c r="B181" s="163" t="str">
        <f t="shared" si="32"/>
        <v>-</v>
      </c>
      <c r="C181" s="174"/>
      <c r="D181" s="175"/>
      <c r="E181" s="166" t="str">
        <f>IF(B181&lt;=$D$8,WORKDAY(F181,-$D$13,KalendarzŚwiąt!$A$2:$A$103),"-")</f>
        <v>-</v>
      </c>
      <c r="F181" s="166" t="str">
        <f t="shared" si="38"/>
        <v>-</v>
      </c>
      <c r="G181" s="167" t="str">
        <f t="shared" si="33"/>
        <v>-</v>
      </c>
      <c r="H181" s="168" t="str">
        <f t="shared" si="34"/>
        <v>-</v>
      </c>
      <c r="I181" s="2"/>
      <c r="J181" s="169" t="str">
        <f t="shared" si="31"/>
        <v>-</v>
      </c>
      <c r="K181" s="2"/>
      <c r="L181" s="176"/>
      <c r="M181" s="170" t="str">
        <f>IF(B181&lt;=$D$8,VLOOKUP(E181,DaneRynkowe2!B:C,2,0),"-")</f>
        <v>-</v>
      </c>
      <c r="N181" s="171" t="str">
        <f t="shared" si="35"/>
        <v>-</v>
      </c>
      <c r="O181" s="172" t="str">
        <f t="shared" si="36"/>
        <v>-</v>
      </c>
      <c r="P181" s="78"/>
      <c r="Q181" s="173" t="str">
        <f t="shared" si="37"/>
        <v>-</v>
      </c>
    </row>
    <row r="182" spans="2:17" x14ac:dyDescent="0.3">
      <c r="B182" s="163" t="str">
        <f t="shared" si="32"/>
        <v>-</v>
      </c>
      <c r="C182" s="174"/>
      <c r="D182" s="175"/>
      <c r="E182" s="166" t="str">
        <f>IF(B182&lt;=$D$8,WORKDAY(F182,-$D$13,KalendarzŚwiąt!$A$2:$A$103),"-")</f>
        <v>-</v>
      </c>
      <c r="F182" s="166" t="str">
        <f t="shared" si="38"/>
        <v>-</v>
      </c>
      <c r="G182" s="167" t="str">
        <f t="shared" si="33"/>
        <v>-</v>
      </c>
      <c r="H182" s="168" t="str">
        <f t="shared" si="34"/>
        <v>-</v>
      </c>
      <c r="I182" s="2"/>
      <c r="J182" s="169" t="str">
        <f t="shared" si="31"/>
        <v>-</v>
      </c>
      <c r="K182" s="2"/>
      <c r="L182" s="176"/>
      <c r="M182" s="170" t="str">
        <f>IF(B182&lt;=$D$8,VLOOKUP(E182,DaneRynkowe2!B:C,2,0),"-")</f>
        <v>-</v>
      </c>
      <c r="N182" s="171" t="str">
        <f t="shared" si="35"/>
        <v>-</v>
      </c>
      <c r="O182" s="172" t="str">
        <f t="shared" si="36"/>
        <v>-</v>
      </c>
      <c r="P182" s="78"/>
      <c r="Q182" s="173" t="str">
        <f t="shared" si="37"/>
        <v>-</v>
      </c>
    </row>
    <row r="183" spans="2:17" x14ac:dyDescent="0.3">
      <c r="B183" s="163" t="str">
        <f t="shared" si="32"/>
        <v>-</v>
      </c>
      <c r="C183" s="174"/>
      <c r="D183" s="175"/>
      <c r="E183" s="166" t="str">
        <f>IF(B183&lt;=$D$8,WORKDAY(F183,-$D$13,KalendarzŚwiąt!$A$2:$A$103),"-")</f>
        <v>-</v>
      </c>
      <c r="F183" s="166" t="str">
        <f t="shared" si="38"/>
        <v>-</v>
      </c>
      <c r="G183" s="167" t="str">
        <f t="shared" si="33"/>
        <v>-</v>
      </c>
      <c r="H183" s="168" t="str">
        <f t="shared" si="34"/>
        <v>-</v>
      </c>
      <c r="I183" s="2"/>
      <c r="J183" s="169" t="str">
        <f t="shared" si="31"/>
        <v>-</v>
      </c>
      <c r="K183" s="2"/>
      <c r="L183" s="176"/>
      <c r="M183" s="170" t="str">
        <f>IF(B183&lt;=$D$8,VLOOKUP(E183,DaneRynkowe2!B:C,2,0),"-")</f>
        <v>-</v>
      </c>
      <c r="N183" s="171" t="str">
        <f t="shared" si="35"/>
        <v>-</v>
      </c>
      <c r="O183" s="172" t="str">
        <f t="shared" si="36"/>
        <v>-</v>
      </c>
      <c r="P183" s="78"/>
      <c r="Q183" s="173" t="str">
        <f t="shared" si="37"/>
        <v>-</v>
      </c>
    </row>
    <row r="184" spans="2:17" x14ac:dyDescent="0.3">
      <c r="B184" s="163" t="str">
        <f t="shared" si="32"/>
        <v>-</v>
      </c>
      <c r="C184" s="174"/>
      <c r="D184" s="175"/>
      <c r="E184" s="166" t="str">
        <f>IF(B184&lt;=$D$8,WORKDAY(F184,-$D$13,KalendarzŚwiąt!$A$2:$A$103),"-")</f>
        <v>-</v>
      </c>
      <c r="F184" s="166" t="str">
        <f t="shared" si="38"/>
        <v>-</v>
      </c>
      <c r="G184" s="167" t="str">
        <f t="shared" si="33"/>
        <v>-</v>
      </c>
      <c r="H184" s="168" t="str">
        <f t="shared" si="34"/>
        <v>-</v>
      </c>
      <c r="I184" s="2"/>
      <c r="J184" s="169" t="str">
        <f t="shared" si="31"/>
        <v>-</v>
      </c>
      <c r="K184" s="2"/>
      <c r="L184" s="176"/>
      <c r="M184" s="170" t="str">
        <f>IF(B184&lt;=$D$8,VLOOKUP(E184,DaneRynkowe2!B:C,2,0),"-")</f>
        <v>-</v>
      </c>
      <c r="N184" s="171" t="str">
        <f t="shared" si="35"/>
        <v>-</v>
      </c>
      <c r="O184" s="172" t="str">
        <f t="shared" si="36"/>
        <v>-</v>
      </c>
      <c r="P184" s="78"/>
      <c r="Q184" s="173" t="str">
        <f t="shared" si="37"/>
        <v>-</v>
      </c>
    </row>
    <row r="185" spans="2:17" x14ac:dyDescent="0.3">
      <c r="B185" s="163" t="str">
        <f t="shared" si="32"/>
        <v>-</v>
      </c>
      <c r="C185" s="174"/>
      <c r="D185" s="175"/>
      <c r="E185" s="166" t="str">
        <f>IF(B185&lt;=$D$8,WORKDAY(F185,-$D$13,KalendarzŚwiąt!$A$2:$A$103),"-")</f>
        <v>-</v>
      </c>
      <c r="F185" s="166" t="str">
        <f t="shared" si="38"/>
        <v>-</v>
      </c>
      <c r="G185" s="167" t="str">
        <f t="shared" si="33"/>
        <v>-</v>
      </c>
      <c r="H185" s="168" t="str">
        <f t="shared" si="34"/>
        <v>-</v>
      </c>
      <c r="I185" s="2"/>
      <c r="J185" s="169" t="str">
        <f t="shared" si="31"/>
        <v>-</v>
      </c>
      <c r="K185" s="2"/>
      <c r="L185" s="176"/>
      <c r="M185" s="170" t="str">
        <f>IF(B185&lt;=$D$8,VLOOKUP(E185,DaneRynkowe2!B:C,2,0),"-")</f>
        <v>-</v>
      </c>
      <c r="N185" s="171" t="str">
        <f t="shared" si="35"/>
        <v>-</v>
      </c>
      <c r="O185" s="172" t="str">
        <f t="shared" si="36"/>
        <v>-</v>
      </c>
      <c r="P185" s="78"/>
      <c r="Q185" s="173" t="str">
        <f t="shared" si="37"/>
        <v>-</v>
      </c>
    </row>
    <row r="186" spans="2:17" x14ac:dyDescent="0.3">
      <c r="B186" s="163" t="str">
        <f t="shared" si="32"/>
        <v>-</v>
      </c>
      <c r="C186" s="174"/>
      <c r="D186" s="175"/>
      <c r="E186" s="166" t="str">
        <f>IF(B186&lt;=$D$8,WORKDAY(F186,-$D$13,KalendarzŚwiąt!$A$2:$A$103),"-")</f>
        <v>-</v>
      </c>
      <c r="F186" s="166" t="str">
        <f t="shared" si="38"/>
        <v>-</v>
      </c>
      <c r="G186" s="167" t="str">
        <f t="shared" si="33"/>
        <v>-</v>
      </c>
      <c r="H186" s="168" t="str">
        <f t="shared" si="34"/>
        <v>-</v>
      </c>
      <c r="I186" s="2"/>
      <c r="J186" s="169" t="str">
        <f t="shared" si="31"/>
        <v>-</v>
      </c>
      <c r="K186" s="2"/>
      <c r="L186" s="176"/>
      <c r="M186" s="170" t="str">
        <f>IF(B186&lt;=$D$8,VLOOKUP(E186,DaneRynkowe2!B:C,2,0),"-")</f>
        <v>-</v>
      </c>
      <c r="N186" s="171" t="str">
        <f t="shared" si="35"/>
        <v>-</v>
      </c>
      <c r="O186" s="172" t="str">
        <f t="shared" si="36"/>
        <v>-</v>
      </c>
      <c r="P186" s="78"/>
      <c r="Q186" s="173" t="str">
        <f t="shared" si="37"/>
        <v>-</v>
      </c>
    </row>
    <row r="187" spans="2:17" x14ac:dyDescent="0.3">
      <c r="B187" s="163" t="str">
        <f t="shared" si="32"/>
        <v>-</v>
      </c>
      <c r="C187" s="174"/>
      <c r="D187" s="175"/>
      <c r="E187" s="166" t="str">
        <f>IF(B187&lt;=$D$8,WORKDAY(F187,-$D$13,KalendarzŚwiąt!$A$2:$A$103),"-")</f>
        <v>-</v>
      </c>
      <c r="F187" s="166" t="str">
        <f t="shared" si="38"/>
        <v>-</v>
      </c>
      <c r="G187" s="167" t="str">
        <f t="shared" si="33"/>
        <v>-</v>
      </c>
      <c r="H187" s="168" t="str">
        <f t="shared" si="34"/>
        <v>-</v>
      </c>
      <c r="I187" s="2"/>
      <c r="J187" s="169" t="str">
        <f t="shared" si="31"/>
        <v>-</v>
      </c>
      <c r="K187" s="2"/>
      <c r="L187" s="176"/>
      <c r="M187" s="170" t="str">
        <f>IF(B187&lt;=$D$8,VLOOKUP(E187,DaneRynkowe2!B:C,2,0),"-")</f>
        <v>-</v>
      </c>
      <c r="N187" s="171" t="str">
        <f t="shared" si="35"/>
        <v>-</v>
      </c>
      <c r="O187" s="172" t="str">
        <f t="shared" si="36"/>
        <v>-</v>
      </c>
      <c r="P187" s="78"/>
      <c r="Q187" s="173" t="str">
        <f t="shared" si="37"/>
        <v>-</v>
      </c>
    </row>
    <row r="188" spans="2:17" x14ac:dyDescent="0.3">
      <c r="B188" s="163" t="str">
        <f t="shared" si="32"/>
        <v>-</v>
      </c>
      <c r="C188" s="174"/>
      <c r="D188" s="175"/>
      <c r="E188" s="166" t="str">
        <f>IF(B188&lt;=$D$8,WORKDAY(F188,-$D$13,KalendarzŚwiąt!$A$2:$A$103),"-")</f>
        <v>-</v>
      </c>
      <c r="F188" s="166" t="str">
        <f t="shared" si="38"/>
        <v>-</v>
      </c>
      <c r="G188" s="167" t="str">
        <f t="shared" si="33"/>
        <v>-</v>
      </c>
      <c r="H188" s="168" t="str">
        <f t="shared" si="34"/>
        <v>-</v>
      </c>
      <c r="I188" s="2"/>
      <c r="J188" s="169" t="str">
        <f t="shared" si="31"/>
        <v>-</v>
      </c>
      <c r="K188" s="2"/>
      <c r="L188" s="176"/>
      <c r="M188" s="170" t="str">
        <f>IF(B188&lt;=$D$8,VLOOKUP(E188,DaneRynkowe2!B:C,2,0),"-")</f>
        <v>-</v>
      </c>
      <c r="N188" s="171" t="str">
        <f t="shared" si="35"/>
        <v>-</v>
      </c>
      <c r="O188" s="172" t="str">
        <f t="shared" si="36"/>
        <v>-</v>
      </c>
      <c r="P188" s="78"/>
      <c r="Q188" s="173" t="str">
        <f t="shared" si="37"/>
        <v>-</v>
      </c>
    </row>
    <row r="189" spans="2:17" x14ac:dyDescent="0.3">
      <c r="B189" s="163" t="str">
        <f t="shared" si="32"/>
        <v>-</v>
      </c>
      <c r="C189" s="174"/>
      <c r="D189" s="175"/>
      <c r="E189" s="166" t="str">
        <f>IF(B189&lt;=$D$8,WORKDAY(F189,-$D$13,KalendarzŚwiąt!$A$2:$A$103),"-")</f>
        <v>-</v>
      </c>
      <c r="F189" s="166" t="str">
        <f t="shared" si="38"/>
        <v>-</v>
      </c>
      <c r="G189" s="167" t="str">
        <f t="shared" si="33"/>
        <v>-</v>
      </c>
      <c r="H189" s="168" t="str">
        <f t="shared" si="34"/>
        <v>-</v>
      </c>
      <c r="I189" s="2"/>
      <c r="J189" s="169" t="str">
        <f t="shared" si="31"/>
        <v>-</v>
      </c>
      <c r="K189" s="2"/>
      <c r="L189" s="176"/>
      <c r="M189" s="170" t="str">
        <f>IF(B189&lt;=$D$8,VLOOKUP(E189,DaneRynkowe2!B:C,2,0),"-")</f>
        <v>-</v>
      </c>
      <c r="N189" s="171" t="str">
        <f t="shared" si="35"/>
        <v>-</v>
      </c>
      <c r="O189" s="172" t="str">
        <f t="shared" si="36"/>
        <v>-</v>
      </c>
      <c r="P189" s="78"/>
      <c r="Q189" s="173" t="str">
        <f t="shared" si="37"/>
        <v>-</v>
      </c>
    </row>
    <row r="190" spans="2:17" x14ac:dyDescent="0.3">
      <c r="B190" s="163" t="str">
        <f t="shared" si="32"/>
        <v>-</v>
      </c>
      <c r="C190" s="174"/>
      <c r="D190" s="175"/>
      <c r="E190" s="166" t="str">
        <f>IF(B190&lt;=$D$8,WORKDAY(F190,-$D$13,KalendarzŚwiąt!$A$2:$A$103),"-")</f>
        <v>-</v>
      </c>
      <c r="F190" s="166" t="str">
        <f t="shared" si="38"/>
        <v>-</v>
      </c>
      <c r="G190" s="167" t="str">
        <f t="shared" si="33"/>
        <v>-</v>
      </c>
      <c r="H190" s="168" t="str">
        <f t="shared" si="34"/>
        <v>-</v>
      </c>
      <c r="I190" s="2"/>
      <c r="J190" s="169" t="str">
        <f t="shared" si="31"/>
        <v>-</v>
      </c>
      <c r="K190" s="2"/>
      <c r="L190" s="176"/>
      <c r="M190" s="170" t="str">
        <f>IF(B190&lt;=$D$8,VLOOKUP(E190,DaneRynkowe2!B:C,2,0),"-")</f>
        <v>-</v>
      </c>
      <c r="N190" s="171" t="str">
        <f t="shared" si="35"/>
        <v>-</v>
      </c>
      <c r="O190" s="172" t="str">
        <f t="shared" si="36"/>
        <v>-</v>
      </c>
      <c r="P190" s="78"/>
      <c r="Q190" s="173" t="str">
        <f t="shared" si="37"/>
        <v>-</v>
      </c>
    </row>
    <row r="191" spans="2:17" x14ac:dyDescent="0.3">
      <c r="B191" s="163" t="str">
        <f t="shared" si="32"/>
        <v>-</v>
      </c>
      <c r="C191" s="174"/>
      <c r="D191" s="175"/>
      <c r="E191" s="166" t="str">
        <f>IF(B191&lt;=$D$8,WORKDAY(F191,-$D$13,KalendarzŚwiąt!$A$2:$A$103),"-")</f>
        <v>-</v>
      </c>
      <c r="F191" s="166" t="str">
        <f t="shared" si="38"/>
        <v>-</v>
      </c>
      <c r="G191" s="167" t="str">
        <f t="shared" si="33"/>
        <v>-</v>
      </c>
      <c r="H191" s="168" t="str">
        <f t="shared" si="34"/>
        <v>-</v>
      </c>
      <c r="I191" s="2"/>
      <c r="J191" s="169" t="str">
        <f t="shared" si="31"/>
        <v>-</v>
      </c>
      <c r="K191" s="2"/>
      <c r="L191" s="176"/>
      <c r="M191" s="170" t="str">
        <f>IF(B191&lt;=$D$8,VLOOKUP(E191,DaneRynkowe2!B:C,2,0),"-")</f>
        <v>-</v>
      </c>
      <c r="N191" s="171" t="str">
        <f t="shared" si="35"/>
        <v>-</v>
      </c>
      <c r="O191" s="172" t="str">
        <f t="shared" si="36"/>
        <v>-</v>
      </c>
      <c r="P191" s="78"/>
      <c r="Q191" s="173" t="str">
        <f t="shared" si="37"/>
        <v>-</v>
      </c>
    </row>
    <row r="192" spans="2:17" x14ac:dyDescent="0.3">
      <c r="B192" s="163" t="str">
        <f t="shared" si="32"/>
        <v>-</v>
      </c>
      <c r="C192" s="174"/>
      <c r="D192" s="175"/>
      <c r="E192" s="166" t="str">
        <f>IF(B192&lt;=$D$8,WORKDAY(F192,-$D$13,KalendarzŚwiąt!$A$2:$A$103),"-")</f>
        <v>-</v>
      </c>
      <c r="F192" s="166" t="str">
        <f t="shared" si="38"/>
        <v>-</v>
      </c>
      <c r="G192" s="167" t="str">
        <f t="shared" si="33"/>
        <v>-</v>
      </c>
      <c r="H192" s="168" t="str">
        <f t="shared" si="34"/>
        <v>-</v>
      </c>
      <c r="I192" s="2"/>
      <c r="J192" s="169" t="str">
        <f t="shared" si="31"/>
        <v>-</v>
      </c>
      <c r="K192" s="2"/>
      <c r="L192" s="176"/>
      <c r="M192" s="170" t="str">
        <f>IF(B192&lt;=$D$8,VLOOKUP(E192,DaneRynkowe2!B:C,2,0),"-")</f>
        <v>-</v>
      </c>
      <c r="N192" s="171" t="str">
        <f t="shared" si="35"/>
        <v>-</v>
      </c>
      <c r="O192" s="172" t="str">
        <f t="shared" si="36"/>
        <v>-</v>
      </c>
      <c r="P192" s="78"/>
      <c r="Q192" s="173" t="str">
        <f t="shared" si="37"/>
        <v>-</v>
      </c>
    </row>
    <row r="193" spans="2:17" x14ac:dyDescent="0.3">
      <c r="B193" s="163" t="str">
        <f t="shared" si="32"/>
        <v>-</v>
      </c>
      <c r="C193" s="174"/>
      <c r="D193" s="175"/>
      <c r="E193" s="166" t="str">
        <f>IF(B193&lt;=$D$8,WORKDAY(F193,-$D$13,KalendarzŚwiąt!$A$2:$A$103),"-")</f>
        <v>-</v>
      </c>
      <c r="F193" s="166" t="str">
        <f t="shared" si="38"/>
        <v>-</v>
      </c>
      <c r="G193" s="167" t="str">
        <f t="shared" si="33"/>
        <v>-</v>
      </c>
      <c r="H193" s="168" t="str">
        <f t="shared" si="34"/>
        <v>-</v>
      </c>
      <c r="I193" s="2"/>
      <c r="J193" s="169" t="str">
        <f t="shared" si="31"/>
        <v>-</v>
      </c>
      <c r="K193" s="2"/>
      <c r="L193" s="176"/>
      <c r="M193" s="170" t="str">
        <f>IF(B193&lt;=$D$8,VLOOKUP(E193,DaneRynkowe2!B:C,2,0),"-")</f>
        <v>-</v>
      </c>
      <c r="N193" s="171" t="str">
        <f t="shared" si="35"/>
        <v>-</v>
      </c>
      <c r="O193" s="172" t="str">
        <f t="shared" si="36"/>
        <v>-</v>
      </c>
      <c r="P193" s="78"/>
      <c r="Q193" s="173" t="str">
        <f t="shared" si="37"/>
        <v>-</v>
      </c>
    </row>
    <row r="194" spans="2:17" x14ac:dyDescent="0.3">
      <c r="B194" s="163" t="str">
        <f t="shared" si="32"/>
        <v>-</v>
      </c>
      <c r="C194" s="174"/>
      <c r="D194" s="175"/>
      <c r="E194" s="166" t="str">
        <f>IF(B194&lt;=$D$8,WORKDAY(F194,-$D$13,KalendarzŚwiąt!$A$2:$A$103),"-")</f>
        <v>-</v>
      </c>
      <c r="F194" s="166" t="str">
        <f t="shared" si="38"/>
        <v>-</v>
      </c>
      <c r="G194" s="167" t="str">
        <f t="shared" si="33"/>
        <v>-</v>
      </c>
      <c r="H194" s="168" t="str">
        <f t="shared" si="34"/>
        <v>-</v>
      </c>
      <c r="I194" s="2"/>
      <c r="J194" s="169" t="str">
        <f t="shared" si="31"/>
        <v>-</v>
      </c>
      <c r="K194" s="2"/>
      <c r="L194" s="176"/>
      <c r="M194" s="170" t="str">
        <f>IF(B194&lt;=$D$8,VLOOKUP(E194,DaneRynkowe2!B:C,2,0),"-")</f>
        <v>-</v>
      </c>
      <c r="N194" s="171" t="str">
        <f t="shared" si="35"/>
        <v>-</v>
      </c>
      <c r="O194" s="172" t="str">
        <f t="shared" si="36"/>
        <v>-</v>
      </c>
      <c r="P194" s="78"/>
      <c r="Q194" s="173" t="str">
        <f t="shared" si="37"/>
        <v>-</v>
      </c>
    </row>
    <row r="195" spans="2:17" x14ac:dyDescent="0.3">
      <c r="B195" s="163" t="str">
        <f t="shared" si="32"/>
        <v>-</v>
      </c>
      <c r="C195" s="174"/>
      <c r="D195" s="175"/>
      <c r="E195" s="166" t="str">
        <f>IF(B195&lt;=$D$8,WORKDAY(F195,-$D$13,KalendarzŚwiąt!$A$2:$A$103),"-")</f>
        <v>-</v>
      </c>
      <c r="F195" s="166" t="str">
        <f t="shared" si="38"/>
        <v>-</v>
      </c>
      <c r="G195" s="167" t="str">
        <f t="shared" si="33"/>
        <v>-</v>
      </c>
      <c r="H195" s="168" t="str">
        <f t="shared" si="34"/>
        <v>-</v>
      </c>
      <c r="I195" s="2"/>
      <c r="J195" s="169" t="str">
        <f t="shared" si="31"/>
        <v>-</v>
      </c>
      <c r="K195" s="2"/>
      <c r="L195" s="176"/>
      <c r="M195" s="170" t="str">
        <f>IF(B195&lt;=$D$8,VLOOKUP(E195,DaneRynkowe2!B:C,2,0),"-")</f>
        <v>-</v>
      </c>
      <c r="N195" s="171" t="str">
        <f t="shared" si="35"/>
        <v>-</v>
      </c>
      <c r="O195" s="172" t="str">
        <f t="shared" si="36"/>
        <v>-</v>
      </c>
      <c r="P195" s="78"/>
      <c r="Q195" s="173" t="str">
        <f t="shared" si="37"/>
        <v>-</v>
      </c>
    </row>
    <row r="196" spans="2:17" x14ac:dyDescent="0.3">
      <c r="B196" s="163" t="str">
        <f t="shared" si="32"/>
        <v>-</v>
      </c>
      <c r="C196" s="174"/>
      <c r="D196" s="175"/>
      <c r="E196" s="166" t="str">
        <f>IF(B196&lt;=$D$8,WORKDAY(F196,-$D$13,KalendarzŚwiąt!$A$2:$A$103),"-")</f>
        <v>-</v>
      </c>
      <c r="F196" s="166" t="str">
        <f t="shared" si="38"/>
        <v>-</v>
      </c>
      <c r="G196" s="167" t="str">
        <f t="shared" si="33"/>
        <v>-</v>
      </c>
      <c r="H196" s="168" t="str">
        <f t="shared" si="34"/>
        <v>-</v>
      </c>
      <c r="I196" s="2"/>
      <c r="J196" s="169" t="str">
        <f t="shared" si="31"/>
        <v>-</v>
      </c>
      <c r="K196" s="2"/>
      <c r="L196" s="176"/>
      <c r="M196" s="170" t="str">
        <f>IF(B196&lt;=$D$8,VLOOKUP(E196,DaneRynkowe2!B:C,2,0),"-")</f>
        <v>-</v>
      </c>
      <c r="N196" s="171" t="str">
        <f t="shared" si="35"/>
        <v>-</v>
      </c>
      <c r="O196" s="172" t="str">
        <f t="shared" si="36"/>
        <v>-</v>
      </c>
      <c r="P196" s="78"/>
      <c r="Q196" s="173" t="str">
        <f t="shared" si="37"/>
        <v>-</v>
      </c>
    </row>
    <row r="197" spans="2:17" x14ac:dyDescent="0.3">
      <c r="B197" s="163" t="str">
        <f t="shared" si="32"/>
        <v>-</v>
      </c>
      <c r="C197" s="174"/>
      <c r="D197" s="175"/>
      <c r="E197" s="166" t="str">
        <f>IF(B197&lt;=$D$8,WORKDAY(F197,-$D$13,KalendarzŚwiąt!$A$2:$A$103),"-")</f>
        <v>-</v>
      </c>
      <c r="F197" s="166" t="str">
        <f t="shared" si="38"/>
        <v>-</v>
      </c>
      <c r="G197" s="167" t="str">
        <f t="shared" si="33"/>
        <v>-</v>
      </c>
      <c r="H197" s="168" t="str">
        <f t="shared" si="34"/>
        <v>-</v>
      </c>
      <c r="I197" s="2"/>
      <c r="J197" s="169" t="str">
        <f t="shared" si="31"/>
        <v>-</v>
      </c>
      <c r="K197" s="2"/>
      <c r="L197" s="176"/>
      <c r="M197" s="170" t="str">
        <f>IF(B197&lt;=$D$8,VLOOKUP(E197,DaneRynkowe2!B:C,2,0),"-")</f>
        <v>-</v>
      </c>
      <c r="N197" s="171" t="str">
        <f t="shared" si="35"/>
        <v>-</v>
      </c>
      <c r="O197" s="172" t="str">
        <f t="shared" si="36"/>
        <v>-</v>
      </c>
      <c r="P197" s="78"/>
      <c r="Q197" s="173" t="str">
        <f t="shared" si="37"/>
        <v>-</v>
      </c>
    </row>
    <row r="198" spans="2:17" x14ac:dyDescent="0.3">
      <c r="B198" s="163" t="str">
        <f t="shared" si="32"/>
        <v>-</v>
      </c>
      <c r="C198" s="174"/>
      <c r="D198" s="175"/>
      <c r="E198" s="166" t="str">
        <f>IF(B198&lt;=$D$8,WORKDAY(F198,-$D$13,KalendarzŚwiąt!$A$2:$A$103),"-")</f>
        <v>-</v>
      </c>
      <c r="F198" s="166" t="str">
        <f t="shared" si="38"/>
        <v>-</v>
      </c>
      <c r="G198" s="167" t="str">
        <f t="shared" si="33"/>
        <v>-</v>
      </c>
      <c r="H198" s="168" t="str">
        <f t="shared" si="34"/>
        <v>-</v>
      </c>
      <c r="I198" s="2"/>
      <c r="J198" s="169" t="str">
        <f t="shared" si="31"/>
        <v>-</v>
      </c>
      <c r="K198" s="2"/>
      <c r="L198" s="176"/>
      <c r="M198" s="170" t="str">
        <f>IF(B198&lt;=$D$8,VLOOKUP(E198,DaneRynkowe2!B:C,2,0),"-")</f>
        <v>-</v>
      </c>
      <c r="N198" s="171" t="str">
        <f t="shared" si="35"/>
        <v>-</v>
      </c>
      <c r="O198" s="172" t="str">
        <f t="shared" si="36"/>
        <v>-</v>
      </c>
      <c r="P198" s="78"/>
      <c r="Q198" s="173" t="str">
        <f t="shared" si="37"/>
        <v>-</v>
      </c>
    </row>
    <row r="199" spans="2:17" x14ac:dyDescent="0.3">
      <c r="B199" s="163" t="str">
        <f t="shared" si="32"/>
        <v>-</v>
      </c>
      <c r="C199" s="174"/>
      <c r="D199" s="175"/>
      <c r="E199" s="166" t="str">
        <f>IF(B199&lt;=$D$8,WORKDAY(F199,-$D$13,KalendarzŚwiąt!$A$2:$A$103),"-")</f>
        <v>-</v>
      </c>
      <c r="F199" s="166" t="str">
        <f t="shared" si="38"/>
        <v>-</v>
      </c>
      <c r="G199" s="167" t="str">
        <f t="shared" si="33"/>
        <v>-</v>
      </c>
      <c r="H199" s="168" t="str">
        <f t="shared" si="34"/>
        <v>-</v>
      </c>
      <c r="I199" s="2"/>
      <c r="J199" s="169" t="str">
        <f t="shared" si="31"/>
        <v>-</v>
      </c>
      <c r="K199" s="2"/>
      <c r="L199" s="176"/>
      <c r="M199" s="170" t="str">
        <f>IF(B199&lt;=$D$8,VLOOKUP(E199,DaneRynkowe2!B:C,2,0),"-")</f>
        <v>-</v>
      </c>
      <c r="N199" s="171" t="str">
        <f t="shared" si="35"/>
        <v>-</v>
      </c>
      <c r="O199" s="172" t="str">
        <f t="shared" si="36"/>
        <v>-</v>
      </c>
      <c r="P199" s="78"/>
      <c r="Q199" s="173" t="str">
        <f t="shared" si="37"/>
        <v>-</v>
      </c>
    </row>
    <row r="200" spans="2:17" x14ac:dyDescent="0.3">
      <c r="B200" s="163" t="str">
        <f t="shared" si="32"/>
        <v>-</v>
      </c>
      <c r="C200" s="174"/>
      <c r="D200" s="175"/>
      <c r="E200" s="166" t="str">
        <f>IF(B200&lt;=$D$8,WORKDAY(F200,-$D$13,KalendarzŚwiąt!$A$2:$A$103),"-")</f>
        <v>-</v>
      </c>
      <c r="F200" s="166" t="str">
        <f t="shared" si="38"/>
        <v>-</v>
      </c>
      <c r="G200" s="167" t="str">
        <f t="shared" si="33"/>
        <v>-</v>
      </c>
      <c r="H200" s="168" t="str">
        <f t="shared" si="34"/>
        <v>-</v>
      </c>
      <c r="I200" s="2"/>
      <c r="J200" s="169" t="str">
        <f t="shared" si="31"/>
        <v>-</v>
      </c>
      <c r="K200" s="2"/>
      <c r="L200" s="176"/>
      <c r="M200" s="170" t="str">
        <f>IF(B200&lt;=$D$8,VLOOKUP(E200,DaneRynkowe2!B:C,2,0),"-")</f>
        <v>-</v>
      </c>
      <c r="N200" s="171" t="str">
        <f t="shared" si="35"/>
        <v>-</v>
      </c>
      <c r="O200" s="172" t="str">
        <f t="shared" si="36"/>
        <v>-</v>
      </c>
      <c r="P200" s="78"/>
      <c r="Q200" s="173" t="str">
        <f t="shared" si="37"/>
        <v>-</v>
      </c>
    </row>
    <row r="201" spans="2:17" x14ac:dyDescent="0.3">
      <c r="B201" s="163" t="str">
        <f t="shared" si="32"/>
        <v>-</v>
      </c>
      <c r="C201" s="174"/>
      <c r="D201" s="175"/>
      <c r="E201" s="166" t="str">
        <f>IF(B201&lt;=$D$8,WORKDAY(F201,-$D$13,KalendarzŚwiąt!$A$2:$A$103),"-")</f>
        <v>-</v>
      </c>
      <c r="F201" s="166" t="str">
        <f t="shared" si="38"/>
        <v>-</v>
      </c>
      <c r="G201" s="167" t="str">
        <f t="shared" si="33"/>
        <v>-</v>
      </c>
      <c r="H201" s="168" t="str">
        <f t="shared" si="34"/>
        <v>-</v>
      </c>
      <c r="I201" s="2"/>
      <c r="J201" s="169" t="str">
        <f t="shared" si="31"/>
        <v>-</v>
      </c>
      <c r="K201" s="2"/>
      <c r="L201" s="176"/>
      <c r="M201" s="170" t="str">
        <f>IF(B201&lt;=$D$8,VLOOKUP(E201,DaneRynkowe2!B:C,2,0),"-")</f>
        <v>-</v>
      </c>
      <c r="N201" s="171" t="str">
        <f t="shared" si="35"/>
        <v>-</v>
      </c>
      <c r="O201" s="172" t="str">
        <f t="shared" si="36"/>
        <v>-</v>
      </c>
      <c r="P201" s="78"/>
      <c r="Q201" s="173" t="str">
        <f t="shared" si="37"/>
        <v>-</v>
      </c>
    </row>
    <row r="202" spans="2:17" x14ac:dyDescent="0.3">
      <c r="B202" s="163" t="str">
        <f t="shared" si="32"/>
        <v>-</v>
      </c>
      <c r="C202" s="174"/>
      <c r="D202" s="175"/>
      <c r="E202" s="166" t="str">
        <f>IF(B202&lt;=$D$8,WORKDAY(F202,-$D$13,KalendarzŚwiąt!$A$2:$A$103),"-")</f>
        <v>-</v>
      </c>
      <c r="F202" s="166" t="str">
        <f t="shared" si="38"/>
        <v>-</v>
      </c>
      <c r="G202" s="167" t="str">
        <f t="shared" si="33"/>
        <v>-</v>
      </c>
      <c r="H202" s="168" t="str">
        <f t="shared" si="34"/>
        <v>-</v>
      </c>
      <c r="I202" s="2"/>
      <c r="J202" s="169" t="str">
        <f t="shared" si="31"/>
        <v>-</v>
      </c>
      <c r="K202" s="2"/>
      <c r="L202" s="176"/>
      <c r="M202" s="170" t="str">
        <f>IF(B202&lt;=$D$8,VLOOKUP(E202,DaneRynkowe2!B:C,2,0),"-")</f>
        <v>-</v>
      </c>
      <c r="N202" s="171" t="str">
        <f t="shared" si="35"/>
        <v>-</v>
      </c>
      <c r="O202" s="172" t="str">
        <f t="shared" si="36"/>
        <v>-</v>
      </c>
      <c r="P202" s="78"/>
      <c r="Q202" s="173" t="str">
        <f t="shared" si="37"/>
        <v>-</v>
      </c>
    </row>
    <row r="203" spans="2:17" x14ac:dyDescent="0.3">
      <c r="B203" s="163" t="str">
        <f t="shared" si="32"/>
        <v>-</v>
      </c>
      <c r="C203" s="174"/>
      <c r="D203" s="175"/>
      <c r="E203" s="166" t="str">
        <f>IF(B203&lt;=$D$8,WORKDAY(F203,-$D$13,KalendarzŚwiąt!$A$2:$A$103),"-")</f>
        <v>-</v>
      </c>
      <c r="F203" s="166" t="str">
        <f t="shared" si="38"/>
        <v>-</v>
      </c>
      <c r="G203" s="167" t="str">
        <f t="shared" si="33"/>
        <v>-</v>
      </c>
      <c r="H203" s="168" t="str">
        <f t="shared" si="34"/>
        <v>-</v>
      </c>
      <c r="I203" s="2"/>
      <c r="J203" s="169" t="str">
        <f t="shared" si="31"/>
        <v>-</v>
      </c>
      <c r="K203" s="2"/>
      <c r="L203" s="176"/>
      <c r="M203" s="170" t="str">
        <f>IF(B203&lt;=$D$8,VLOOKUP(E203,DaneRynkowe2!B:C,2,0),"-")</f>
        <v>-</v>
      </c>
      <c r="N203" s="171" t="str">
        <f t="shared" si="35"/>
        <v>-</v>
      </c>
      <c r="O203" s="172" t="str">
        <f t="shared" si="36"/>
        <v>-</v>
      </c>
      <c r="P203" s="78"/>
      <c r="Q203" s="173" t="str">
        <f t="shared" si="37"/>
        <v>-</v>
      </c>
    </row>
    <row r="204" spans="2:17" x14ac:dyDescent="0.3">
      <c r="B204" s="163" t="str">
        <f t="shared" si="32"/>
        <v>-</v>
      </c>
      <c r="C204" s="174"/>
      <c r="D204" s="175"/>
      <c r="E204" s="166" t="str">
        <f>IF(B204&lt;=$D$8,WORKDAY(F204,-$D$13,KalendarzŚwiąt!$A$2:$A$103),"-")</f>
        <v>-</v>
      </c>
      <c r="F204" s="166" t="str">
        <f t="shared" si="38"/>
        <v>-</v>
      </c>
      <c r="G204" s="167" t="str">
        <f t="shared" si="33"/>
        <v>-</v>
      </c>
      <c r="H204" s="168" t="str">
        <f t="shared" si="34"/>
        <v>-</v>
      </c>
      <c r="I204" s="2"/>
      <c r="J204" s="169" t="str">
        <f t="shared" si="31"/>
        <v>-</v>
      </c>
      <c r="K204" s="2"/>
      <c r="L204" s="176"/>
      <c r="M204" s="170" t="str">
        <f>IF(B204&lt;=$D$8,VLOOKUP(E204,DaneRynkowe2!B:C,2,0),"-")</f>
        <v>-</v>
      </c>
      <c r="N204" s="171" t="str">
        <f t="shared" si="35"/>
        <v>-</v>
      </c>
      <c r="O204" s="172" t="str">
        <f t="shared" si="36"/>
        <v>-</v>
      </c>
      <c r="P204" s="78"/>
      <c r="Q204" s="173" t="str">
        <f t="shared" si="37"/>
        <v>-</v>
      </c>
    </row>
    <row r="205" spans="2:17" x14ac:dyDescent="0.3">
      <c r="B205" s="163" t="str">
        <f t="shared" si="32"/>
        <v>-</v>
      </c>
      <c r="C205" s="174"/>
      <c r="D205" s="175"/>
      <c r="E205" s="166" t="str">
        <f>IF(B205&lt;=$D$8,WORKDAY(F205,-$D$13,KalendarzŚwiąt!$A$2:$A$103),"-")</f>
        <v>-</v>
      </c>
      <c r="F205" s="166" t="str">
        <f t="shared" si="38"/>
        <v>-</v>
      </c>
      <c r="G205" s="167" t="str">
        <f t="shared" si="33"/>
        <v>-</v>
      </c>
      <c r="H205" s="168" t="str">
        <f t="shared" si="34"/>
        <v>-</v>
      </c>
      <c r="I205" s="2"/>
      <c r="J205" s="169" t="str">
        <f t="shared" si="31"/>
        <v>-</v>
      </c>
      <c r="K205" s="2"/>
      <c r="L205" s="176"/>
      <c r="M205" s="170" t="str">
        <f>IF(B205&lt;=$D$8,VLOOKUP(E205,DaneRynkowe2!B:C,2,0),"-")</f>
        <v>-</v>
      </c>
      <c r="N205" s="171" t="str">
        <f t="shared" si="35"/>
        <v>-</v>
      </c>
      <c r="O205" s="172" t="str">
        <f t="shared" si="36"/>
        <v>-</v>
      </c>
      <c r="P205" s="78"/>
      <c r="Q205" s="173" t="str">
        <f t="shared" si="37"/>
        <v>-</v>
      </c>
    </row>
    <row r="206" spans="2:17" x14ac:dyDescent="0.3">
      <c r="B206" s="163" t="str">
        <f t="shared" si="32"/>
        <v>-</v>
      </c>
      <c r="C206" s="174"/>
      <c r="D206" s="175"/>
      <c r="E206" s="166" t="str">
        <f>IF(B206&lt;=$D$8,WORKDAY(F206,-$D$13,KalendarzŚwiąt!$A$2:$A$103),"-")</f>
        <v>-</v>
      </c>
      <c r="F206" s="166" t="str">
        <f t="shared" si="38"/>
        <v>-</v>
      </c>
      <c r="G206" s="167" t="str">
        <f t="shared" si="33"/>
        <v>-</v>
      </c>
      <c r="H206" s="168" t="str">
        <f t="shared" si="34"/>
        <v>-</v>
      </c>
      <c r="I206" s="2"/>
      <c r="J206" s="169" t="str">
        <f t="shared" si="31"/>
        <v>-</v>
      </c>
      <c r="K206" s="2"/>
      <c r="L206" s="176"/>
      <c r="M206" s="170" t="str">
        <f>IF(B206&lt;=$D$8,VLOOKUP(E206,DaneRynkowe2!B:C,2,0),"-")</f>
        <v>-</v>
      </c>
      <c r="N206" s="171" t="str">
        <f t="shared" ref="N206:N232" si="39">IF(B206="-","-",(M206/$L$45-1)*$D$14/G206)</f>
        <v>-</v>
      </c>
      <c r="O206" s="172" t="str">
        <f t="shared" ref="O206:O232" si="40">IF(B206="-","-",ROUND(J206*(N206+$D$15)*H206/365,$O$16))</f>
        <v>-</v>
      </c>
      <c r="P206" s="78"/>
      <c r="Q206" s="173" t="str">
        <f t="shared" ref="Q206:Q232" si="41">IF(B206="-","-",O206-O205)</f>
        <v>-</v>
      </c>
    </row>
    <row r="207" spans="2:17" x14ac:dyDescent="0.3">
      <c r="B207" s="163" t="str">
        <f t="shared" si="32"/>
        <v>-</v>
      </c>
      <c r="C207" s="174"/>
      <c r="D207" s="175"/>
      <c r="E207" s="166" t="str">
        <f>IF(B207&lt;=$D$8,WORKDAY(F207,-$D$13,KalendarzŚwiąt!$A$2:$A$103),"-")</f>
        <v>-</v>
      </c>
      <c r="F207" s="166" t="str">
        <f t="shared" si="38"/>
        <v>-</v>
      </c>
      <c r="G207" s="167" t="str">
        <f t="shared" si="33"/>
        <v>-</v>
      </c>
      <c r="H207" s="168" t="str">
        <f t="shared" si="34"/>
        <v>-</v>
      </c>
      <c r="I207" s="2"/>
      <c r="J207" s="169" t="str">
        <f t="shared" si="31"/>
        <v>-</v>
      </c>
      <c r="K207" s="2"/>
      <c r="L207" s="176"/>
      <c r="M207" s="170" t="str">
        <f>IF(B207&lt;=$D$8,VLOOKUP(E207,DaneRynkowe2!B:C,2,0),"-")</f>
        <v>-</v>
      </c>
      <c r="N207" s="171" t="str">
        <f t="shared" si="39"/>
        <v>-</v>
      </c>
      <c r="O207" s="172" t="str">
        <f t="shared" si="40"/>
        <v>-</v>
      </c>
      <c r="P207" s="78"/>
      <c r="Q207" s="173" t="str">
        <f t="shared" si="41"/>
        <v>-</v>
      </c>
    </row>
    <row r="208" spans="2:17" x14ac:dyDescent="0.3">
      <c r="B208" s="163" t="str">
        <f t="shared" si="32"/>
        <v>-</v>
      </c>
      <c r="C208" s="174"/>
      <c r="D208" s="175"/>
      <c r="E208" s="166" t="str">
        <f>IF(B208&lt;=$D$8,WORKDAY(F208,-$D$13,KalendarzŚwiąt!$A$2:$A$103),"-")</f>
        <v>-</v>
      </c>
      <c r="F208" s="166" t="str">
        <f t="shared" si="38"/>
        <v>-</v>
      </c>
      <c r="G208" s="167" t="str">
        <f t="shared" si="33"/>
        <v>-</v>
      </c>
      <c r="H208" s="168" t="str">
        <f t="shared" si="34"/>
        <v>-</v>
      </c>
      <c r="I208" s="2"/>
      <c r="J208" s="169" t="str">
        <f t="shared" si="31"/>
        <v>-</v>
      </c>
      <c r="K208" s="2"/>
      <c r="L208" s="176"/>
      <c r="M208" s="170" t="str">
        <f>IF(B208&lt;=$D$8,VLOOKUP(E208,DaneRynkowe2!B:C,2,0),"-")</f>
        <v>-</v>
      </c>
      <c r="N208" s="171" t="str">
        <f t="shared" si="39"/>
        <v>-</v>
      </c>
      <c r="O208" s="172" t="str">
        <f t="shared" si="40"/>
        <v>-</v>
      </c>
      <c r="P208" s="78"/>
      <c r="Q208" s="173" t="str">
        <f t="shared" si="41"/>
        <v>-</v>
      </c>
    </row>
    <row r="209" spans="2:17" x14ac:dyDescent="0.3">
      <c r="B209" s="163" t="str">
        <f t="shared" si="32"/>
        <v>-</v>
      </c>
      <c r="C209" s="174"/>
      <c r="D209" s="175"/>
      <c r="E209" s="166" t="str">
        <f>IF(B209&lt;=$D$8,WORKDAY(F209,-$D$13,KalendarzŚwiąt!$A$2:$A$103),"-")</f>
        <v>-</v>
      </c>
      <c r="F209" s="166" t="str">
        <f t="shared" si="38"/>
        <v>-</v>
      </c>
      <c r="G209" s="167" t="str">
        <f t="shared" si="33"/>
        <v>-</v>
      </c>
      <c r="H209" s="168" t="str">
        <f t="shared" si="34"/>
        <v>-</v>
      </c>
      <c r="I209" s="2"/>
      <c r="J209" s="169" t="str">
        <f t="shared" si="31"/>
        <v>-</v>
      </c>
      <c r="K209" s="2"/>
      <c r="L209" s="176"/>
      <c r="M209" s="170" t="str">
        <f>IF(B209&lt;=$D$8,VLOOKUP(E209,DaneRynkowe2!B:C,2,0),"-")</f>
        <v>-</v>
      </c>
      <c r="N209" s="171" t="str">
        <f t="shared" si="39"/>
        <v>-</v>
      </c>
      <c r="O209" s="172" t="str">
        <f t="shared" si="40"/>
        <v>-</v>
      </c>
      <c r="P209" s="78"/>
      <c r="Q209" s="173" t="str">
        <f t="shared" si="41"/>
        <v>-</v>
      </c>
    </row>
    <row r="210" spans="2:17" x14ac:dyDescent="0.3">
      <c r="B210" s="163" t="str">
        <f t="shared" si="32"/>
        <v>-</v>
      </c>
      <c r="C210" s="174"/>
      <c r="D210" s="175"/>
      <c r="E210" s="166" t="str">
        <f>IF(B210&lt;=$D$8,WORKDAY(F210,-$D$13,KalendarzŚwiąt!$A$2:$A$103),"-")</f>
        <v>-</v>
      </c>
      <c r="F210" s="166" t="str">
        <f t="shared" ref="F210:F232" si="42">IFERROR(IF((F209+1)&gt;VLOOKUP(B210,$B$21:$H$43,5,0),"-",F209+1),"-")</f>
        <v>-</v>
      </c>
      <c r="G210" s="167" t="str">
        <f t="shared" si="33"/>
        <v>-</v>
      </c>
      <c r="H210" s="168" t="str">
        <f t="shared" si="34"/>
        <v>-</v>
      </c>
      <c r="I210" s="2"/>
      <c r="J210" s="169" t="str">
        <f t="shared" si="31"/>
        <v>-</v>
      </c>
      <c r="K210" s="2"/>
      <c r="L210" s="176"/>
      <c r="M210" s="170" t="str">
        <f>IF(B210&lt;=$D$8,VLOOKUP(E210,DaneRynkowe2!B:C,2,0),"-")</f>
        <v>-</v>
      </c>
      <c r="N210" s="171" t="str">
        <f t="shared" si="39"/>
        <v>-</v>
      </c>
      <c r="O210" s="172" t="str">
        <f t="shared" si="40"/>
        <v>-</v>
      </c>
      <c r="P210" s="78"/>
      <c r="Q210" s="173" t="str">
        <f t="shared" si="41"/>
        <v>-</v>
      </c>
    </row>
    <row r="211" spans="2:17" x14ac:dyDescent="0.3">
      <c r="B211" s="163" t="str">
        <f t="shared" si="32"/>
        <v>-</v>
      </c>
      <c r="C211" s="174"/>
      <c r="D211" s="175"/>
      <c r="E211" s="166" t="str">
        <f>IF(B211&lt;=$D$8,WORKDAY(F211,-$D$13,KalendarzŚwiąt!$A$2:$A$103),"-")</f>
        <v>-</v>
      </c>
      <c r="F211" s="166" t="str">
        <f t="shared" si="42"/>
        <v>-</v>
      </c>
      <c r="G211" s="167" t="str">
        <f t="shared" si="33"/>
        <v>-</v>
      </c>
      <c r="H211" s="168" t="str">
        <f t="shared" si="34"/>
        <v>-</v>
      </c>
      <c r="I211" s="2"/>
      <c r="J211" s="169" t="str">
        <f t="shared" si="31"/>
        <v>-</v>
      </c>
      <c r="K211" s="2"/>
      <c r="L211" s="176"/>
      <c r="M211" s="170" t="str">
        <f>IF(B211&lt;=$D$8,VLOOKUP(E211,DaneRynkowe2!B:C,2,0),"-")</f>
        <v>-</v>
      </c>
      <c r="N211" s="171" t="str">
        <f t="shared" si="39"/>
        <v>-</v>
      </c>
      <c r="O211" s="172" t="str">
        <f t="shared" si="40"/>
        <v>-</v>
      </c>
      <c r="P211" s="78"/>
      <c r="Q211" s="173" t="str">
        <f t="shared" si="41"/>
        <v>-</v>
      </c>
    </row>
    <row r="212" spans="2:17" x14ac:dyDescent="0.3">
      <c r="B212" s="163" t="str">
        <f t="shared" si="32"/>
        <v>-</v>
      </c>
      <c r="C212" s="174"/>
      <c r="D212" s="175"/>
      <c r="E212" s="166" t="str">
        <f>IF(B212&lt;=$D$8,WORKDAY(F212,-$D$13,KalendarzŚwiąt!$A$2:$A$103),"-")</f>
        <v>-</v>
      </c>
      <c r="F212" s="166" t="str">
        <f t="shared" si="42"/>
        <v>-</v>
      </c>
      <c r="G212" s="167" t="str">
        <f t="shared" si="33"/>
        <v>-</v>
      </c>
      <c r="H212" s="168" t="str">
        <f t="shared" si="34"/>
        <v>-</v>
      </c>
      <c r="I212" s="2"/>
      <c r="J212" s="169" t="str">
        <f t="shared" si="31"/>
        <v>-</v>
      </c>
      <c r="K212" s="2"/>
      <c r="L212" s="176"/>
      <c r="M212" s="170" t="str">
        <f>IF(B212&lt;=$D$8,VLOOKUP(E212,DaneRynkowe2!B:C,2,0),"-")</f>
        <v>-</v>
      </c>
      <c r="N212" s="171" t="str">
        <f t="shared" si="39"/>
        <v>-</v>
      </c>
      <c r="O212" s="172" t="str">
        <f t="shared" si="40"/>
        <v>-</v>
      </c>
      <c r="P212" s="78"/>
      <c r="Q212" s="173" t="str">
        <f t="shared" si="41"/>
        <v>-</v>
      </c>
    </row>
    <row r="213" spans="2:17" x14ac:dyDescent="0.3">
      <c r="B213" s="163" t="str">
        <f t="shared" si="32"/>
        <v>-</v>
      </c>
      <c r="C213" s="174"/>
      <c r="D213" s="175"/>
      <c r="E213" s="166" t="str">
        <f>IF(B213&lt;=$D$8,WORKDAY(F213,-$D$13,KalendarzŚwiąt!$A$2:$A$103),"-")</f>
        <v>-</v>
      </c>
      <c r="F213" s="166" t="str">
        <f t="shared" si="42"/>
        <v>-</v>
      </c>
      <c r="G213" s="167" t="str">
        <f t="shared" si="33"/>
        <v>-</v>
      </c>
      <c r="H213" s="168" t="str">
        <f t="shared" si="34"/>
        <v>-</v>
      </c>
      <c r="I213" s="2"/>
      <c r="J213" s="169" t="str">
        <f t="shared" si="31"/>
        <v>-</v>
      </c>
      <c r="K213" s="2"/>
      <c r="L213" s="176"/>
      <c r="M213" s="170" t="str">
        <f>IF(B213&lt;=$D$8,VLOOKUP(E213,DaneRynkowe2!B:C,2,0),"-")</f>
        <v>-</v>
      </c>
      <c r="N213" s="171" t="str">
        <f t="shared" si="39"/>
        <v>-</v>
      </c>
      <c r="O213" s="172" t="str">
        <f t="shared" si="40"/>
        <v>-</v>
      </c>
      <c r="P213" s="78"/>
      <c r="Q213" s="173" t="str">
        <f t="shared" si="41"/>
        <v>-</v>
      </c>
    </row>
    <row r="214" spans="2:17" x14ac:dyDescent="0.3">
      <c r="B214" s="163" t="str">
        <f t="shared" si="32"/>
        <v>-</v>
      </c>
      <c r="C214" s="174"/>
      <c r="D214" s="175"/>
      <c r="E214" s="166" t="str">
        <f>IF(B214&lt;=$D$8,WORKDAY(F214,-$D$13,KalendarzŚwiąt!$A$2:$A$103),"-")</f>
        <v>-</v>
      </c>
      <c r="F214" s="166" t="str">
        <f t="shared" si="42"/>
        <v>-</v>
      </c>
      <c r="G214" s="167" t="str">
        <f t="shared" si="33"/>
        <v>-</v>
      </c>
      <c r="H214" s="168" t="str">
        <f t="shared" si="34"/>
        <v>-</v>
      </c>
      <c r="I214" s="2"/>
      <c r="J214" s="169" t="str">
        <f t="shared" si="31"/>
        <v>-</v>
      </c>
      <c r="K214" s="2"/>
      <c r="L214" s="176"/>
      <c r="M214" s="170" t="str">
        <f>IF(B214&lt;=$D$8,VLOOKUP(E214,DaneRynkowe2!B:C,2,0),"-")</f>
        <v>-</v>
      </c>
      <c r="N214" s="171" t="str">
        <f t="shared" si="39"/>
        <v>-</v>
      </c>
      <c r="O214" s="172" t="str">
        <f t="shared" si="40"/>
        <v>-</v>
      </c>
      <c r="P214" s="78"/>
      <c r="Q214" s="173" t="str">
        <f t="shared" si="41"/>
        <v>-</v>
      </c>
    </row>
    <row r="215" spans="2:17" x14ac:dyDescent="0.3">
      <c r="B215" s="163" t="str">
        <f t="shared" si="32"/>
        <v>-</v>
      </c>
      <c r="C215" s="174"/>
      <c r="D215" s="175"/>
      <c r="E215" s="166" t="str">
        <f>IF(B215&lt;=$D$8,WORKDAY(F215,-$D$13,KalendarzŚwiąt!$A$2:$A$103),"-")</f>
        <v>-</v>
      </c>
      <c r="F215" s="166" t="str">
        <f t="shared" si="42"/>
        <v>-</v>
      </c>
      <c r="G215" s="167" t="str">
        <f t="shared" si="33"/>
        <v>-</v>
      </c>
      <c r="H215" s="168" t="str">
        <f t="shared" si="34"/>
        <v>-</v>
      </c>
      <c r="I215" s="2"/>
      <c r="J215" s="169" t="str">
        <f t="shared" si="31"/>
        <v>-</v>
      </c>
      <c r="K215" s="2"/>
      <c r="L215" s="176"/>
      <c r="M215" s="170" t="str">
        <f>IF(B215&lt;=$D$8,VLOOKUP(E215,DaneRynkowe2!B:C,2,0),"-")</f>
        <v>-</v>
      </c>
      <c r="N215" s="171" t="str">
        <f t="shared" si="39"/>
        <v>-</v>
      </c>
      <c r="O215" s="172" t="str">
        <f t="shared" si="40"/>
        <v>-</v>
      </c>
      <c r="P215" s="78"/>
      <c r="Q215" s="173" t="str">
        <f t="shared" si="41"/>
        <v>-</v>
      </c>
    </row>
    <row r="216" spans="2:17" x14ac:dyDescent="0.3">
      <c r="B216" s="163" t="str">
        <f t="shared" si="32"/>
        <v>-</v>
      </c>
      <c r="C216" s="174"/>
      <c r="D216" s="175"/>
      <c r="E216" s="166" t="str">
        <f>IF(B216&lt;=$D$8,WORKDAY(F216,-$D$13,KalendarzŚwiąt!$A$2:$A$103),"-")</f>
        <v>-</v>
      </c>
      <c r="F216" s="166" t="str">
        <f t="shared" si="42"/>
        <v>-</v>
      </c>
      <c r="G216" s="167" t="str">
        <f t="shared" si="33"/>
        <v>-</v>
      </c>
      <c r="H216" s="168" t="str">
        <f t="shared" si="34"/>
        <v>-</v>
      </c>
      <c r="I216" s="2"/>
      <c r="J216" s="169" t="str">
        <f t="shared" si="31"/>
        <v>-</v>
      </c>
      <c r="K216" s="2"/>
      <c r="L216" s="176"/>
      <c r="M216" s="170" t="str">
        <f>IF(B216&lt;=$D$8,VLOOKUP(E216,DaneRynkowe2!B:C,2,0),"-")</f>
        <v>-</v>
      </c>
      <c r="N216" s="171" t="str">
        <f t="shared" si="39"/>
        <v>-</v>
      </c>
      <c r="O216" s="172" t="str">
        <f t="shared" si="40"/>
        <v>-</v>
      </c>
      <c r="P216" s="78"/>
      <c r="Q216" s="173" t="str">
        <f t="shared" si="41"/>
        <v>-</v>
      </c>
    </row>
    <row r="217" spans="2:17" x14ac:dyDescent="0.3">
      <c r="B217" s="163" t="str">
        <f t="shared" si="32"/>
        <v>-</v>
      </c>
      <c r="C217" s="174"/>
      <c r="D217" s="175"/>
      <c r="E217" s="166" t="str">
        <f>IF(B217&lt;=$D$8,WORKDAY(F217,-$D$13,KalendarzŚwiąt!$A$2:$A$103),"-")</f>
        <v>-</v>
      </c>
      <c r="F217" s="166" t="str">
        <f t="shared" si="42"/>
        <v>-</v>
      </c>
      <c r="G217" s="167" t="str">
        <f t="shared" si="33"/>
        <v>-</v>
      </c>
      <c r="H217" s="168" t="str">
        <f t="shared" si="34"/>
        <v>-</v>
      </c>
      <c r="I217" s="2"/>
      <c r="J217" s="169" t="str">
        <f t="shared" si="31"/>
        <v>-</v>
      </c>
      <c r="K217" s="2"/>
      <c r="L217" s="176"/>
      <c r="M217" s="170" t="str">
        <f>IF(B217&lt;=$D$8,VLOOKUP(E217,DaneRynkowe2!B:C,2,0),"-")</f>
        <v>-</v>
      </c>
      <c r="N217" s="171" t="str">
        <f t="shared" si="39"/>
        <v>-</v>
      </c>
      <c r="O217" s="172" t="str">
        <f t="shared" si="40"/>
        <v>-</v>
      </c>
      <c r="P217" s="78"/>
      <c r="Q217" s="173" t="str">
        <f t="shared" si="41"/>
        <v>-</v>
      </c>
    </row>
    <row r="218" spans="2:17" x14ac:dyDescent="0.3">
      <c r="B218" s="163" t="str">
        <f t="shared" si="32"/>
        <v>-</v>
      </c>
      <c r="C218" s="174"/>
      <c r="D218" s="175"/>
      <c r="E218" s="166" t="str">
        <f>IF(B218&lt;=$D$8,WORKDAY(F218,-$D$13,KalendarzŚwiąt!$A$2:$A$103),"-")</f>
        <v>-</v>
      </c>
      <c r="F218" s="166" t="str">
        <f t="shared" si="42"/>
        <v>-</v>
      </c>
      <c r="G218" s="167" t="str">
        <f t="shared" si="33"/>
        <v>-</v>
      </c>
      <c r="H218" s="168" t="str">
        <f t="shared" si="34"/>
        <v>-</v>
      </c>
      <c r="I218" s="2"/>
      <c r="J218" s="169" t="str">
        <f t="shared" si="31"/>
        <v>-</v>
      </c>
      <c r="K218" s="2"/>
      <c r="L218" s="176"/>
      <c r="M218" s="170" t="str">
        <f>IF(B218&lt;=$D$8,VLOOKUP(E218,DaneRynkowe2!B:C,2,0),"-")</f>
        <v>-</v>
      </c>
      <c r="N218" s="171" t="str">
        <f t="shared" si="39"/>
        <v>-</v>
      </c>
      <c r="O218" s="172" t="str">
        <f t="shared" si="40"/>
        <v>-</v>
      </c>
      <c r="P218" s="78"/>
      <c r="Q218" s="173" t="str">
        <f t="shared" si="41"/>
        <v>-</v>
      </c>
    </row>
    <row r="219" spans="2:17" x14ac:dyDescent="0.3">
      <c r="B219" s="163" t="str">
        <f t="shared" si="32"/>
        <v>-</v>
      </c>
      <c r="C219" s="174"/>
      <c r="D219" s="175"/>
      <c r="E219" s="166" t="str">
        <f>IF(B219&lt;=$D$8,WORKDAY(F219,-$D$13,KalendarzŚwiąt!$A$2:$A$103),"-")</f>
        <v>-</v>
      </c>
      <c r="F219" s="166" t="str">
        <f t="shared" si="42"/>
        <v>-</v>
      </c>
      <c r="G219" s="167" t="str">
        <f t="shared" si="33"/>
        <v>-</v>
      </c>
      <c r="H219" s="168" t="str">
        <f t="shared" si="34"/>
        <v>-</v>
      </c>
      <c r="I219" s="2"/>
      <c r="J219" s="169" t="str">
        <f t="shared" si="31"/>
        <v>-</v>
      </c>
      <c r="K219" s="2"/>
      <c r="L219" s="176"/>
      <c r="M219" s="170" t="str">
        <f>IF(B219&lt;=$D$8,VLOOKUP(E219,DaneRynkowe2!B:C,2,0),"-")</f>
        <v>-</v>
      </c>
      <c r="N219" s="171" t="str">
        <f t="shared" si="39"/>
        <v>-</v>
      </c>
      <c r="O219" s="172" t="str">
        <f t="shared" si="40"/>
        <v>-</v>
      </c>
      <c r="P219" s="78"/>
      <c r="Q219" s="173" t="str">
        <f t="shared" si="41"/>
        <v>-</v>
      </c>
    </row>
    <row r="220" spans="2:17" x14ac:dyDescent="0.3">
      <c r="B220" s="163" t="str">
        <f t="shared" si="32"/>
        <v>-</v>
      </c>
      <c r="C220" s="174"/>
      <c r="D220" s="175"/>
      <c r="E220" s="166" t="str">
        <f>IF(B220&lt;=$D$8,WORKDAY(F220,-$D$13,KalendarzŚwiąt!$A$2:$A$103),"-")</f>
        <v>-</v>
      </c>
      <c r="F220" s="166" t="str">
        <f t="shared" si="42"/>
        <v>-</v>
      </c>
      <c r="G220" s="167" t="str">
        <f t="shared" si="33"/>
        <v>-</v>
      </c>
      <c r="H220" s="168" t="str">
        <f t="shared" si="34"/>
        <v>-</v>
      </c>
      <c r="I220" s="2"/>
      <c r="J220" s="169" t="str">
        <f t="shared" si="31"/>
        <v>-</v>
      </c>
      <c r="K220" s="2"/>
      <c r="L220" s="176"/>
      <c r="M220" s="170" t="str">
        <f>IF(B220&lt;=$D$8,VLOOKUP(E220,DaneRynkowe2!B:C,2,0),"-")</f>
        <v>-</v>
      </c>
      <c r="N220" s="171" t="str">
        <f t="shared" si="39"/>
        <v>-</v>
      </c>
      <c r="O220" s="172" t="str">
        <f t="shared" si="40"/>
        <v>-</v>
      </c>
      <c r="P220" s="78"/>
      <c r="Q220" s="173" t="str">
        <f t="shared" si="41"/>
        <v>-</v>
      </c>
    </row>
    <row r="221" spans="2:17" x14ac:dyDescent="0.3">
      <c r="B221" s="163" t="str">
        <f t="shared" si="32"/>
        <v>-</v>
      </c>
      <c r="C221" s="174"/>
      <c r="D221" s="175"/>
      <c r="E221" s="166" t="str">
        <f>IF(B221&lt;=$D$8,WORKDAY(F221,-$D$13,KalendarzŚwiąt!$A$2:$A$103),"-")</f>
        <v>-</v>
      </c>
      <c r="F221" s="166" t="str">
        <f t="shared" si="42"/>
        <v>-</v>
      </c>
      <c r="G221" s="167" t="str">
        <f t="shared" si="33"/>
        <v>-</v>
      </c>
      <c r="H221" s="168" t="str">
        <f t="shared" si="34"/>
        <v>-</v>
      </c>
      <c r="I221" s="2"/>
      <c r="J221" s="169" t="str">
        <f t="shared" si="31"/>
        <v>-</v>
      </c>
      <c r="K221" s="2"/>
      <c r="L221" s="176"/>
      <c r="M221" s="170" t="str">
        <f>IF(B221&lt;=$D$8,VLOOKUP(E221,DaneRynkowe2!B:C,2,0),"-")</f>
        <v>-</v>
      </c>
      <c r="N221" s="171" t="str">
        <f t="shared" si="39"/>
        <v>-</v>
      </c>
      <c r="O221" s="172" t="str">
        <f t="shared" si="40"/>
        <v>-</v>
      </c>
      <c r="P221" s="78"/>
      <c r="Q221" s="173" t="str">
        <f t="shared" si="41"/>
        <v>-</v>
      </c>
    </row>
    <row r="222" spans="2:17" x14ac:dyDescent="0.3">
      <c r="B222" s="163" t="str">
        <f t="shared" si="32"/>
        <v>-</v>
      </c>
      <c r="C222" s="174"/>
      <c r="D222" s="175"/>
      <c r="E222" s="166" t="str">
        <f>IF(B222&lt;=$D$8,WORKDAY(F222,-$D$13,KalendarzŚwiąt!$A$2:$A$103),"-")</f>
        <v>-</v>
      </c>
      <c r="F222" s="166" t="str">
        <f t="shared" si="42"/>
        <v>-</v>
      </c>
      <c r="G222" s="167" t="str">
        <f t="shared" si="33"/>
        <v>-</v>
      </c>
      <c r="H222" s="168" t="str">
        <f t="shared" si="34"/>
        <v>-</v>
      </c>
      <c r="I222" s="2"/>
      <c r="J222" s="169" t="str">
        <f t="shared" si="31"/>
        <v>-</v>
      </c>
      <c r="K222" s="2"/>
      <c r="L222" s="176"/>
      <c r="M222" s="170" t="str">
        <f>IF(B222&lt;=$D$8,VLOOKUP(E222,DaneRynkowe2!B:C,2,0),"-")</f>
        <v>-</v>
      </c>
      <c r="N222" s="171" t="str">
        <f t="shared" si="39"/>
        <v>-</v>
      </c>
      <c r="O222" s="172" t="str">
        <f t="shared" si="40"/>
        <v>-</v>
      </c>
      <c r="P222" s="78"/>
      <c r="Q222" s="173" t="str">
        <f t="shared" si="41"/>
        <v>-</v>
      </c>
    </row>
    <row r="223" spans="2:17" x14ac:dyDescent="0.3">
      <c r="B223" s="163" t="str">
        <f t="shared" si="32"/>
        <v>-</v>
      </c>
      <c r="C223" s="174"/>
      <c r="D223" s="175"/>
      <c r="E223" s="166" t="str">
        <f>IF(B223&lt;=$D$8,WORKDAY(F223,-$D$13,KalendarzŚwiąt!$A$2:$A$103),"-")</f>
        <v>-</v>
      </c>
      <c r="F223" s="166" t="str">
        <f t="shared" si="42"/>
        <v>-</v>
      </c>
      <c r="G223" s="167" t="str">
        <f t="shared" si="33"/>
        <v>-</v>
      </c>
      <c r="H223" s="168" t="str">
        <f t="shared" si="34"/>
        <v>-</v>
      </c>
      <c r="I223" s="2"/>
      <c r="J223" s="169" t="str">
        <f t="shared" si="31"/>
        <v>-</v>
      </c>
      <c r="K223" s="2"/>
      <c r="L223" s="176"/>
      <c r="M223" s="170" t="str">
        <f>IF(B223&lt;=$D$8,VLOOKUP(E223,DaneRynkowe2!B:C,2,0),"-")</f>
        <v>-</v>
      </c>
      <c r="N223" s="171" t="str">
        <f t="shared" si="39"/>
        <v>-</v>
      </c>
      <c r="O223" s="172" t="str">
        <f t="shared" si="40"/>
        <v>-</v>
      </c>
      <c r="P223" s="78"/>
      <c r="Q223" s="173" t="str">
        <f t="shared" si="41"/>
        <v>-</v>
      </c>
    </row>
    <row r="224" spans="2:17" x14ac:dyDescent="0.3">
      <c r="B224" s="163" t="str">
        <f t="shared" si="32"/>
        <v>-</v>
      </c>
      <c r="C224" s="174"/>
      <c r="D224" s="175"/>
      <c r="E224" s="166" t="str">
        <f>IF(B224&lt;=$D$8,WORKDAY(F224,-$D$13,KalendarzŚwiąt!$A$2:$A$103),"-")</f>
        <v>-</v>
      </c>
      <c r="F224" s="166" t="str">
        <f t="shared" si="42"/>
        <v>-</v>
      </c>
      <c r="G224" s="167" t="str">
        <f t="shared" si="33"/>
        <v>-</v>
      </c>
      <c r="H224" s="168" t="str">
        <f t="shared" si="34"/>
        <v>-</v>
      </c>
      <c r="I224" s="2"/>
      <c r="J224" s="169" t="str">
        <f t="shared" si="31"/>
        <v>-</v>
      </c>
      <c r="K224" s="2"/>
      <c r="L224" s="176"/>
      <c r="M224" s="170" t="str">
        <f>IF(B224&lt;=$D$8,VLOOKUP(E224,DaneRynkowe2!B:C,2,0),"-")</f>
        <v>-</v>
      </c>
      <c r="N224" s="171" t="str">
        <f t="shared" si="39"/>
        <v>-</v>
      </c>
      <c r="O224" s="172" t="str">
        <f t="shared" si="40"/>
        <v>-</v>
      </c>
      <c r="P224" s="78"/>
      <c r="Q224" s="173" t="str">
        <f t="shared" si="41"/>
        <v>-</v>
      </c>
    </row>
    <row r="225" spans="2:17" x14ac:dyDescent="0.3">
      <c r="B225" s="163" t="str">
        <f t="shared" si="32"/>
        <v>-</v>
      </c>
      <c r="C225" s="174"/>
      <c r="D225" s="175"/>
      <c r="E225" s="166" t="str">
        <f>IF(B225&lt;=$D$8,WORKDAY(F225,-$D$13,KalendarzŚwiąt!$A$2:$A$103),"-")</f>
        <v>-</v>
      </c>
      <c r="F225" s="166" t="str">
        <f t="shared" si="42"/>
        <v>-</v>
      </c>
      <c r="G225" s="167" t="str">
        <f t="shared" si="33"/>
        <v>-</v>
      </c>
      <c r="H225" s="168" t="str">
        <f t="shared" si="34"/>
        <v>-</v>
      </c>
      <c r="I225" s="2"/>
      <c r="J225" s="169" t="str">
        <f t="shared" si="31"/>
        <v>-</v>
      </c>
      <c r="K225" s="2"/>
      <c r="L225" s="176"/>
      <c r="M225" s="170" t="str">
        <f>IF(B225&lt;=$D$8,VLOOKUP(E225,DaneRynkowe2!B:C,2,0),"-")</f>
        <v>-</v>
      </c>
      <c r="N225" s="171" t="str">
        <f t="shared" si="39"/>
        <v>-</v>
      </c>
      <c r="O225" s="172" t="str">
        <f t="shared" si="40"/>
        <v>-</v>
      </c>
      <c r="P225" s="78"/>
      <c r="Q225" s="173" t="str">
        <f t="shared" si="41"/>
        <v>-</v>
      </c>
    </row>
    <row r="226" spans="2:17" x14ac:dyDescent="0.3">
      <c r="B226" s="163" t="str">
        <f t="shared" si="32"/>
        <v>-</v>
      </c>
      <c r="C226" s="174"/>
      <c r="D226" s="175"/>
      <c r="E226" s="166" t="str">
        <f>IF(B226&lt;=$D$8,WORKDAY(F226,-$D$13,KalendarzŚwiąt!$A$2:$A$103),"-")</f>
        <v>-</v>
      </c>
      <c r="F226" s="166" t="str">
        <f t="shared" si="42"/>
        <v>-</v>
      </c>
      <c r="G226" s="167" t="str">
        <f t="shared" si="33"/>
        <v>-</v>
      </c>
      <c r="H226" s="168" t="str">
        <f t="shared" si="34"/>
        <v>-</v>
      </c>
      <c r="I226" s="2"/>
      <c r="J226" s="169" t="str">
        <f t="shared" si="31"/>
        <v>-</v>
      </c>
      <c r="K226" s="2"/>
      <c r="L226" s="176"/>
      <c r="M226" s="170" t="str">
        <f>IF(B226&lt;=$D$8,VLOOKUP(E226,DaneRynkowe2!B:C,2,0),"-")</f>
        <v>-</v>
      </c>
      <c r="N226" s="171" t="str">
        <f t="shared" si="39"/>
        <v>-</v>
      </c>
      <c r="O226" s="172" t="str">
        <f t="shared" si="40"/>
        <v>-</v>
      </c>
      <c r="P226" s="78"/>
      <c r="Q226" s="173" t="str">
        <f t="shared" si="41"/>
        <v>-</v>
      </c>
    </row>
    <row r="227" spans="2:17" x14ac:dyDescent="0.3">
      <c r="B227" s="163" t="str">
        <f t="shared" si="32"/>
        <v>-</v>
      </c>
      <c r="C227" s="174"/>
      <c r="D227" s="175"/>
      <c r="E227" s="166" t="str">
        <f>IF(B227&lt;=$D$8,WORKDAY(F227,-$D$13,KalendarzŚwiąt!$A$2:$A$103),"-")</f>
        <v>-</v>
      </c>
      <c r="F227" s="166" t="str">
        <f t="shared" si="42"/>
        <v>-</v>
      </c>
      <c r="G227" s="167" t="str">
        <f t="shared" si="33"/>
        <v>-</v>
      </c>
      <c r="H227" s="168" t="str">
        <f t="shared" si="34"/>
        <v>-</v>
      </c>
      <c r="I227" s="2"/>
      <c r="J227" s="169" t="str">
        <f t="shared" si="31"/>
        <v>-</v>
      </c>
      <c r="K227" s="2"/>
      <c r="L227" s="176"/>
      <c r="M227" s="170" t="str">
        <f>IF(B227&lt;=$D$8,VLOOKUP(E227,DaneRynkowe2!B:C,2,0),"-")</f>
        <v>-</v>
      </c>
      <c r="N227" s="171" t="str">
        <f t="shared" si="39"/>
        <v>-</v>
      </c>
      <c r="O227" s="172" t="str">
        <f t="shared" si="40"/>
        <v>-</v>
      </c>
      <c r="P227" s="78"/>
      <c r="Q227" s="173" t="str">
        <f t="shared" si="41"/>
        <v>-</v>
      </c>
    </row>
    <row r="228" spans="2:17" x14ac:dyDescent="0.3">
      <c r="B228" s="163" t="str">
        <f t="shared" si="32"/>
        <v>-</v>
      </c>
      <c r="C228" s="174"/>
      <c r="D228" s="175"/>
      <c r="E228" s="166" t="str">
        <f>IF(B228&lt;=$D$8,WORKDAY(F228,-$D$13,KalendarzŚwiąt!$A$2:$A$103),"-")</f>
        <v>-</v>
      </c>
      <c r="F228" s="166" t="str">
        <f t="shared" si="42"/>
        <v>-</v>
      </c>
      <c r="G228" s="167" t="str">
        <f t="shared" si="33"/>
        <v>-</v>
      </c>
      <c r="H228" s="168" t="str">
        <f t="shared" si="34"/>
        <v>-</v>
      </c>
      <c r="I228" s="2"/>
      <c r="J228" s="169" t="str">
        <f t="shared" si="31"/>
        <v>-</v>
      </c>
      <c r="K228" s="2"/>
      <c r="L228" s="176"/>
      <c r="M228" s="170" t="str">
        <f>IF(B228&lt;=$D$8,VLOOKUP(E228,DaneRynkowe2!B:C,2,0),"-")</f>
        <v>-</v>
      </c>
      <c r="N228" s="171" t="str">
        <f t="shared" si="39"/>
        <v>-</v>
      </c>
      <c r="O228" s="172" t="str">
        <f t="shared" si="40"/>
        <v>-</v>
      </c>
      <c r="P228" s="78"/>
      <c r="Q228" s="173" t="str">
        <f t="shared" si="41"/>
        <v>-</v>
      </c>
    </row>
    <row r="229" spans="2:17" x14ac:dyDescent="0.3">
      <c r="B229" s="163" t="str">
        <f t="shared" si="32"/>
        <v>-</v>
      </c>
      <c r="C229" s="174"/>
      <c r="D229" s="175"/>
      <c r="E229" s="166" t="str">
        <f>IF(B229&lt;=$D$8,WORKDAY(F229,-$D$13,KalendarzŚwiąt!$A$2:$A$103),"-")</f>
        <v>-</v>
      </c>
      <c r="F229" s="166" t="str">
        <f t="shared" si="42"/>
        <v>-</v>
      </c>
      <c r="G229" s="167" t="str">
        <f t="shared" si="33"/>
        <v>-</v>
      </c>
      <c r="H229" s="168" t="str">
        <f t="shared" si="34"/>
        <v>-</v>
      </c>
      <c r="I229" s="2"/>
      <c r="J229" s="169" t="str">
        <f t="shared" si="31"/>
        <v>-</v>
      </c>
      <c r="K229" s="2"/>
      <c r="L229" s="176"/>
      <c r="M229" s="170" t="str">
        <f>IF(B229&lt;=$D$8,VLOOKUP(E229,DaneRynkowe2!B:C,2,0),"-")</f>
        <v>-</v>
      </c>
      <c r="N229" s="171" t="str">
        <f t="shared" si="39"/>
        <v>-</v>
      </c>
      <c r="O229" s="172" t="str">
        <f t="shared" si="40"/>
        <v>-</v>
      </c>
      <c r="P229" s="78"/>
      <c r="Q229" s="173" t="str">
        <f t="shared" si="41"/>
        <v>-</v>
      </c>
    </row>
    <row r="230" spans="2:17" x14ac:dyDescent="0.3">
      <c r="B230" s="163" t="str">
        <f t="shared" si="32"/>
        <v>-</v>
      </c>
      <c r="C230" s="174"/>
      <c r="D230" s="175"/>
      <c r="E230" s="166" t="str">
        <f>IF(B230&lt;=$D$8,WORKDAY(F230,-$D$13,KalendarzŚwiąt!$A$2:$A$103),"-")</f>
        <v>-</v>
      </c>
      <c r="F230" s="166" t="str">
        <f t="shared" si="42"/>
        <v>-</v>
      </c>
      <c r="G230" s="167" t="str">
        <f t="shared" si="33"/>
        <v>-</v>
      </c>
      <c r="H230" s="168" t="str">
        <f t="shared" si="34"/>
        <v>-</v>
      </c>
      <c r="I230" s="2"/>
      <c r="J230" s="169" t="str">
        <f t="shared" si="31"/>
        <v>-</v>
      </c>
      <c r="K230" s="2"/>
      <c r="L230" s="176"/>
      <c r="M230" s="170" t="str">
        <f>IF(B230&lt;=$D$8,VLOOKUP(E230,DaneRynkowe2!B:C,2,0),"-")</f>
        <v>-</v>
      </c>
      <c r="N230" s="171" t="str">
        <f t="shared" si="39"/>
        <v>-</v>
      </c>
      <c r="O230" s="172" t="str">
        <f t="shared" si="40"/>
        <v>-</v>
      </c>
      <c r="P230" s="78"/>
      <c r="Q230" s="173" t="str">
        <f t="shared" si="41"/>
        <v>-</v>
      </c>
    </row>
    <row r="231" spans="2:17" x14ac:dyDescent="0.3">
      <c r="B231" s="163" t="str">
        <f t="shared" si="32"/>
        <v>-</v>
      </c>
      <c r="C231" s="174"/>
      <c r="D231" s="175"/>
      <c r="E231" s="166" t="str">
        <f>IF(B231&lt;=$D$8,WORKDAY(F231,-$D$13,KalendarzŚwiąt!$A$2:$A$103),"-")</f>
        <v>-</v>
      </c>
      <c r="F231" s="166" t="str">
        <f t="shared" si="42"/>
        <v>-</v>
      </c>
      <c r="G231" s="167" t="str">
        <f t="shared" si="33"/>
        <v>-</v>
      </c>
      <c r="H231" s="168" t="str">
        <f t="shared" si="34"/>
        <v>-</v>
      </c>
      <c r="I231" s="2"/>
      <c r="J231" s="169" t="str">
        <f t="shared" si="31"/>
        <v>-</v>
      </c>
      <c r="K231" s="2"/>
      <c r="L231" s="176"/>
      <c r="M231" s="170" t="str">
        <f>IF(B231&lt;=$D$8,VLOOKUP(E231,DaneRynkowe2!B:C,2,0),"-")</f>
        <v>-</v>
      </c>
      <c r="N231" s="171" t="str">
        <f t="shared" si="39"/>
        <v>-</v>
      </c>
      <c r="O231" s="172" t="str">
        <f t="shared" si="40"/>
        <v>-</v>
      </c>
      <c r="P231" s="78"/>
      <c r="Q231" s="173" t="str">
        <f t="shared" si="41"/>
        <v>-</v>
      </c>
    </row>
    <row r="232" spans="2:17" x14ac:dyDescent="0.3">
      <c r="B232" s="163" t="str">
        <f t="shared" si="32"/>
        <v>-</v>
      </c>
      <c r="C232" s="174"/>
      <c r="D232" s="175"/>
      <c r="E232" s="166" t="str">
        <f>IF(B232&lt;=$D$8,WORKDAY(F232,-$D$13,KalendarzŚwiąt!$A$2:$A$103),"-")</f>
        <v>-</v>
      </c>
      <c r="F232" s="166" t="str">
        <f t="shared" si="42"/>
        <v>-</v>
      </c>
      <c r="G232" s="167" t="str">
        <f t="shared" si="33"/>
        <v>-</v>
      </c>
      <c r="H232" s="168" t="str">
        <f t="shared" si="34"/>
        <v>-</v>
      </c>
      <c r="I232" s="2"/>
      <c r="J232" s="169" t="str">
        <f t="shared" si="31"/>
        <v>-</v>
      </c>
      <c r="K232" s="2"/>
      <c r="L232" s="176"/>
      <c r="M232" s="170" t="str">
        <f>IF(B232&lt;=$D$8,VLOOKUP(E232,DaneRynkowe2!B:C,2,0),"-")</f>
        <v>-</v>
      </c>
      <c r="N232" s="171" t="str">
        <f t="shared" si="39"/>
        <v>-</v>
      </c>
      <c r="O232" s="172" t="str">
        <f t="shared" si="40"/>
        <v>-</v>
      </c>
      <c r="P232" s="78"/>
      <c r="Q232" s="173" t="str">
        <f t="shared" si="41"/>
        <v>-</v>
      </c>
    </row>
    <row r="1048576" spans="16384:16384" x14ac:dyDescent="0.3">
      <c r="XFD1048576" s="3" t="s">
        <v>4</v>
      </c>
    </row>
  </sheetData>
  <mergeCells count="1">
    <mergeCell ref="L15:O15"/>
  </mergeCells>
  <pageMargins left="0.7" right="0.7" top="0.75" bottom="0.75" header="0.3" footer="0.3"/>
  <pageSetup orientation="portrait" verticalDpi="30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B63BF-90F9-4411-B414-E929BFD83A5B}">
  <sheetPr>
    <tabColor theme="8"/>
  </sheetPr>
  <dimension ref="B1:XFD1048576"/>
  <sheetViews>
    <sheetView showGridLines="0" zoomScale="85" zoomScaleNormal="85" workbookViewId="0"/>
  </sheetViews>
  <sheetFormatPr defaultColWidth="9.109375" defaultRowHeight="14.4" x14ac:dyDescent="0.3"/>
  <cols>
    <col min="1" max="1" width="7.44140625" style="3" customWidth="1"/>
    <col min="2" max="2" width="29.5546875" style="3" customWidth="1"/>
    <col min="3" max="4" width="23.44140625" style="3" customWidth="1"/>
    <col min="5" max="7" width="17" style="3" customWidth="1"/>
    <col min="8" max="8" width="18.5546875" style="3" customWidth="1"/>
    <col min="9" max="9" width="6.109375" style="3" customWidth="1"/>
    <col min="10" max="10" width="25" style="3" customWidth="1"/>
    <col min="11" max="11" width="30" style="3" customWidth="1"/>
    <col min="12" max="12" width="25" style="3" customWidth="1"/>
    <col min="13" max="14" width="27.44140625" style="3" bestFit="1" customWidth="1"/>
    <col min="15" max="15" width="30.5546875" style="3" bestFit="1" customWidth="1"/>
    <col min="16" max="16" width="6.109375" style="3" customWidth="1"/>
    <col min="17" max="23" width="21.44140625" style="3" customWidth="1"/>
    <col min="24" max="24" width="5.5546875" style="3" customWidth="1"/>
    <col min="25" max="25" width="8" style="3" customWidth="1"/>
    <col min="26" max="26" width="8" style="8" customWidth="1"/>
    <col min="27" max="27" width="6.109375" style="3" customWidth="1"/>
    <col min="28" max="31" width="24.5546875" style="3" customWidth="1"/>
    <col min="32" max="32" width="5.44140625" style="3" customWidth="1"/>
    <col min="33" max="33" width="17" style="3" bestFit="1" customWidth="1"/>
    <col min="34" max="34" width="9.109375" style="3"/>
    <col min="35" max="35" width="17" style="3" bestFit="1" customWidth="1"/>
    <col min="36" max="16384" width="9.109375" style="3"/>
  </cols>
  <sheetData>
    <row r="1" spans="2:35" s="17" customFormat="1" ht="18" x14ac:dyDescent="0.3">
      <c r="B1" s="33" t="s">
        <v>44</v>
      </c>
      <c r="Z1" s="221"/>
    </row>
    <row r="2" spans="2:35" s="18" customFormat="1" ht="18" x14ac:dyDescent="0.3">
      <c r="B2" s="50" t="s">
        <v>118</v>
      </c>
      <c r="Z2" s="222"/>
    </row>
    <row r="4" spans="2:35" x14ac:dyDescent="0.3">
      <c r="B4" s="94" t="s">
        <v>16</v>
      </c>
      <c r="C4" s="97">
        <v>100000000000</v>
      </c>
    </row>
    <row r="5" spans="2:35" x14ac:dyDescent="0.3">
      <c r="B5" s="95" t="s">
        <v>79</v>
      </c>
      <c r="C5" s="259">
        <f>50/10000</f>
        <v>5.0000000000000001E-3</v>
      </c>
    </row>
    <row r="6" spans="2:35" x14ac:dyDescent="0.3">
      <c r="B6" s="95" t="s">
        <v>18</v>
      </c>
      <c r="C6" s="259">
        <f>50/10000</f>
        <v>5.0000000000000001E-3</v>
      </c>
    </row>
    <row r="7" spans="2:35" x14ac:dyDescent="0.3">
      <c r="B7" s="95" t="s">
        <v>25</v>
      </c>
      <c r="C7" s="66">
        <v>5</v>
      </c>
      <c r="D7"/>
      <c r="E7" s="63"/>
      <c r="J7" s="85" t="s">
        <v>154</v>
      </c>
      <c r="K7" s="85"/>
      <c r="L7" s="85"/>
      <c r="M7" s="85"/>
      <c r="N7" s="85"/>
      <c r="O7" s="85"/>
      <c r="P7" s="86"/>
      <c r="Q7" s="86"/>
      <c r="R7" s="86"/>
      <c r="S7" s="86"/>
      <c r="T7" s="85"/>
      <c r="U7" s="85"/>
      <c r="V7" s="85"/>
      <c r="W7" s="85"/>
      <c r="X7"/>
      <c r="Y7"/>
      <c r="Z7" s="201"/>
      <c r="AA7"/>
      <c r="AB7" s="71" t="s">
        <v>159</v>
      </c>
      <c r="AC7" s="71"/>
      <c r="AD7" s="71"/>
      <c r="AE7" s="71"/>
    </row>
    <row r="8" spans="2:35" ht="15.75" customHeight="1" x14ac:dyDescent="0.3">
      <c r="B8" s="137" t="s">
        <v>19</v>
      </c>
      <c r="C8" s="138" t="s">
        <v>20</v>
      </c>
      <c r="D8"/>
      <c r="J8" s="328" t="s">
        <v>29</v>
      </c>
      <c r="K8" s="328"/>
      <c r="L8" s="328"/>
      <c r="M8" s="328"/>
      <c r="N8" s="328"/>
      <c r="O8" s="328"/>
      <c r="P8" s="2"/>
      <c r="Q8" s="328" t="s">
        <v>29</v>
      </c>
      <c r="R8" s="328"/>
      <c r="S8" s="328"/>
      <c r="T8" s="328"/>
      <c r="U8" s="328"/>
      <c r="V8" s="328"/>
      <c r="W8" s="328"/>
      <c r="X8"/>
      <c r="Y8"/>
      <c r="Z8" s="201"/>
      <c r="AA8"/>
      <c r="AB8" s="328" t="s">
        <v>29</v>
      </c>
      <c r="AC8" s="328"/>
      <c r="AD8" s="328"/>
      <c r="AE8" s="328"/>
      <c r="AF8" s="103"/>
      <c r="AG8" s="103"/>
      <c r="AH8" s="103"/>
    </row>
    <row r="9" spans="2:35" s="139" customFormat="1" x14ac:dyDescent="0.3">
      <c r="J9" s="140" t="s">
        <v>28</v>
      </c>
      <c r="K9" s="141" t="s">
        <v>28</v>
      </c>
      <c r="L9" s="141" t="s">
        <v>28</v>
      </c>
      <c r="M9" s="142" t="s">
        <v>28</v>
      </c>
      <c r="N9" s="141" t="s">
        <v>28</v>
      </c>
      <c r="O9" s="143" t="s">
        <v>28</v>
      </c>
      <c r="P9" s="144"/>
      <c r="Q9" s="140" t="s">
        <v>28</v>
      </c>
      <c r="R9" s="141" t="s">
        <v>28</v>
      </c>
      <c r="S9" s="141" t="s">
        <v>28</v>
      </c>
      <c r="T9" s="141">
        <v>2</v>
      </c>
      <c r="U9" s="141" t="s">
        <v>28</v>
      </c>
      <c r="V9" s="141">
        <v>2</v>
      </c>
      <c r="W9" s="220" t="s">
        <v>28</v>
      </c>
      <c r="X9"/>
      <c r="Y9"/>
      <c r="Z9" s="201"/>
      <c r="AB9" s="31" t="s">
        <v>28</v>
      </c>
      <c r="AC9" s="142" t="s">
        <v>28</v>
      </c>
      <c r="AD9" s="260">
        <v>2</v>
      </c>
      <c r="AE9" s="32" t="s">
        <v>28</v>
      </c>
    </row>
    <row r="10" spans="2:35" x14ac:dyDescent="0.3">
      <c r="J10" s="58"/>
      <c r="M10" s="59"/>
      <c r="X10"/>
      <c r="Y10"/>
      <c r="Z10" s="201"/>
      <c r="AB10" s="99"/>
    </row>
    <row r="11" spans="2:35" ht="55.5" customHeight="1" x14ac:dyDescent="0.3">
      <c r="B11" s="326"/>
      <c r="C11" s="327"/>
      <c r="D11" s="29"/>
      <c r="E11" s="29"/>
      <c r="F11" s="29"/>
      <c r="G11" s="29"/>
      <c r="H11" s="30"/>
      <c r="J11" s="26"/>
      <c r="K11" s="27"/>
      <c r="L11" s="27"/>
      <c r="M11" s="27"/>
      <c r="N11" s="27"/>
      <c r="O11" s="28"/>
      <c r="Q11" s="38"/>
      <c r="R11" s="39"/>
      <c r="S11" s="39"/>
      <c r="T11" s="39"/>
      <c r="U11" s="39"/>
      <c r="V11" s="39"/>
      <c r="W11" s="40"/>
      <c r="X11"/>
      <c r="Y11"/>
      <c r="Z11" s="201"/>
      <c r="AB11" s="45"/>
      <c r="AC11" s="41"/>
      <c r="AD11" s="41"/>
      <c r="AE11" s="42"/>
    </row>
    <row r="12" spans="2:35" s="4" customFormat="1" ht="72" x14ac:dyDescent="0.3">
      <c r="B12" s="62" t="str">
        <f>"Data obserwacji 
wskaźnika RFR
(T"&amp;"-"&amp;C7&amp;")"</f>
        <v>Data obserwacji 
wskaźnika RFR
(T-5)</v>
      </c>
      <c r="C12" s="60" t="s">
        <v>108</v>
      </c>
      <c r="D12" s="60" t="s">
        <v>109</v>
      </c>
      <c r="E12" s="60" t="s">
        <v>26</v>
      </c>
      <c r="F12" s="60" t="s">
        <v>41</v>
      </c>
      <c r="G12" s="60" t="s">
        <v>27</v>
      </c>
      <c r="H12" s="61" t="s">
        <v>42</v>
      </c>
      <c r="I12" s="1"/>
      <c r="J12" s="316" t="s">
        <v>152</v>
      </c>
      <c r="K12" s="315" t="s">
        <v>103</v>
      </c>
      <c r="L12" s="315" t="s">
        <v>48</v>
      </c>
      <c r="M12" s="87" t="s">
        <v>98</v>
      </c>
      <c r="N12" s="87" t="s">
        <v>99</v>
      </c>
      <c r="O12" s="89" t="s">
        <v>100</v>
      </c>
      <c r="P12" s="1"/>
      <c r="Q12" s="88" t="s">
        <v>105</v>
      </c>
      <c r="R12" s="87" t="s">
        <v>79</v>
      </c>
      <c r="S12" s="87" t="s">
        <v>18</v>
      </c>
      <c r="T12" s="87" t="s">
        <v>113</v>
      </c>
      <c r="U12" s="87" t="s">
        <v>114</v>
      </c>
      <c r="V12" s="87" t="s">
        <v>115</v>
      </c>
      <c r="W12" s="89" t="s">
        <v>116</v>
      </c>
      <c r="X12"/>
      <c r="Y12"/>
      <c r="Z12" s="201"/>
      <c r="AB12" s="62" t="s">
        <v>153</v>
      </c>
      <c r="AC12" s="60" t="s">
        <v>121</v>
      </c>
      <c r="AD12" s="60" t="s">
        <v>117</v>
      </c>
      <c r="AE12" s="61" t="s">
        <v>106</v>
      </c>
    </row>
    <row r="13" spans="2:35" s="4" customFormat="1" x14ac:dyDescent="0.3">
      <c r="B13" s="52"/>
      <c r="C13" s="53"/>
      <c r="D13" s="53"/>
      <c r="E13" s="36"/>
      <c r="F13" s="36"/>
      <c r="G13" s="51"/>
      <c r="H13" s="37"/>
      <c r="I13" s="54"/>
      <c r="J13" s="100" t="s">
        <v>3</v>
      </c>
      <c r="K13" s="3"/>
      <c r="L13" s="3"/>
      <c r="M13" s="3"/>
      <c r="N13" s="35">
        <v>0</v>
      </c>
      <c r="O13" s="6"/>
      <c r="P13" s="54"/>
      <c r="Q13" s="319"/>
      <c r="R13" s="54"/>
      <c r="S13" s="54"/>
      <c r="T13" s="8">
        <v>0</v>
      </c>
      <c r="U13" s="8">
        <v>0</v>
      </c>
      <c r="V13" s="8">
        <v>0</v>
      </c>
      <c r="W13" s="9">
        <v>0</v>
      </c>
      <c r="X13"/>
      <c r="Y13" s="225" t="s">
        <v>39</v>
      </c>
      <c r="Z13" s="225"/>
      <c r="AB13" s="322" t="s">
        <v>3</v>
      </c>
      <c r="AC13" s="3"/>
      <c r="AD13" s="8">
        <v>0</v>
      </c>
      <c r="AE13" s="9">
        <v>0</v>
      </c>
      <c r="AG13" s="79" t="s">
        <v>82</v>
      </c>
      <c r="AH13" s="3"/>
      <c r="AI13" s="79" t="s">
        <v>94</v>
      </c>
    </row>
    <row r="14" spans="2:35" x14ac:dyDescent="0.3">
      <c r="B14" s="5">
        <f>WORKDAY(C14,-IF(WORKDAY(C14-1,1,KalendarzŚwiąt!$A$2:$A$103)=C14,C7,C7+1),KalendarzŚwiąt!$A$2:$A$103)</f>
        <v>44861</v>
      </c>
      <c r="C14" s="73">
        <v>44869</v>
      </c>
      <c r="D14" s="10">
        <f>WORKDAY(C14,1,KalendarzŚwiąt!$A$2:$A$103)</f>
        <v>44872</v>
      </c>
      <c r="E14" s="3">
        <f>B15-B14</f>
        <v>1</v>
      </c>
      <c r="F14" s="3">
        <f>SUM($E$14:E14)</f>
        <v>1</v>
      </c>
      <c r="G14" s="3">
        <f>C15-C14</f>
        <v>3</v>
      </c>
      <c r="H14" s="6">
        <f>SUM($G$14:G14)</f>
        <v>3</v>
      </c>
      <c r="J14" s="92">
        <f>VLOOKUP(B14,DaneRynkowe1!B:D,3,0)</f>
        <v>6.1940000000000002E-2</v>
      </c>
      <c r="K14" s="35">
        <f t="shared" ref="K14:K32" si="0">(J14*E14)/365</f>
        <v>1.6969863013698632E-4</v>
      </c>
      <c r="L14" s="35">
        <f>PRODUCT(1+K14)</f>
        <v>1.0001696986301369</v>
      </c>
      <c r="M14" s="209">
        <f t="shared" ref="M14:M32" si="1">(L14-1)*(365/F14)</f>
        <v>6.1939999999982565E-2</v>
      </c>
      <c r="N14" s="35">
        <f t="shared" ref="N14:N32" si="2">M14*H14/365</f>
        <v>5.090958904108156E-4</v>
      </c>
      <c r="O14" s="65">
        <f t="shared" ref="O14:O32" si="3">(N14-N13)*365/G14</f>
        <v>6.1939999999982565E-2</v>
      </c>
      <c r="P14" s="7"/>
      <c r="Q14" s="214">
        <f>$C$4</f>
        <v>100000000000</v>
      </c>
      <c r="R14" s="216">
        <f>$C$5</f>
        <v>5.0000000000000001E-3</v>
      </c>
      <c r="S14" s="216">
        <f>$C$6</f>
        <v>5.0000000000000001E-3</v>
      </c>
      <c r="T14" s="19">
        <f>ROUND((O14+R14+S14)*Q14*G14/365,$T$9)</f>
        <v>59128767.119999997</v>
      </c>
      <c r="U14" s="8">
        <f>SUM($T$14:T14)</f>
        <v>59128767.119999997</v>
      </c>
      <c r="V14" s="8">
        <f>ROUND(((M14+R14+S14)*Q14*H14/365),$V$9)</f>
        <v>59128767.119999997</v>
      </c>
      <c r="W14" s="9">
        <f>V14-V13</f>
        <v>59128767.119999997</v>
      </c>
      <c r="X14" s="8"/>
      <c r="Y14" s="217">
        <f t="shared" ref="Y14:Y32" si="4">U14-V14</f>
        <v>0</v>
      </c>
      <c r="Z14" s="217">
        <f t="shared" ref="Z14:Z32" si="5">W14-T14</f>
        <v>0</v>
      </c>
      <c r="AB14" s="43">
        <f>VLOOKUP(B14,DaneRynkowe2!B:C,2,0)</f>
        <v>105.40344709</v>
      </c>
      <c r="AC14" s="49">
        <f t="shared" ref="AC14:AC32" si="6">(AB15/$AB$14-1)*365/F14</f>
        <v>6.1939997981524941E-2</v>
      </c>
      <c r="AD14" s="8">
        <f>ROUND(Q14*(AC14+R14+S14)*H14/365,$AD$9)</f>
        <v>59128765.460000001</v>
      </c>
      <c r="AE14" s="9">
        <f>AD14</f>
        <v>59128765.460000001</v>
      </c>
      <c r="AG14" s="237">
        <f t="shared" ref="AG14:AG32" si="7">W14-AE14</f>
        <v>1.6599999964237213</v>
      </c>
      <c r="AI14" s="237">
        <f t="shared" ref="AI14:AI32" si="8">T14-AE14</f>
        <v>1.6599999964237213</v>
      </c>
    </row>
    <row r="15" spans="2:35" x14ac:dyDescent="0.3">
      <c r="B15" s="5">
        <f>WORKDAY(C15,-$C$7,KalendarzŚwiąt!$A$2:$A$103)</f>
        <v>44862</v>
      </c>
      <c r="C15" s="10">
        <f>D14</f>
        <v>44872</v>
      </c>
      <c r="D15" s="10">
        <f>WORKDAY(C15,1,KalendarzŚwiąt!$A$2:$A$103)</f>
        <v>44873</v>
      </c>
      <c r="E15" s="3">
        <f t="shared" ref="E15:E32" si="9">B16-B15</f>
        <v>3</v>
      </c>
      <c r="F15" s="3">
        <f>SUM($E$14:E15)</f>
        <v>4</v>
      </c>
      <c r="G15" s="3">
        <f>C16-C15</f>
        <v>1</v>
      </c>
      <c r="H15" s="6">
        <f>SUM($G$14:G15)</f>
        <v>4</v>
      </c>
      <c r="J15" s="92">
        <f>VLOOKUP(B15,DaneRynkowe1!B:D,3,0)</f>
        <v>6.1079999999999995E-2</v>
      </c>
      <c r="K15" s="35">
        <f t="shared" si="0"/>
        <v>5.0202739726027388E-4</v>
      </c>
      <c r="L15" s="35">
        <f t="shared" ref="L15:L32" si="10">PRODUCT(1+K15,L14)</f>
        <v>1.0006718112207589</v>
      </c>
      <c r="M15" s="209">
        <f t="shared" si="1"/>
        <v>6.1302773894247597E-2</v>
      </c>
      <c r="N15" s="35">
        <f t="shared" si="2"/>
        <v>6.7181122075887778E-4</v>
      </c>
      <c r="O15" s="65">
        <f t="shared" si="3"/>
        <v>5.9391095577042696E-2</v>
      </c>
      <c r="P15" s="7"/>
      <c r="Q15" s="214">
        <f t="shared" ref="Q15:Q32" si="11">$C$4</f>
        <v>100000000000</v>
      </c>
      <c r="R15" s="216">
        <f t="shared" ref="R15:R32" si="12">$C$5</f>
        <v>5.0000000000000001E-3</v>
      </c>
      <c r="S15" s="216">
        <f t="shared" ref="S15:S32" si="13">$C$6</f>
        <v>5.0000000000000001E-3</v>
      </c>
      <c r="T15" s="19">
        <f t="shared" ref="T15:T32" si="14">ROUND((O15+R15+S15)*Q15*G15/365,$T$9)</f>
        <v>19011259.059999999</v>
      </c>
      <c r="U15" s="8">
        <f>SUM($T$14:T15)</f>
        <v>78140026.179999992</v>
      </c>
      <c r="V15" s="8">
        <f t="shared" ref="V15:V32" si="15">ROUND(((M15+R15+S15)*Q15*H15/365),$V$9)</f>
        <v>78140026.189999998</v>
      </c>
      <c r="W15" s="9">
        <f>V15-V14</f>
        <v>19011259.07</v>
      </c>
      <c r="X15" s="8"/>
      <c r="Y15" s="217">
        <f t="shared" si="4"/>
        <v>-1.000000536441803E-2</v>
      </c>
      <c r="Z15" s="217">
        <f t="shared" si="5"/>
        <v>1.0000001639127731E-2</v>
      </c>
      <c r="AB15" s="43">
        <f>VLOOKUP(B15,DaneRynkowe2!B:C,2,0)</f>
        <v>105.42133391</v>
      </c>
      <c r="AC15" s="49">
        <f t="shared" si="6"/>
        <v>6.1302766568757938E-2</v>
      </c>
      <c r="AD15" s="8">
        <f t="shared" ref="AD15:AD32" si="16">ROUND(Q15*(AC15+R15+S15)*H15/365,$AD$9)</f>
        <v>78140018.159999996</v>
      </c>
      <c r="AE15" s="9">
        <f>AD15-AD14</f>
        <v>19011252.699999996</v>
      </c>
      <c r="AG15" s="237">
        <f t="shared" si="7"/>
        <v>6.3700000047683716</v>
      </c>
      <c r="AI15" s="237">
        <f t="shared" si="8"/>
        <v>6.3600000031292439</v>
      </c>
    </row>
    <row r="16" spans="2:35" x14ac:dyDescent="0.3">
      <c r="B16" s="5">
        <f>WORKDAY(C16,-$C$7,KalendarzŚwiąt!$A$2:$A$103)</f>
        <v>44865</v>
      </c>
      <c r="C16" s="10">
        <f t="shared" ref="C16:C32" si="17">D15</f>
        <v>44873</v>
      </c>
      <c r="D16" s="10">
        <f>WORKDAY(C16,1,KalendarzŚwiąt!$A$2:$A$103)</f>
        <v>44874</v>
      </c>
      <c r="E16" s="3">
        <f t="shared" si="9"/>
        <v>2</v>
      </c>
      <c r="F16" s="3">
        <f>SUM($E$14:E16)</f>
        <v>6</v>
      </c>
      <c r="G16" s="3">
        <f t="shared" ref="G16:G32" si="18">C17-C16</f>
        <v>1</v>
      </c>
      <c r="H16" s="6">
        <f>SUM($G$14:G16)</f>
        <v>5</v>
      </c>
      <c r="J16" s="92">
        <f>VLOOKUP(B16,DaneRynkowe1!B:D,3,0)</f>
        <v>5.8230000000000004E-2</v>
      </c>
      <c r="K16" s="35">
        <f t="shared" si="0"/>
        <v>3.1906849315068494E-4</v>
      </c>
      <c r="L16" s="35">
        <f t="shared" si="10"/>
        <v>1.0009910940677034</v>
      </c>
      <c r="M16" s="209">
        <f t="shared" si="1"/>
        <v>6.0291555785288262E-2</v>
      </c>
      <c r="N16" s="35">
        <f t="shared" si="2"/>
        <v>8.2591172308614058E-4</v>
      </c>
      <c r="O16" s="65">
        <f t="shared" si="3"/>
        <v>5.6246683349450918E-2</v>
      </c>
      <c r="P16" s="7"/>
      <c r="Q16" s="214">
        <f t="shared" si="11"/>
        <v>100000000000</v>
      </c>
      <c r="R16" s="216">
        <f t="shared" si="12"/>
        <v>5.0000000000000001E-3</v>
      </c>
      <c r="S16" s="216">
        <f t="shared" si="13"/>
        <v>5.0000000000000001E-3</v>
      </c>
      <c r="T16" s="19">
        <f t="shared" si="14"/>
        <v>18149776.260000002</v>
      </c>
      <c r="U16" s="8">
        <f>SUM($T$14:T16)</f>
        <v>96289802.439999998</v>
      </c>
      <c r="V16" s="8">
        <f t="shared" si="15"/>
        <v>96289802.450000003</v>
      </c>
      <c r="W16" s="9">
        <f t="shared" ref="W16:W32" si="19">V16-V15</f>
        <v>18149776.260000005</v>
      </c>
      <c r="X16" s="8"/>
      <c r="Y16" s="217">
        <f t="shared" si="4"/>
        <v>-1.000000536441803E-2</v>
      </c>
      <c r="Z16" s="217">
        <f t="shared" si="5"/>
        <v>0</v>
      </c>
      <c r="AB16" s="43">
        <f>VLOOKUP(B16,DaneRynkowe2!B:C,2,0)</f>
        <v>105.4742583</v>
      </c>
      <c r="AC16" s="49">
        <f t="shared" si="6"/>
        <v>6.0291555135202533E-2</v>
      </c>
      <c r="AD16" s="8">
        <f t="shared" si="16"/>
        <v>96289801.560000002</v>
      </c>
      <c r="AE16" s="9">
        <f t="shared" ref="AE16:AE32" si="20">AD16-AD15</f>
        <v>18149783.400000006</v>
      </c>
      <c r="AG16" s="237">
        <f t="shared" si="7"/>
        <v>-7.1400000005960464</v>
      </c>
      <c r="AI16" s="237">
        <f t="shared" si="8"/>
        <v>-7.1400000043213367</v>
      </c>
    </row>
    <row r="17" spans="2:35" x14ac:dyDescent="0.3">
      <c r="B17" s="5">
        <f>WORKDAY(C17,-$C$7,KalendarzŚwiąt!$A$2:$A$103)</f>
        <v>44867</v>
      </c>
      <c r="C17" s="10">
        <f t="shared" si="17"/>
        <v>44874</v>
      </c>
      <c r="D17" s="10">
        <f>WORKDAY(C17,1,KalendarzŚwiąt!$A$2:$A$103)</f>
        <v>44875</v>
      </c>
      <c r="E17" s="3">
        <f t="shared" si="9"/>
        <v>1</v>
      </c>
      <c r="F17" s="3">
        <f>SUM($E$14:E17)</f>
        <v>7</v>
      </c>
      <c r="G17" s="3">
        <f t="shared" si="18"/>
        <v>1</v>
      </c>
      <c r="H17" s="6">
        <f>SUM($G$14:G17)</f>
        <v>6</v>
      </c>
      <c r="J17" s="92">
        <f>VLOOKUP(B17,DaneRynkowe1!B:D,3,0)</f>
        <v>6.3899999999999998E-2</v>
      </c>
      <c r="K17" s="35">
        <f t="shared" si="0"/>
        <v>1.7506849315068493E-4</v>
      </c>
      <c r="L17" s="35">
        <f>PRODUCT(1+K17,L16)</f>
        <v>1.0011663360701992</v>
      </c>
      <c r="M17" s="209">
        <f t="shared" si="1"/>
        <v>6.0816095088959611E-2</v>
      </c>
      <c r="N17" s="35">
        <f t="shared" si="2"/>
        <v>9.9971663159933609E-4</v>
      </c>
      <c r="O17" s="65">
        <f t="shared" si="3"/>
        <v>6.3438791607316358E-2</v>
      </c>
      <c r="P17" s="7"/>
      <c r="Q17" s="214">
        <f t="shared" si="11"/>
        <v>100000000000</v>
      </c>
      <c r="R17" s="216">
        <f t="shared" si="12"/>
        <v>5.0000000000000001E-3</v>
      </c>
      <c r="S17" s="216">
        <f t="shared" si="13"/>
        <v>5.0000000000000001E-3</v>
      </c>
      <c r="T17" s="19">
        <f t="shared" si="14"/>
        <v>20120216.879999999</v>
      </c>
      <c r="U17" s="8">
        <f>SUM($T$14:T17)</f>
        <v>116410019.31999999</v>
      </c>
      <c r="V17" s="8">
        <f t="shared" si="15"/>
        <v>116410019.31999999</v>
      </c>
      <c r="W17" s="9">
        <f t="shared" si="19"/>
        <v>20120216.86999999</v>
      </c>
      <c r="X17" s="8"/>
      <c r="Y17" s="217">
        <f t="shared" si="4"/>
        <v>0</v>
      </c>
      <c r="Z17" s="217">
        <f t="shared" si="5"/>
        <v>-1.0000009089708328E-2</v>
      </c>
      <c r="AB17" s="43">
        <f>VLOOKUP(B17,DaneRynkowe2!B:C,2,0)</f>
        <v>105.50791182</v>
      </c>
      <c r="AC17" s="49">
        <f t="shared" si="6"/>
        <v>6.0816093968761073E-2</v>
      </c>
      <c r="AD17" s="8">
        <f t="shared" si="16"/>
        <v>116410017.48</v>
      </c>
      <c r="AE17" s="9">
        <f t="shared" si="20"/>
        <v>20120215.920000002</v>
      </c>
      <c r="AG17" s="237">
        <f t="shared" si="7"/>
        <v>0.94999998807907104</v>
      </c>
      <c r="AI17" s="237">
        <f t="shared" si="8"/>
        <v>0.95999999716877937</v>
      </c>
    </row>
    <row r="18" spans="2:35" x14ac:dyDescent="0.3">
      <c r="B18" s="5">
        <f>WORKDAY(C18,-$C$7,KalendarzŚwiąt!$A$2:$A$103)</f>
        <v>44868</v>
      </c>
      <c r="C18" s="10">
        <f t="shared" si="17"/>
        <v>44875</v>
      </c>
      <c r="D18" s="10">
        <f>WORKDAY(C18,1,KalendarzŚwiąt!$A$2:$A$103)</f>
        <v>44879</v>
      </c>
      <c r="E18" s="3">
        <f t="shared" si="9"/>
        <v>1</v>
      </c>
      <c r="F18" s="3">
        <f>SUM($E$14:E18)</f>
        <v>8</v>
      </c>
      <c r="G18" s="3">
        <f t="shared" si="18"/>
        <v>4</v>
      </c>
      <c r="H18" s="6">
        <f>SUM($G$14:G18)</f>
        <v>10</v>
      </c>
      <c r="J18" s="92">
        <f>VLOOKUP(B18,DaneRynkowe1!B:D,3,0)</f>
        <v>6.4600000000000005E-2</v>
      </c>
      <c r="K18" s="35">
        <f t="shared" si="0"/>
        <v>1.7698630136986303E-4</v>
      </c>
      <c r="L18" s="35">
        <f t="shared" si="10"/>
        <v>1.0013435287970762</v>
      </c>
      <c r="M18" s="209">
        <f t="shared" si="1"/>
        <v>6.1298501366602587E-2</v>
      </c>
      <c r="N18" s="35">
        <f t="shared" si="2"/>
        <v>1.6794109963452764E-3</v>
      </c>
      <c r="O18" s="65">
        <f t="shared" si="3"/>
        <v>6.2022110783067047E-2</v>
      </c>
      <c r="P18" s="7"/>
      <c r="Q18" s="214">
        <f t="shared" si="11"/>
        <v>100000000000</v>
      </c>
      <c r="R18" s="216">
        <f t="shared" si="12"/>
        <v>5.0000000000000001E-3</v>
      </c>
      <c r="S18" s="216">
        <f t="shared" si="13"/>
        <v>5.0000000000000001E-3</v>
      </c>
      <c r="T18" s="19">
        <f t="shared" si="14"/>
        <v>78928340.579999998</v>
      </c>
      <c r="U18" s="8">
        <f>SUM($T$14:T18)</f>
        <v>195338359.89999998</v>
      </c>
      <c r="V18" s="8">
        <f t="shared" si="15"/>
        <v>195338359.91</v>
      </c>
      <c r="W18" s="9">
        <f t="shared" si="19"/>
        <v>78928340.590000004</v>
      </c>
      <c r="X18" s="8"/>
      <c r="Y18" s="217">
        <f t="shared" si="4"/>
        <v>-1.0000020265579224E-2</v>
      </c>
      <c r="Z18" s="217">
        <f t="shared" si="5"/>
        <v>1.000000536441803E-2</v>
      </c>
      <c r="AB18" s="43">
        <f>VLOOKUP(B18,DaneRynkowe2!B:C,2,0)</f>
        <v>105.52638293</v>
      </c>
      <c r="AC18" s="49">
        <f t="shared" si="6"/>
        <v>6.1298498563171211E-2</v>
      </c>
      <c r="AD18" s="8">
        <f t="shared" si="16"/>
        <v>195338352.22999999</v>
      </c>
      <c r="AE18" s="9">
        <f t="shared" si="20"/>
        <v>78928334.749999985</v>
      </c>
      <c r="AG18" s="237">
        <f t="shared" si="7"/>
        <v>5.8400000184774399</v>
      </c>
      <c r="AI18" s="237">
        <f t="shared" si="8"/>
        <v>5.8300000131130219</v>
      </c>
    </row>
    <row r="19" spans="2:35" x14ac:dyDescent="0.3">
      <c r="B19" s="5">
        <f>WORKDAY(C19,-$C$7,KalendarzŚwiąt!$A$2:$A$103)</f>
        <v>44869</v>
      </c>
      <c r="C19" s="10">
        <f t="shared" si="17"/>
        <v>44879</v>
      </c>
      <c r="D19" s="10">
        <f>WORKDAY(C19,1,KalendarzŚwiąt!$A$2:$A$103)</f>
        <v>44880</v>
      </c>
      <c r="E19" s="3">
        <f t="shared" si="9"/>
        <v>3</v>
      </c>
      <c r="F19" s="3">
        <f>SUM($E$14:E19)</f>
        <v>11</v>
      </c>
      <c r="G19" s="3">
        <f t="shared" si="18"/>
        <v>1</v>
      </c>
      <c r="H19" s="6">
        <f>SUM($G$14:G19)</f>
        <v>11</v>
      </c>
      <c r="J19" s="92">
        <f>VLOOKUP(B19,DaneRynkowe1!B:D,3,0)</f>
        <v>6.4549999999999996E-2</v>
      </c>
      <c r="K19" s="35">
        <f t="shared" si="0"/>
        <v>5.3054794520547945E-4</v>
      </c>
      <c r="L19" s="35">
        <f t="shared" si="10"/>
        <v>1.0018747895487243</v>
      </c>
      <c r="M19" s="209">
        <f t="shared" si="1"/>
        <v>6.2208925934943725E-2</v>
      </c>
      <c r="N19" s="35">
        <f t="shared" si="2"/>
        <v>1.8747895487243316E-3</v>
      </c>
      <c r="O19" s="65">
        <f t="shared" si="3"/>
        <v>7.1313171618355153E-2</v>
      </c>
      <c r="P19" s="7"/>
      <c r="Q19" s="214">
        <f t="shared" si="11"/>
        <v>100000000000</v>
      </c>
      <c r="R19" s="216">
        <f t="shared" si="12"/>
        <v>5.0000000000000001E-3</v>
      </c>
      <c r="S19" s="216">
        <f t="shared" si="13"/>
        <v>5.0000000000000001E-3</v>
      </c>
      <c r="T19" s="19">
        <f t="shared" si="14"/>
        <v>22277581.27</v>
      </c>
      <c r="U19" s="8">
        <f>SUM($T$14:T19)</f>
        <v>217615941.16999999</v>
      </c>
      <c r="V19" s="8">
        <f t="shared" si="15"/>
        <v>217615941.16999999</v>
      </c>
      <c r="W19" s="9">
        <f t="shared" si="19"/>
        <v>22277581.25999999</v>
      </c>
      <c r="X19" s="8"/>
      <c r="Y19" s="217">
        <f t="shared" si="4"/>
        <v>0</v>
      </c>
      <c r="Z19" s="217">
        <f t="shared" si="5"/>
        <v>-1.0000009089708328E-2</v>
      </c>
      <c r="AB19" s="43">
        <f>VLOOKUP(B19,DaneRynkowe2!B:C,2,0)</f>
        <v>105.54505965</v>
      </c>
      <c r="AC19" s="49">
        <f t="shared" si="6"/>
        <v>6.2208925618922176E-2</v>
      </c>
      <c r="AD19" s="8">
        <f t="shared" si="16"/>
        <v>217615940.22</v>
      </c>
      <c r="AE19" s="9">
        <f t="shared" si="20"/>
        <v>22277587.99000001</v>
      </c>
      <c r="AG19" s="237">
        <f t="shared" si="7"/>
        <v>-6.7300000190734863</v>
      </c>
      <c r="AI19" s="237">
        <f t="shared" si="8"/>
        <v>-6.720000009983778</v>
      </c>
    </row>
    <row r="20" spans="2:35" x14ac:dyDescent="0.3">
      <c r="B20" s="5">
        <f>WORKDAY(C20,-$C$7,KalendarzŚwiąt!$A$2:$A$103)</f>
        <v>44872</v>
      </c>
      <c r="C20" s="10">
        <f t="shared" si="17"/>
        <v>44880</v>
      </c>
      <c r="D20" s="10">
        <f>WORKDAY(C20,1,KalendarzŚwiąt!$A$2:$A$103)</f>
        <v>44881</v>
      </c>
      <c r="E20" s="3">
        <f t="shared" si="9"/>
        <v>1</v>
      </c>
      <c r="F20" s="3">
        <f>SUM($E$14:E20)</f>
        <v>12</v>
      </c>
      <c r="G20" s="3">
        <f t="shared" si="18"/>
        <v>1</v>
      </c>
      <c r="H20" s="6">
        <f>SUM($G$14:G20)</f>
        <v>12</v>
      </c>
      <c r="J20" s="92">
        <f>VLOOKUP(B20,DaneRynkowe1!B:D,3,0)</f>
        <v>6.5380000000000008E-2</v>
      </c>
      <c r="K20" s="35">
        <f t="shared" si="0"/>
        <v>1.7912328767123289E-4</v>
      </c>
      <c r="L20" s="35">
        <f t="shared" si="10"/>
        <v>1.0020542486548634</v>
      </c>
      <c r="M20" s="209">
        <f t="shared" si="1"/>
        <v>6.2483396585427398E-2</v>
      </c>
      <c r="N20" s="35">
        <f t="shared" si="2"/>
        <v>2.0542486548633665E-3</v>
      </c>
      <c r="O20" s="65">
        <f t="shared" si="3"/>
        <v>6.5502573740747749E-2</v>
      </c>
      <c r="P20" s="7"/>
      <c r="Q20" s="214">
        <f t="shared" si="11"/>
        <v>100000000000</v>
      </c>
      <c r="R20" s="216">
        <f t="shared" si="12"/>
        <v>5.0000000000000001E-3</v>
      </c>
      <c r="S20" s="216">
        <f t="shared" si="13"/>
        <v>5.0000000000000001E-3</v>
      </c>
      <c r="T20" s="19">
        <f t="shared" si="14"/>
        <v>20685636.640000001</v>
      </c>
      <c r="U20" s="8">
        <f>SUM($T$14:T20)</f>
        <v>238301577.81</v>
      </c>
      <c r="V20" s="8">
        <f t="shared" si="15"/>
        <v>238301577.81999999</v>
      </c>
      <c r="W20" s="9">
        <f t="shared" si="19"/>
        <v>20685636.650000006</v>
      </c>
      <c r="X20" s="8"/>
      <c r="Y20" s="217">
        <f t="shared" si="4"/>
        <v>-9.9999904632568359E-3</v>
      </c>
      <c r="Z20" s="217">
        <f t="shared" si="5"/>
        <v>1.000000536441803E-2</v>
      </c>
      <c r="AB20" s="43">
        <f>VLOOKUP(B20,DaneRynkowe2!B:C,2,0)</f>
        <v>105.60105636999999</v>
      </c>
      <c r="AC20" s="49">
        <f t="shared" si="6"/>
        <v>6.2483393872085714E-2</v>
      </c>
      <c r="AD20" s="8">
        <f t="shared" si="16"/>
        <v>238301568.88999999</v>
      </c>
      <c r="AE20" s="9">
        <f t="shared" si="20"/>
        <v>20685628.669999987</v>
      </c>
      <c r="AG20" s="237">
        <f t="shared" si="7"/>
        <v>7.9800000190734863</v>
      </c>
      <c r="AI20" s="237">
        <f t="shared" si="8"/>
        <v>7.9700000137090683</v>
      </c>
    </row>
    <row r="21" spans="2:35" x14ac:dyDescent="0.3">
      <c r="B21" s="5">
        <f>WORKDAY(C21,-$C$7,KalendarzŚwiąt!$A$2:$A$103)</f>
        <v>44873</v>
      </c>
      <c r="C21" s="10">
        <f t="shared" si="17"/>
        <v>44881</v>
      </c>
      <c r="D21" s="10">
        <f>WORKDAY(C21,1,KalendarzŚwiąt!$A$2:$A$103)</f>
        <v>44882</v>
      </c>
      <c r="E21" s="3">
        <f t="shared" si="9"/>
        <v>1</v>
      </c>
      <c r="F21" s="3">
        <f>SUM($E$14:E21)</f>
        <v>13</v>
      </c>
      <c r="G21" s="3">
        <f t="shared" si="18"/>
        <v>1</v>
      </c>
      <c r="H21" s="6">
        <f>SUM($G$14:G21)</f>
        <v>13</v>
      </c>
      <c r="J21" s="92">
        <f>VLOOKUP(B21,DaneRynkowe1!B:D,3,0)</f>
        <v>6.5369999999999998E-2</v>
      </c>
      <c r="K21" s="35">
        <f t="shared" si="0"/>
        <v>1.7909589041095891E-4</v>
      </c>
      <c r="L21" s="35">
        <f t="shared" si="10"/>
        <v>1.0022337124527663</v>
      </c>
      <c r="M21" s="209">
        <f t="shared" si="1"/>
        <v>6.2715772712283666E-2</v>
      </c>
      <c r="N21" s="35">
        <f t="shared" si="2"/>
        <v>2.2337124527662673E-3</v>
      </c>
      <c r="O21" s="65">
        <f t="shared" si="3"/>
        <v>6.5504286234558798E-2</v>
      </c>
      <c r="P21" s="7"/>
      <c r="Q21" s="214">
        <f t="shared" si="11"/>
        <v>100000000000</v>
      </c>
      <c r="R21" s="216">
        <f t="shared" si="12"/>
        <v>5.0000000000000001E-3</v>
      </c>
      <c r="S21" s="216">
        <f t="shared" si="13"/>
        <v>5.0000000000000001E-3</v>
      </c>
      <c r="T21" s="19">
        <f t="shared" si="14"/>
        <v>20686105.82</v>
      </c>
      <c r="U21" s="8">
        <f>SUM($T$14:T21)</f>
        <v>258987683.63</v>
      </c>
      <c r="V21" s="8">
        <f t="shared" si="15"/>
        <v>258987683.63</v>
      </c>
      <c r="W21" s="9">
        <f t="shared" si="19"/>
        <v>20686105.810000002</v>
      </c>
      <c r="X21" s="8"/>
      <c r="Y21" s="217">
        <f t="shared" si="4"/>
        <v>0</v>
      </c>
      <c r="Z21" s="217">
        <f t="shared" si="5"/>
        <v>-9.9999979138374329E-3</v>
      </c>
      <c r="AB21" s="43">
        <f>VLOOKUP(B21,DaneRynkowe2!B:C,2,0)</f>
        <v>105.61997196999999</v>
      </c>
      <c r="AC21" s="49">
        <f t="shared" si="6"/>
        <v>6.2715772091780878E-2</v>
      </c>
      <c r="AD21" s="8">
        <f t="shared" si="16"/>
        <v>258987681.41999999</v>
      </c>
      <c r="AE21" s="9">
        <f t="shared" si="20"/>
        <v>20686112.530000001</v>
      </c>
      <c r="AG21" s="237">
        <f t="shared" si="7"/>
        <v>-6.7199999988079071</v>
      </c>
      <c r="AI21" s="237">
        <f t="shared" si="8"/>
        <v>-6.7100000008940697</v>
      </c>
    </row>
    <row r="22" spans="2:35" x14ac:dyDescent="0.3">
      <c r="B22" s="5">
        <f>WORKDAY(C22,-$C$7,KalendarzŚwiąt!$A$2:$A$103)</f>
        <v>44874</v>
      </c>
      <c r="C22" s="10">
        <f t="shared" si="17"/>
        <v>44882</v>
      </c>
      <c r="D22" s="10">
        <f>WORKDAY(C22,1,KalendarzŚwiąt!$A$2:$A$103)</f>
        <v>44883</v>
      </c>
      <c r="E22" s="3">
        <f t="shared" si="9"/>
        <v>1</v>
      </c>
      <c r="F22" s="3">
        <f>SUM($E$14:E22)</f>
        <v>14</v>
      </c>
      <c r="G22" s="3">
        <f t="shared" si="18"/>
        <v>1</v>
      </c>
      <c r="H22" s="6">
        <f>SUM($G$14:G22)</f>
        <v>14</v>
      </c>
      <c r="J22" s="92">
        <f>VLOOKUP(B22,DaneRynkowe1!B:D,3,0)</f>
        <v>6.4950000000000008E-2</v>
      </c>
      <c r="K22" s="35">
        <f t="shared" si="0"/>
        <v>1.7794520547945208E-4</v>
      </c>
      <c r="L22" s="35">
        <f t="shared" si="10"/>
        <v>1.0024120551366671</v>
      </c>
      <c r="M22" s="209">
        <f t="shared" si="1"/>
        <v>6.2885723205963431E-2</v>
      </c>
      <c r="N22" s="35">
        <f t="shared" si="2"/>
        <v>2.4120551366670906E-3</v>
      </c>
      <c r="O22" s="65">
        <f t="shared" si="3"/>
        <v>6.5095079623800498E-2</v>
      </c>
      <c r="P22" s="7"/>
      <c r="Q22" s="214">
        <f t="shared" si="11"/>
        <v>100000000000</v>
      </c>
      <c r="R22" s="216">
        <f t="shared" si="12"/>
        <v>5.0000000000000001E-3</v>
      </c>
      <c r="S22" s="216">
        <f t="shared" si="13"/>
        <v>5.0000000000000001E-3</v>
      </c>
      <c r="T22" s="19">
        <f t="shared" si="14"/>
        <v>20573994.420000002</v>
      </c>
      <c r="U22" s="8">
        <f>SUM($T$14:T22)</f>
        <v>279561678.05000001</v>
      </c>
      <c r="V22" s="8">
        <f t="shared" si="15"/>
        <v>279561678.05000001</v>
      </c>
      <c r="W22" s="9">
        <f t="shared" si="19"/>
        <v>20573994.420000017</v>
      </c>
      <c r="X22" s="8"/>
      <c r="Y22" s="217">
        <f t="shared" si="4"/>
        <v>0</v>
      </c>
      <c r="Z22" s="217">
        <f t="shared" si="5"/>
        <v>0</v>
      </c>
      <c r="AB22" s="43">
        <f>VLOOKUP(B22,DaneRynkowe2!B:C,2,0)</f>
        <v>105.63888808</v>
      </c>
      <c r="AC22" s="49">
        <f t="shared" si="6"/>
        <v>6.2885721727847149E-2</v>
      </c>
      <c r="AD22" s="8">
        <f t="shared" si="16"/>
        <v>279561672.38</v>
      </c>
      <c r="AE22" s="9">
        <f t="shared" si="20"/>
        <v>20573990.960000008</v>
      </c>
      <c r="AG22" s="237">
        <f t="shared" si="7"/>
        <v>3.4600000083446503</v>
      </c>
      <c r="AI22" s="237">
        <f t="shared" si="8"/>
        <v>3.4599999934434891</v>
      </c>
    </row>
    <row r="23" spans="2:35" x14ac:dyDescent="0.3">
      <c r="B23" s="5">
        <f>WORKDAY(C23,-$C$7,KalendarzŚwiąt!$A$2:$A$103)</f>
        <v>44875</v>
      </c>
      <c r="C23" s="10">
        <f t="shared" si="17"/>
        <v>44883</v>
      </c>
      <c r="D23" s="10">
        <f>WORKDAY(C23,1,KalendarzŚwiąt!$A$2:$A$103)</f>
        <v>44886</v>
      </c>
      <c r="E23" s="3">
        <f t="shared" si="9"/>
        <v>4</v>
      </c>
      <c r="F23" s="3">
        <f>SUM($E$14:E23)</f>
        <v>18</v>
      </c>
      <c r="G23" s="3">
        <f t="shared" si="18"/>
        <v>3</v>
      </c>
      <c r="H23" s="6">
        <f>SUM($G$14:G23)</f>
        <v>17</v>
      </c>
      <c r="J23" s="92">
        <f>VLOOKUP(B23,DaneRynkowe1!B:D,3,0)</f>
        <v>6.4850000000000005E-2</v>
      </c>
      <c r="K23" s="35">
        <f t="shared" si="0"/>
        <v>7.1068493150684936E-4</v>
      </c>
      <c r="L23" s="35">
        <f t="shared" si="10"/>
        <v>1.0031244542794135</v>
      </c>
      <c r="M23" s="209">
        <f t="shared" si="1"/>
        <v>6.3356989554774701E-2</v>
      </c>
      <c r="N23" s="35">
        <f t="shared" si="2"/>
        <v>2.9508734861127942E-3</v>
      </c>
      <c r="O23" s="65">
        <f t="shared" si="3"/>
        <v>6.5556232515893945E-2</v>
      </c>
      <c r="P23" s="7"/>
      <c r="Q23" s="214">
        <f t="shared" si="11"/>
        <v>100000000000</v>
      </c>
      <c r="R23" s="216">
        <f t="shared" si="12"/>
        <v>5.0000000000000001E-3</v>
      </c>
      <c r="S23" s="216">
        <f t="shared" si="13"/>
        <v>5.0000000000000001E-3</v>
      </c>
      <c r="T23" s="19">
        <f t="shared" si="14"/>
        <v>62101013.030000001</v>
      </c>
      <c r="U23" s="8">
        <f>SUM($T$14:T23)</f>
        <v>341662691.08000004</v>
      </c>
      <c r="V23" s="8">
        <f t="shared" si="15"/>
        <v>341662691.07999998</v>
      </c>
      <c r="W23" s="9">
        <f t="shared" si="19"/>
        <v>62101013.029999971</v>
      </c>
      <c r="X23" s="8"/>
      <c r="Y23" s="217">
        <f t="shared" si="4"/>
        <v>0</v>
      </c>
      <c r="Z23" s="217">
        <f t="shared" si="5"/>
        <v>0</v>
      </c>
      <c r="AB23" s="43">
        <f>VLOOKUP(B23,DaneRynkowe2!B:C,2,0)</f>
        <v>105.65768601000001</v>
      </c>
      <c r="AC23" s="49">
        <f t="shared" si="6"/>
        <v>6.3356989299812094E-2</v>
      </c>
      <c r="AD23" s="8">
        <f t="shared" si="16"/>
        <v>341662689.88999999</v>
      </c>
      <c r="AE23" s="9">
        <f t="shared" si="20"/>
        <v>62101017.50999999</v>
      </c>
      <c r="AG23" s="237">
        <f t="shared" si="7"/>
        <v>-4.4800000190734863</v>
      </c>
      <c r="AI23" s="237">
        <f t="shared" si="8"/>
        <v>-4.4799999892711639</v>
      </c>
    </row>
    <row r="24" spans="2:35" x14ac:dyDescent="0.3">
      <c r="B24" s="5">
        <f>WORKDAY(C24,-$C$7,KalendarzŚwiąt!$A$2:$A$103)</f>
        <v>44879</v>
      </c>
      <c r="C24" s="10">
        <f t="shared" si="17"/>
        <v>44886</v>
      </c>
      <c r="D24" s="10">
        <f>WORKDAY(C24,1,KalendarzŚwiąt!$A$2:$A$103)</f>
        <v>44887</v>
      </c>
      <c r="E24" s="3">
        <f t="shared" si="9"/>
        <v>1</v>
      </c>
      <c r="F24" s="3">
        <f>SUM($E$14:E24)</f>
        <v>19</v>
      </c>
      <c r="G24" s="3">
        <f t="shared" si="18"/>
        <v>1</v>
      </c>
      <c r="H24" s="6">
        <f>SUM($G$14:G24)</f>
        <v>18</v>
      </c>
      <c r="J24" s="92">
        <f>VLOOKUP(B24,DaneRynkowe1!B:D,3,0)</f>
        <v>6.2539999999999998E-2</v>
      </c>
      <c r="K24" s="35">
        <f t="shared" si="0"/>
        <v>1.7134246575342465E-4</v>
      </c>
      <c r="L24" s="35">
        <f t="shared" si="10"/>
        <v>1.0032963320968673</v>
      </c>
      <c r="M24" s="209">
        <f t="shared" si="1"/>
        <v>6.3324274492450858E-2</v>
      </c>
      <c r="N24" s="35">
        <f t="shared" si="2"/>
        <v>3.1228409338742887E-3</v>
      </c>
      <c r="O24" s="65">
        <f t="shared" si="3"/>
        <v>6.2768118432945455E-2</v>
      </c>
      <c r="P24" s="7"/>
      <c r="Q24" s="214">
        <f t="shared" si="11"/>
        <v>100000000000</v>
      </c>
      <c r="R24" s="216">
        <f t="shared" si="12"/>
        <v>5.0000000000000001E-3</v>
      </c>
      <c r="S24" s="216">
        <f t="shared" si="13"/>
        <v>5.0000000000000001E-3</v>
      </c>
      <c r="T24" s="19">
        <f t="shared" si="14"/>
        <v>19936470.800000001</v>
      </c>
      <c r="U24" s="8">
        <f>SUM($T$14:T24)</f>
        <v>361599161.88000005</v>
      </c>
      <c r="V24" s="8">
        <f t="shared" si="15"/>
        <v>361599161.88</v>
      </c>
      <c r="W24" s="9">
        <f t="shared" si="19"/>
        <v>19936470.800000012</v>
      </c>
      <c r="X24" s="8"/>
      <c r="Y24" s="217">
        <f t="shared" si="4"/>
        <v>0</v>
      </c>
      <c r="Z24" s="217">
        <f t="shared" si="5"/>
        <v>0</v>
      </c>
      <c r="AB24" s="43">
        <f>VLOOKUP(B24,DaneRynkowe2!B:C,2,0)</f>
        <v>105.73277534</v>
      </c>
      <c r="AC24" s="49">
        <f t="shared" si="6"/>
        <v>6.3324273442061194E-2</v>
      </c>
      <c r="AD24" s="8">
        <f t="shared" si="16"/>
        <v>361599156.69999999</v>
      </c>
      <c r="AE24" s="9">
        <f t="shared" si="20"/>
        <v>19936466.810000002</v>
      </c>
      <c r="AG24" s="237">
        <f t="shared" si="7"/>
        <v>3.9900000095367432</v>
      </c>
      <c r="AI24" s="237">
        <f t="shared" si="8"/>
        <v>3.9899999983608723</v>
      </c>
    </row>
    <row r="25" spans="2:35" x14ac:dyDescent="0.3">
      <c r="B25" s="5">
        <f>WORKDAY(C25,-$C$7,KalendarzŚwiąt!$A$2:$A$103)</f>
        <v>44880</v>
      </c>
      <c r="C25" s="10">
        <f t="shared" si="17"/>
        <v>44887</v>
      </c>
      <c r="D25" s="10">
        <f>WORKDAY(C25,1,KalendarzŚwiąt!$A$2:$A$103)</f>
        <v>44888</v>
      </c>
      <c r="E25" s="3">
        <f t="shared" si="9"/>
        <v>1</v>
      </c>
      <c r="F25" s="3">
        <f>SUM($E$14:E25)</f>
        <v>20</v>
      </c>
      <c r="G25" s="3">
        <f t="shared" si="18"/>
        <v>1</v>
      </c>
      <c r="H25" s="6">
        <f>SUM($G$14:G25)</f>
        <v>19</v>
      </c>
      <c r="J25" s="92">
        <f>VLOOKUP(B25,DaneRynkowe1!B:D,3,0)</f>
        <v>6.3030000000000003E-2</v>
      </c>
      <c r="K25" s="35">
        <f t="shared" si="0"/>
        <v>1.7268493150684932E-4</v>
      </c>
      <c r="L25" s="35">
        <f t="shared" si="10"/>
        <v>1.0034695862552565</v>
      </c>
      <c r="M25" s="209">
        <f t="shared" si="1"/>
        <v>6.3319949158431255E-2</v>
      </c>
      <c r="N25" s="35">
        <f t="shared" si="2"/>
        <v>3.2961069424936817E-3</v>
      </c>
      <c r="O25" s="65">
        <f t="shared" si="3"/>
        <v>6.324209314607844E-2</v>
      </c>
      <c r="P25" s="7"/>
      <c r="Q25" s="214">
        <f t="shared" si="11"/>
        <v>100000000000</v>
      </c>
      <c r="R25" s="216">
        <f t="shared" si="12"/>
        <v>5.0000000000000001E-3</v>
      </c>
      <c r="S25" s="216">
        <f t="shared" si="13"/>
        <v>5.0000000000000001E-3</v>
      </c>
      <c r="T25" s="19">
        <f t="shared" si="14"/>
        <v>20066326.890000001</v>
      </c>
      <c r="U25" s="8">
        <f>SUM($T$14:T25)</f>
        <v>381665488.77000004</v>
      </c>
      <c r="V25" s="8">
        <f t="shared" si="15"/>
        <v>381665488.76999998</v>
      </c>
      <c r="W25" s="9">
        <f t="shared" si="19"/>
        <v>20066326.889999986</v>
      </c>
      <c r="X25" s="8"/>
      <c r="Y25" s="217">
        <f t="shared" si="4"/>
        <v>0</v>
      </c>
      <c r="Z25" s="217">
        <f t="shared" si="5"/>
        <v>0</v>
      </c>
      <c r="AB25" s="43">
        <f>VLOOKUP(B25,DaneRynkowe2!B:C,2,0)</f>
        <v>105.75089185</v>
      </c>
      <c r="AC25" s="49">
        <f t="shared" si="6"/>
        <v>6.3319948936785886E-2</v>
      </c>
      <c r="AD25" s="8">
        <f t="shared" si="16"/>
        <v>381665487.62</v>
      </c>
      <c r="AE25" s="9">
        <f t="shared" si="20"/>
        <v>20066330.920000017</v>
      </c>
      <c r="AG25" s="237">
        <f t="shared" si="7"/>
        <v>-4.0300000309944153</v>
      </c>
      <c r="AI25" s="237">
        <f t="shared" si="8"/>
        <v>-4.0300000160932541</v>
      </c>
    </row>
    <row r="26" spans="2:35" x14ac:dyDescent="0.3">
      <c r="B26" s="5">
        <f>WORKDAY(C26,-$C$7,KalendarzŚwiąt!$A$2:$A$103)</f>
        <v>44881</v>
      </c>
      <c r="C26" s="10">
        <f t="shared" si="17"/>
        <v>44888</v>
      </c>
      <c r="D26" s="10">
        <f>WORKDAY(C26,1,KalendarzŚwiąt!$A$2:$A$103)</f>
        <v>44889</v>
      </c>
      <c r="E26" s="3">
        <f t="shared" si="9"/>
        <v>1</v>
      </c>
      <c r="F26" s="3">
        <f>SUM($E$14:E26)</f>
        <v>21</v>
      </c>
      <c r="G26" s="3">
        <f t="shared" si="18"/>
        <v>1</v>
      </c>
      <c r="H26" s="6">
        <f>SUM($G$14:G26)</f>
        <v>20</v>
      </c>
      <c r="J26" s="92">
        <f>VLOOKUP(B26,DaneRynkowe1!B:D,3,0)</f>
        <v>6.2289999999999998E-2</v>
      </c>
      <c r="K26" s="35">
        <f t="shared" si="0"/>
        <v>1.7065753424657534E-4</v>
      </c>
      <c r="L26" s="35">
        <f t="shared" si="10"/>
        <v>1.0036408359005382</v>
      </c>
      <c r="M26" s="209">
        <f t="shared" si="1"/>
        <v>6.3281195414116476E-2</v>
      </c>
      <c r="N26" s="35">
        <f t="shared" si="2"/>
        <v>3.4674627624173412E-3</v>
      </c>
      <c r="O26" s="65">
        <f t="shared" si="3"/>
        <v>6.2544874272135731E-2</v>
      </c>
      <c r="P26" s="7"/>
      <c r="Q26" s="214">
        <f t="shared" si="11"/>
        <v>100000000000</v>
      </c>
      <c r="R26" s="216">
        <f t="shared" si="12"/>
        <v>5.0000000000000001E-3</v>
      </c>
      <c r="S26" s="216">
        <f t="shared" si="13"/>
        <v>5.0000000000000001E-3</v>
      </c>
      <c r="T26" s="19">
        <f t="shared" si="14"/>
        <v>19875308.02</v>
      </c>
      <c r="U26" s="8">
        <f>SUM($T$14:T26)</f>
        <v>401540796.79000002</v>
      </c>
      <c r="V26" s="8">
        <f t="shared" si="15"/>
        <v>401540796.79000002</v>
      </c>
      <c r="W26" s="9">
        <f t="shared" si="19"/>
        <v>19875308.020000041</v>
      </c>
      <c r="X26" s="8"/>
      <c r="Y26" s="217">
        <f t="shared" si="4"/>
        <v>0</v>
      </c>
      <c r="Z26" s="217">
        <f t="shared" si="5"/>
        <v>4.0978193283081055E-8</v>
      </c>
      <c r="AB26" s="43">
        <f>VLOOKUP(B26,DaneRynkowe2!B:C,2,0)</f>
        <v>105.76915344</v>
      </c>
      <c r="AC26" s="49">
        <f t="shared" si="6"/>
        <v>6.3281194720591877E-2</v>
      </c>
      <c r="AD26" s="8">
        <f t="shared" si="16"/>
        <v>401540792.99000001</v>
      </c>
      <c r="AE26" s="9">
        <f t="shared" si="20"/>
        <v>19875305.370000005</v>
      </c>
      <c r="AG26" s="237">
        <f t="shared" si="7"/>
        <v>2.6500000357627869</v>
      </c>
      <c r="AI26" s="237">
        <f t="shared" si="8"/>
        <v>2.6499999947845936</v>
      </c>
    </row>
    <row r="27" spans="2:35" x14ac:dyDescent="0.3">
      <c r="B27" s="5">
        <f>WORKDAY(C27,-$C$7,KalendarzŚwiąt!$A$2:$A$103)</f>
        <v>44882</v>
      </c>
      <c r="C27" s="10">
        <f t="shared" si="17"/>
        <v>44889</v>
      </c>
      <c r="D27" s="10">
        <f>WORKDAY(C27,1,KalendarzŚwiąt!$A$2:$A$103)</f>
        <v>44890</v>
      </c>
      <c r="E27" s="3">
        <f t="shared" si="9"/>
        <v>1</v>
      </c>
      <c r="F27" s="3">
        <f>SUM($E$14:E27)</f>
        <v>22</v>
      </c>
      <c r="G27" s="3">
        <f t="shared" si="18"/>
        <v>1</v>
      </c>
      <c r="H27" s="6">
        <f>SUM($G$14:G27)</f>
        <v>21</v>
      </c>
      <c r="J27" s="92">
        <f>VLOOKUP(B27,DaneRynkowe1!B:D,3,0)</f>
        <v>6.157E-2</v>
      </c>
      <c r="K27" s="35">
        <f t="shared" si="0"/>
        <v>1.686849315068493E-4</v>
      </c>
      <c r="L27" s="35">
        <f t="shared" si="10"/>
        <v>1.0038101349861994</v>
      </c>
      <c r="M27" s="209">
        <f t="shared" si="1"/>
        <v>6.321360318012674E-2</v>
      </c>
      <c r="N27" s="35">
        <f t="shared" si="2"/>
        <v>3.6369470322812647E-3</v>
      </c>
      <c r="O27" s="65">
        <f t="shared" si="3"/>
        <v>6.1861758500332056E-2</v>
      </c>
      <c r="P27" s="7"/>
      <c r="Q27" s="214">
        <f t="shared" si="11"/>
        <v>100000000000</v>
      </c>
      <c r="R27" s="216">
        <f t="shared" si="12"/>
        <v>5.0000000000000001E-3</v>
      </c>
      <c r="S27" s="216">
        <f t="shared" si="13"/>
        <v>5.0000000000000001E-3</v>
      </c>
      <c r="T27" s="19">
        <f t="shared" si="14"/>
        <v>19688153.010000002</v>
      </c>
      <c r="U27" s="8">
        <f>SUM($T$14:T27)</f>
        <v>421228949.80000001</v>
      </c>
      <c r="V27" s="8">
        <f t="shared" si="15"/>
        <v>421228949.80000001</v>
      </c>
      <c r="W27" s="9">
        <f t="shared" si="19"/>
        <v>19688153.00999999</v>
      </c>
      <c r="X27" s="8"/>
      <c r="Y27" s="217">
        <f t="shared" si="4"/>
        <v>0</v>
      </c>
      <c r="Z27" s="217">
        <f t="shared" si="5"/>
        <v>0</v>
      </c>
      <c r="AB27" s="43">
        <f>VLOOKUP(B27,DaneRynkowe2!B:C,2,0)</f>
        <v>105.78720374</v>
      </c>
      <c r="AC27" s="49">
        <f t="shared" si="6"/>
        <v>6.3213602956041157E-2</v>
      </c>
      <c r="AD27" s="8">
        <f t="shared" si="16"/>
        <v>421228948.50999999</v>
      </c>
      <c r="AE27" s="9">
        <f t="shared" si="20"/>
        <v>19688155.519999981</v>
      </c>
      <c r="AG27" s="237">
        <f t="shared" si="7"/>
        <v>-2.5099999904632568</v>
      </c>
      <c r="AI27" s="237">
        <f t="shared" si="8"/>
        <v>-2.5099999792873859</v>
      </c>
    </row>
    <row r="28" spans="2:35" x14ac:dyDescent="0.3">
      <c r="B28" s="5">
        <f>WORKDAY(C28,-$C$7,KalendarzŚwiąt!$A$2:$A$103)</f>
        <v>44883</v>
      </c>
      <c r="C28" s="10">
        <f t="shared" si="17"/>
        <v>44890</v>
      </c>
      <c r="D28" s="10">
        <f>WORKDAY(C28,1,KalendarzŚwiąt!$A$2:$A$103)</f>
        <v>44893</v>
      </c>
      <c r="E28" s="3">
        <f t="shared" si="9"/>
        <v>3</v>
      </c>
      <c r="F28" s="3">
        <f>SUM($E$14:E28)</f>
        <v>25</v>
      </c>
      <c r="G28" s="3">
        <f t="shared" si="18"/>
        <v>3</v>
      </c>
      <c r="H28" s="6">
        <f>SUM($G$14:G28)</f>
        <v>24</v>
      </c>
      <c r="J28" s="92">
        <f>VLOOKUP(B28,DaneRynkowe1!B:D,3,0)</f>
        <v>6.1120000000000001E-2</v>
      </c>
      <c r="K28" s="35">
        <f t="shared" si="0"/>
        <v>5.0235616438356159E-4</v>
      </c>
      <c r="L28" s="35">
        <f t="shared" si="10"/>
        <v>1.0043144051953805</v>
      </c>
      <c r="M28" s="209">
        <f t="shared" si="1"/>
        <v>6.2990315852555448E-2</v>
      </c>
      <c r="N28" s="35">
        <f t="shared" si="2"/>
        <v>4.1418289875652901E-3</v>
      </c>
      <c r="O28" s="65">
        <f t="shared" si="3"/>
        <v>6.1427304559556438E-2</v>
      </c>
      <c r="P28" s="7"/>
      <c r="Q28" s="214">
        <f t="shared" si="11"/>
        <v>100000000000</v>
      </c>
      <c r="R28" s="216">
        <f t="shared" si="12"/>
        <v>5.0000000000000001E-3</v>
      </c>
      <c r="S28" s="216">
        <f t="shared" si="13"/>
        <v>5.0000000000000001E-3</v>
      </c>
      <c r="T28" s="19">
        <f t="shared" si="14"/>
        <v>58707373.609999999</v>
      </c>
      <c r="U28" s="8">
        <f>SUM($T$14:T28)</f>
        <v>479936323.41000003</v>
      </c>
      <c r="V28" s="8">
        <f t="shared" si="15"/>
        <v>479936323.41000003</v>
      </c>
      <c r="W28" s="9">
        <f t="shared" si="19"/>
        <v>58707373.610000014</v>
      </c>
      <c r="X28" s="8"/>
      <c r="Y28" s="217">
        <f t="shared" si="4"/>
        <v>0</v>
      </c>
      <c r="Z28" s="217">
        <f t="shared" si="5"/>
        <v>0</v>
      </c>
      <c r="AB28" s="43">
        <f>VLOOKUP(B28,DaneRynkowe2!B:C,2,0)</f>
        <v>105.80504845</v>
      </c>
      <c r="AC28" s="49">
        <f t="shared" si="6"/>
        <v>6.2990315889107334E-2</v>
      </c>
      <c r="AD28" s="8">
        <f t="shared" si="16"/>
        <v>479936323.64999998</v>
      </c>
      <c r="AE28" s="9">
        <f t="shared" si="20"/>
        <v>58707375.139999986</v>
      </c>
      <c r="AG28" s="237">
        <f t="shared" si="7"/>
        <v>-1.5299999713897705</v>
      </c>
      <c r="AI28" s="237">
        <f t="shared" si="8"/>
        <v>-1.5299999862909317</v>
      </c>
    </row>
    <row r="29" spans="2:35" x14ac:dyDescent="0.3">
      <c r="B29" s="5">
        <f>WORKDAY(C29,-$C$7,KalendarzŚwiąt!$A$2:$A$103)</f>
        <v>44886</v>
      </c>
      <c r="C29" s="10">
        <f t="shared" si="17"/>
        <v>44893</v>
      </c>
      <c r="D29" s="10">
        <f>WORKDAY(C29,1,KalendarzŚwiąt!$A$2:$A$103)</f>
        <v>44894</v>
      </c>
      <c r="E29" s="3">
        <f t="shared" si="9"/>
        <v>1</v>
      </c>
      <c r="F29" s="3">
        <f>SUM($E$14:E29)</f>
        <v>26</v>
      </c>
      <c r="G29" s="3">
        <f t="shared" si="18"/>
        <v>1</v>
      </c>
      <c r="H29" s="6">
        <f>SUM($G$14:G29)</f>
        <v>25</v>
      </c>
      <c r="J29" s="92">
        <f>VLOOKUP(B29,DaneRynkowe1!B:D,3,0)</f>
        <v>6.0590000000000005E-2</v>
      </c>
      <c r="K29" s="35">
        <f t="shared" si="0"/>
        <v>1.6600000000000002E-4</v>
      </c>
      <c r="L29" s="35">
        <f t="shared" si="10"/>
        <v>1.0044811213866431</v>
      </c>
      <c r="M29" s="209">
        <f t="shared" si="1"/>
        <v>6.2908050235567142E-2</v>
      </c>
      <c r="N29" s="35">
        <f t="shared" si="2"/>
        <v>4.3087705640799416E-3</v>
      </c>
      <c r="O29" s="65">
        <f t="shared" si="3"/>
        <v>6.0933675427847771E-2</v>
      </c>
      <c r="P29" s="7"/>
      <c r="Q29" s="214">
        <f t="shared" si="11"/>
        <v>100000000000</v>
      </c>
      <c r="R29" s="216">
        <f t="shared" si="12"/>
        <v>5.0000000000000001E-3</v>
      </c>
      <c r="S29" s="216">
        <f t="shared" si="13"/>
        <v>5.0000000000000001E-3</v>
      </c>
      <c r="T29" s="19">
        <f t="shared" si="14"/>
        <v>19433883.68</v>
      </c>
      <c r="U29" s="8">
        <f>SUM($T$14:T29)</f>
        <v>499370207.09000003</v>
      </c>
      <c r="V29" s="8">
        <f t="shared" si="15"/>
        <v>499370207.08999997</v>
      </c>
      <c r="W29" s="9">
        <f t="shared" si="19"/>
        <v>19433883.679999948</v>
      </c>
      <c r="X29" s="8"/>
      <c r="Y29" s="217">
        <f t="shared" si="4"/>
        <v>0</v>
      </c>
      <c r="Z29" s="217">
        <f t="shared" si="5"/>
        <v>-5.2154064178466797E-8</v>
      </c>
      <c r="AB29" s="43">
        <f>VLOOKUP(B29,DaneRynkowe2!B:C,2,0)</f>
        <v>105.85820027</v>
      </c>
      <c r="AC29" s="49">
        <f t="shared" si="6"/>
        <v>6.2908050104920538E-2</v>
      </c>
      <c r="AD29" s="8">
        <f t="shared" si="16"/>
        <v>499370206.19999999</v>
      </c>
      <c r="AE29" s="9">
        <f t="shared" si="20"/>
        <v>19433882.550000012</v>
      </c>
      <c r="AG29" s="237">
        <f t="shared" si="7"/>
        <v>1.1299999356269836</v>
      </c>
      <c r="AI29" s="237">
        <f t="shared" si="8"/>
        <v>1.1299999877810478</v>
      </c>
    </row>
    <row r="30" spans="2:35" x14ac:dyDescent="0.3">
      <c r="B30" s="5">
        <f>WORKDAY(C30,-$C$7,KalendarzŚwiąt!$A$2:$A$103)</f>
        <v>44887</v>
      </c>
      <c r="C30" s="10">
        <f t="shared" si="17"/>
        <v>44894</v>
      </c>
      <c r="D30" s="10">
        <f>WORKDAY(C30,1,KalendarzŚwiąt!$A$2:$A$103)</f>
        <v>44895</v>
      </c>
      <c r="E30" s="3">
        <f t="shared" si="9"/>
        <v>1</v>
      </c>
      <c r="F30" s="3">
        <f>SUM($E$14:E30)</f>
        <v>27</v>
      </c>
      <c r="G30" s="3">
        <f t="shared" si="18"/>
        <v>1</v>
      </c>
      <c r="H30" s="6">
        <f>SUM($G$14:G30)</f>
        <v>26</v>
      </c>
      <c r="J30" s="92">
        <f>VLOOKUP(B30,DaneRynkowe1!B:D,3,0)</f>
        <v>6.1260000000000002E-2</v>
      </c>
      <c r="K30" s="35">
        <f t="shared" si="0"/>
        <v>1.6783561643835617E-4</v>
      </c>
      <c r="L30" s="35">
        <f t="shared" si="10"/>
        <v>1.0046497090948516</v>
      </c>
      <c r="M30" s="209">
        <f t="shared" si="1"/>
        <v>6.2857178504475725E-2</v>
      </c>
      <c r="N30" s="35">
        <f t="shared" si="2"/>
        <v>4.4774976468941611E-3</v>
      </c>
      <c r="O30" s="65">
        <f t="shared" si="3"/>
        <v>6.1585385227190113E-2</v>
      </c>
      <c r="P30" s="7"/>
      <c r="Q30" s="214">
        <f t="shared" si="11"/>
        <v>100000000000</v>
      </c>
      <c r="R30" s="216">
        <f t="shared" si="12"/>
        <v>5.0000000000000001E-3</v>
      </c>
      <c r="S30" s="216">
        <f t="shared" si="13"/>
        <v>5.0000000000000001E-3</v>
      </c>
      <c r="T30" s="19">
        <f t="shared" si="14"/>
        <v>19612434.309999999</v>
      </c>
      <c r="U30" s="8">
        <f>SUM($T$14:T30)</f>
        <v>518982641.40000004</v>
      </c>
      <c r="V30" s="8">
        <f t="shared" si="15"/>
        <v>518982641.39999998</v>
      </c>
      <c r="W30" s="9">
        <f t="shared" si="19"/>
        <v>19612434.310000002</v>
      </c>
      <c r="X30" s="8"/>
      <c r="Y30" s="217">
        <f t="shared" si="4"/>
        <v>0</v>
      </c>
      <c r="Z30" s="217">
        <f t="shared" si="5"/>
        <v>0</v>
      </c>
      <c r="AB30" s="43">
        <f>VLOOKUP(B30,DaneRynkowe2!B:C,2,0)</f>
        <v>105.87577272999999</v>
      </c>
      <c r="AC30" s="49">
        <f t="shared" si="6"/>
        <v>6.2857177662726041E-2</v>
      </c>
      <c r="AD30" s="8">
        <f t="shared" si="16"/>
        <v>518982635.41000003</v>
      </c>
      <c r="AE30" s="9">
        <f t="shared" si="20"/>
        <v>19612429.210000038</v>
      </c>
      <c r="AG30" s="237">
        <f t="shared" si="7"/>
        <v>5.0999999642372131</v>
      </c>
      <c r="AI30" s="237">
        <f t="shared" si="8"/>
        <v>5.0999999605119228</v>
      </c>
    </row>
    <row r="31" spans="2:35" x14ac:dyDescent="0.3">
      <c r="B31" s="5">
        <f>WORKDAY(C31,-$C$7,KalendarzŚwiąt!$A$2:$A$103)</f>
        <v>44888</v>
      </c>
      <c r="C31" s="10">
        <f t="shared" si="17"/>
        <v>44895</v>
      </c>
      <c r="D31" s="10">
        <f>WORKDAY(C31,1,KalendarzŚwiąt!$A$2:$A$103)</f>
        <v>44896</v>
      </c>
      <c r="E31" s="3">
        <f t="shared" si="9"/>
        <v>1</v>
      </c>
      <c r="F31" s="3">
        <f>SUM($E$14:E31)</f>
        <v>28</v>
      </c>
      <c r="G31" s="3">
        <f t="shared" si="18"/>
        <v>1</v>
      </c>
      <c r="H31" s="6">
        <f>SUM($G$14:G31)</f>
        <v>27</v>
      </c>
      <c r="J31" s="92">
        <f>VLOOKUP(B31,DaneRynkowe1!B:D,3,0)</f>
        <v>6.1379999999999997E-2</v>
      </c>
      <c r="K31" s="35">
        <f t="shared" si="0"/>
        <v>1.6816438356164382E-4</v>
      </c>
      <c r="L31" s="35">
        <f t="shared" si="10"/>
        <v>1.0048186553938769</v>
      </c>
      <c r="M31" s="209">
        <f t="shared" si="1"/>
        <v>6.2814614955895784E-2</v>
      </c>
      <c r="N31" s="35">
        <f t="shared" si="2"/>
        <v>4.6465605583813317E-3</v>
      </c>
      <c r="O31" s="65">
        <f t="shared" si="3"/>
        <v>6.1707962692817295E-2</v>
      </c>
      <c r="P31" s="7"/>
      <c r="Q31" s="214">
        <f t="shared" si="11"/>
        <v>100000000000</v>
      </c>
      <c r="R31" s="216">
        <f t="shared" si="12"/>
        <v>5.0000000000000001E-3</v>
      </c>
      <c r="S31" s="216">
        <f t="shared" si="13"/>
        <v>5.0000000000000001E-3</v>
      </c>
      <c r="T31" s="19">
        <f t="shared" si="14"/>
        <v>19646017.18</v>
      </c>
      <c r="U31" s="8">
        <f>SUM($T$14:T31)</f>
        <v>538628658.58000004</v>
      </c>
      <c r="V31" s="8">
        <f t="shared" si="15"/>
        <v>538628658.58000004</v>
      </c>
      <c r="W31" s="9">
        <f t="shared" si="19"/>
        <v>19646017.180000067</v>
      </c>
      <c r="X31" s="8"/>
      <c r="Y31" s="217">
        <f t="shared" si="4"/>
        <v>0</v>
      </c>
      <c r="Z31" s="217">
        <f t="shared" si="5"/>
        <v>6.7055225372314453E-8</v>
      </c>
      <c r="AB31" s="43">
        <f>VLOOKUP(B31,DaneRynkowe2!B:C,2,0)</f>
        <v>105.89354245</v>
      </c>
      <c r="AC31" s="49">
        <f t="shared" si="6"/>
        <v>6.2814613860951843E-2</v>
      </c>
      <c r="AD31" s="8">
        <f t="shared" si="16"/>
        <v>538628650.48000002</v>
      </c>
      <c r="AE31" s="9">
        <f t="shared" si="20"/>
        <v>19646015.069999993</v>
      </c>
      <c r="AG31" s="237">
        <f t="shared" si="7"/>
        <v>2.1100000739097595</v>
      </c>
      <c r="AI31" s="237">
        <f t="shared" si="8"/>
        <v>2.1100000068545341</v>
      </c>
    </row>
    <row r="32" spans="2:35" x14ac:dyDescent="0.3">
      <c r="B32" s="5">
        <f>WORKDAY(C32,-$C$7,KalendarzŚwiąt!$A$2:$A$103)</f>
        <v>44889</v>
      </c>
      <c r="C32" s="10">
        <f t="shared" si="17"/>
        <v>44896</v>
      </c>
      <c r="D32" s="10">
        <f>WORKDAY(C32,1,KalendarzŚwiąt!$A$2:$A$103)</f>
        <v>44897</v>
      </c>
      <c r="E32" s="3">
        <f t="shared" si="9"/>
        <v>1</v>
      </c>
      <c r="F32" s="3">
        <f>SUM($E$14:E32)</f>
        <v>29</v>
      </c>
      <c r="G32" s="3">
        <f t="shared" si="18"/>
        <v>1</v>
      </c>
      <c r="H32" s="6">
        <f>SUM($G$14:G32)</f>
        <v>28</v>
      </c>
      <c r="J32" s="92">
        <f>VLOOKUP(B32,DaneRynkowe1!B:D,3,0)</f>
        <v>6.0690000000000001E-2</v>
      </c>
      <c r="K32" s="35">
        <f t="shared" si="0"/>
        <v>1.6627397260273973E-4</v>
      </c>
      <c r="L32" s="35">
        <f t="shared" si="10"/>
        <v>1.0049857305834546</v>
      </c>
      <c r="M32" s="209">
        <f t="shared" si="1"/>
        <v>6.275143665382564E-2</v>
      </c>
      <c r="N32" s="35">
        <f t="shared" si="2"/>
        <v>4.8138088391975831E-3</v>
      </c>
      <c r="O32" s="65">
        <f t="shared" si="3"/>
        <v>6.1045622497931752E-2</v>
      </c>
      <c r="P32" s="7"/>
      <c r="Q32" s="214">
        <f t="shared" si="11"/>
        <v>100000000000</v>
      </c>
      <c r="R32" s="216">
        <f t="shared" si="12"/>
        <v>5.0000000000000001E-3</v>
      </c>
      <c r="S32" s="216">
        <f t="shared" si="13"/>
        <v>5.0000000000000001E-3</v>
      </c>
      <c r="T32" s="19">
        <f t="shared" si="14"/>
        <v>19464554.109999999</v>
      </c>
      <c r="U32" s="8">
        <f>SUM($T$14:T32)</f>
        <v>558093212.69000006</v>
      </c>
      <c r="V32" s="8">
        <f t="shared" si="15"/>
        <v>558093212.69000006</v>
      </c>
      <c r="W32" s="9">
        <f t="shared" si="19"/>
        <v>19464554.110000014</v>
      </c>
      <c r="X32" s="8"/>
      <c r="Y32" s="217">
        <f t="shared" si="4"/>
        <v>0</v>
      </c>
      <c r="Z32" s="217">
        <f t="shared" si="5"/>
        <v>0</v>
      </c>
      <c r="AB32" s="43">
        <f>VLOOKUP(B32,DaneRynkowe2!B:C,2,0)</f>
        <v>105.91134997</v>
      </c>
      <c r="AC32" s="49">
        <f t="shared" si="6"/>
        <v>6.2751436682703263E-2</v>
      </c>
      <c r="AD32" s="8">
        <f t="shared" si="16"/>
        <v>558093212.90999997</v>
      </c>
      <c r="AE32" s="9">
        <f t="shared" si="20"/>
        <v>19464562.429999948</v>
      </c>
      <c r="AG32" s="237">
        <f t="shared" si="7"/>
        <v>-8.3199999332427979</v>
      </c>
      <c r="AI32" s="237">
        <f t="shared" si="8"/>
        <v>-8.319999948143959</v>
      </c>
    </row>
    <row r="33" spans="2:35" x14ac:dyDescent="0.3">
      <c r="B33" s="16">
        <f>WORKDAY(C33,-$C$7,KalendarzŚwiąt!$A$2:$A$103)</f>
        <v>44890</v>
      </c>
      <c r="C33" s="90">
        <f>WORKDAY(C32,1,KalendarzŚwiąt!$A$2:$A$103)</f>
        <v>44897</v>
      </c>
      <c r="D33" s="81"/>
      <c r="E33" s="11"/>
      <c r="F33" s="11"/>
      <c r="G33" s="11"/>
      <c r="H33" s="12"/>
      <c r="J33" s="84"/>
      <c r="K33" s="11"/>
      <c r="L33" s="11"/>
      <c r="M33" s="11"/>
      <c r="N33" s="11"/>
      <c r="O33" s="12"/>
      <c r="Q33" s="84"/>
      <c r="R33" s="11"/>
      <c r="S33" s="226"/>
      <c r="T33" s="11"/>
      <c r="U33" s="11"/>
      <c r="V33" s="11"/>
      <c r="W33" s="12"/>
      <c r="X33" s="8"/>
      <c r="AB33" s="44">
        <f>VLOOKUP(B33,DaneRynkowe2!B:C,2,0)</f>
        <v>105.92896028</v>
      </c>
      <c r="AC33" s="11"/>
      <c r="AD33" s="11"/>
      <c r="AE33" s="12"/>
    </row>
    <row r="34" spans="2:35" x14ac:dyDescent="0.3">
      <c r="B34" s="10"/>
      <c r="C34" s="74"/>
      <c r="D34" s="74"/>
      <c r="AG34" s="8"/>
      <c r="AI34" s="8"/>
    </row>
    <row r="35" spans="2:35" x14ac:dyDescent="0.3">
      <c r="C35" s="10"/>
      <c r="D35" s="10"/>
      <c r="P35" s="58" t="s">
        <v>87</v>
      </c>
      <c r="Q35" s="229" t="s">
        <v>37</v>
      </c>
      <c r="R35" s="145"/>
      <c r="S35" s="145"/>
      <c r="T35" s="262">
        <f>SUM(T14:T32)</f>
        <v>558093212.69000006</v>
      </c>
      <c r="U35"/>
      <c r="AG35"/>
      <c r="AI35"/>
    </row>
    <row r="36" spans="2:35" x14ac:dyDescent="0.3">
      <c r="B36" s="82" t="s">
        <v>5</v>
      </c>
      <c r="C36" s="76"/>
      <c r="D36"/>
      <c r="P36" s="15"/>
      <c r="U36"/>
    </row>
    <row r="37" spans="2:35" x14ac:dyDescent="0.3">
      <c r="B37" s="75" t="s">
        <v>13</v>
      </c>
      <c r="C37" s="10">
        <f>C14</f>
        <v>44869</v>
      </c>
      <c r="D37" s="10"/>
      <c r="P37" s="58" t="s">
        <v>86</v>
      </c>
      <c r="Q37" s="230" t="s">
        <v>38</v>
      </c>
      <c r="R37" s="146"/>
      <c r="S37" s="146"/>
      <c r="T37" s="262">
        <f>ROUND(((M32+R32+S32)*Q32*H32/365),$T$9)</f>
        <v>558093212.69000006</v>
      </c>
      <c r="U37"/>
      <c r="AB37" s="208"/>
      <c r="AC37" s="208" t="s">
        <v>83</v>
      </c>
      <c r="AD37" s="263">
        <f>ROUND((Q32*(AC32+R32+S32)*H32/365),$AD$9)</f>
        <v>558093212.90999997</v>
      </c>
      <c r="AG37" s="264">
        <f>AD37-T37</f>
        <v>0.21999990940093994</v>
      </c>
      <c r="AI37" s="264">
        <f>AD37-T35</f>
        <v>0.21999990940093994</v>
      </c>
    </row>
    <row r="38" spans="2:35" x14ac:dyDescent="0.3">
      <c r="B38" s="75" t="s">
        <v>14</v>
      </c>
      <c r="C38" s="10">
        <f>C33</f>
        <v>44897</v>
      </c>
      <c r="D38" s="10"/>
      <c r="P38" s="15"/>
      <c r="U38"/>
    </row>
    <row r="39" spans="2:35" x14ac:dyDescent="0.3">
      <c r="B39" s="77" t="s">
        <v>15</v>
      </c>
      <c r="C39" s="11">
        <f>C38-C37</f>
        <v>28</v>
      </c>
      <c r="Q39" s="225" t="s">
        <v>39</v>
      </c>
      <c r="R39" s="79"/>
      <c r="S39" s="79"/>
      <c r="T39" s="64">
        <f>T35-T37</f>
        <v>0</v>
      </c>
      <c r="U39"/>
    </row>
    <row r="40" spans="2:35" x14ac:dyDescent="0.3">
      <c r="T40" s="8"/>
      <c r="U40"/>
      <c r="V40" s="8"/>
      <c r="W40" s="8"/>
      <c r="X40" s="8"/>
      <c r="Y40" s="8"/>
    </row>
    <row r="41" spans="2:35" x14ac:dyDescent="0.3">
      <c r="V41" s="8"/>
      <c r="W41" s="8"/>
      <c r="X41" s="8"/>
      <c r="Y41" s="8"/>
    </row>
    <row r="1048576" spans="16384:16384" x14ac:dyDescent="0.3">
      <c r="XFD1048576" s="320" t="s">
        <v>4</v>
      </c>
    </row>
  </sheetData>
  <mergeCells count="4">
    <mergeCell ref="J8:O8"/>
    <mergeCell ref="Q8:W8"/>
    <mergeCell ref="AB8:AE8"/>
    <mergeCell ref="B11:C11"/>
  </mergeCells>
  <pageMargins left="0.7" right="0.7" top="0.75" bottom="0.75" header="0.3" footer="0.3"/>
  <pageSetup orientation="portrait" verticalDpi="300"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6895A-C044-41FB-A9AB-033E6062E22B}">
  <sheetPr>
    <tabColor theme="8"/>
  </sheetPr>
  <dimension ref="B1:XFD1048576"/>
  <sheetViews>
    <sheetView showGridLines="0" zoomScale="85" zoomScaleNormal="85" workbookViewId="0"/>
  </sheetViews>
  <sheetFormatPr defaultColWidth="9.109375" defaultRowHeight="14.4" x14ac:dyDescent="0.3"/>
  <cols>
    <col min="1" max="1" width="7.44140625" style="3" customWidth="1"/>
    <col min="2" max="2" width="29.5546875" style="3" customWidth="1"/>
    <col min="3" max="4" width="23.44140625" style="3" customWidth="1"/>
    <col min="5" max="7" width="17" style="3" customWidth="1"/>
    <col min="8" max="8" width="18.5546875" style="3" customWidth="1"/>
    <col min="9" max="9" width="6.109375" style="3" customWidth="1"/>
    <col min="10" max="10" width="25" style="3" customWidth="1"/>
    <col min="11" max="11" width="30" style="3" customWidth="1"/>
    <col min="12" max="12" width="25" style="3" customWidth="1"/>
    <col min="13" max="14" width="27.44140625" style="3" bestFit="1" customWidth="1"/>
    <col min="15" max="15" width="30.5546875" style="3" bestFit="1" customWidth="1"/>
    <col min="16" max="16" width="6.109375" style="3" customWidth="1"/>
    <col min="17" max="23" width="21.44140625" style="3" customWidth="1"/>
    <col min="24" max="24" width="5.5546875" style="3" customWidth="1"/>
    <col min="25" max="25" width="8" style="3" customWidth="1"/>
    <col min="26" max="26" width="8" style="8" customWidth="1"/>
    <col min="27" max="27" width="6.109375" style="3" customWidth="1"/>
    <col min="28" max="31" width="21.44140625" style="3" customWidth="1"/>
    <col min="32" max="32" width="5.44140625" style="3" customWidth="1"/>
    <col min="33" max="33" width="17" style="3" bestFit="1" customWidth="1"/>
    <col min="34" max="34" width="9.109375" style="3"/>
    <col min="35" max="35" width="17" style="3" bestFit="1" customWidth="1"/>
    <col min="36" max="16384" width="9.109375" style="3"/>
  </cols>
  <sheetData>
    <row r="1" spans="2:35" s="17" customFormat="1" ht="18" x14ac:dyDescent="0.3">
      <c r="B1" s="33" t="s">
        <v>44</v>
      </c>
      <c r="Z1" s="221"/>
    </row>
    <row r="2" spans="2:35" s="18" customFormat="1" ht="18" x14ac:dyDescent="0.3">
      <c r="B2" s="50" t="s">
        <v>102</v>
      </c>
      <c r="Z2" s="222"/>
    </row>
    <row r="4" spans="2:35" x14ac:dyDescent="0.3">
      <c r="B4" s="94" t="s">
        <v>16</v>
      </c>
      <c r="C4" s="93">
        <v>1000000000</v>
      </c>
    </row>
    <row r="5" spans="2:35" x14ac:dyDescent="0.3">
      <c r="B5" s="95" t="s">
        <v>79</v>
      </c>
      <c r="C5" s="259">
        <f>50/10000</f>
        <v>5.0000000000000001E-3</v>
      </c>
    </row>
    <row r="6" spans="2:35" x14ac:dyDescent="0.3">
      <c r="B6" s="95" t="s">
        <v>18</v>
      </c>
      <c r="C6" s="259">
        <f>50/10000</f>
        <v>5.0000000000000001E-3</v>
      </c>
    </row>
    <row r="7" spans="2:35" x14ac:dyDescent="0.3">
      <c r="B7" s="95" t="s">
        <v>25</v>
      </c>
      <c r="C7" s="66">
        <v>5</v>
      </c>
      <c r="D7"/>
      <c r="E7" s="63"/>
      <c r="J7" s="85" t="s">
        <v>154</v>
      </c>
      <c r="K7" s="85"/>
      <c r="L7" s="85"/>
      <c r="M7" s="85"/>
      <c r="N7" s="85"/>
      <c r="O7" s="85"/>
      <c r="P7" s="86"/>
      <c r="Q7" s="86"/>
      <c r="R7" s="86"/>
      <c r="S7" s="86"/>
      <c r="T7" s="85"/>
      <c r="U7" s="85"/>
      <c r="V7" s="85"/>
      <c r="W7" s="85"/>
      <c r="X7"/>
      <c r="Y7"/>
      <c r="Z7" s="201"/>
      <c r="AA7"/>
      <c r="AB7" s="71" t="s">
        <v>159</v>
      </c>
      <c r="AC7" s="71"/>
      <c r="AD7" s="71"/>
      <c r="AE7" s="71"/>
    </row>
    <row r="8" spans="2:35" ht="15.75" customHeight="1" x14ac:dyDescent="0.3">
      <c r="B8" s="137" t="s">
        <v>19</v>
      </c>
      <c r="C8" s="138" t="s">
        <v>20</v>
      </c>
      <c r="D8"/>
      <c r="J8" s="328" t="s">
        <v>29</v>
      </c>
      <c r="K8" s="328"/>
      <c r="L8" s="328"/>
      <c r="M8" s="328"/>
      <c r="N8" s="328"/>
      <c r="O8" s="328"/>
      <c r="P8" s="2"/>
      <c r="Q8" s="328" t="s">
        <v>29</v>
      </c>
      <c r="R8" s="328"/>
      <c r="S8" s="328"/>
      <c r="T8" s="328"/>
      <c r="U8" s="328"/>
      <c r="V8" s="328"/>
      <c r="W8" s="328"/>
      <c r="X8"/>
      <c r="Y8"/>
      <c r="Z8" s="201"/>
      <c r="AA8"/>
      <c r="AB8" s="328" t="s">
        <v>29</v>
      </c>
      <c r="AC8" s="328"/>
      <c r="AD8" s="328"/>
      <c r="AE8" s="328"/>
      <c r="AF8" s="103"/>
      <c r="AG8" s="103"/>
      <c r="AH8" s="103"/>
    </row>
    <row r="9" spans="2:35" s="139" customFormat="1" x14ac:dyDescent="0.3">
      <c r="J9" s="140" t="s">
        <v>28</v>
      </c>
      <c r="K9" s="141" t="s">
        <v>28</v>
      </c>
      <c r="L9" s="141" t="s">
        <v>28</v>
      </c>
      <c r="M9" s="258">
        <v>5</v>
      </c>
      <c r="N9" s="141" t="s">
        <v>28</v>
      </c>
      <c r="O9" s="143" t="s">
        <v>28</v>
      </c>
      <c r="P9" s="144"/>
      <c r="Q9" s="140" t="s">
        <v>28</v>
      </c>
      <c r="R9" s="141" t="s">
        <v>28</v>
      </c>
      <c r="S9" s="141" t="s">
        <v>28</v>
      </c>
      <c r="T9" s="141">
        <v>2</v>
      </c>
      <c r="U9" s="141" t="s">
        <v>28</v>
      </c>
      <c r="V9" s="141">
        <v>2</v>
      </c>
      <c r="W9" s="220" t="s">
        <v>28</v>
      </c>
      <c r="X9"/>
      <c r="Y9"/>
      <c r="Z9" s="201"/>
      <c r="AB9" s="31" t="s">
        <v>28</v>
      </c>
      <c r="AC9" s="142" t="s">
        <v>28</v>
      </c>
      <c r="AD9" s="260">
        <v>2</v>
      </c>
      <c r="AE9" s="32" t="s">
        <v>28</v>
      </c>
    </row>
    <row r="10" spans="2:35" x14ac:dyDescent="0.3">
      <c r="J10" s="58"/>
      <c r="M10" s="59"/>
      <c r="X10"/>
      <c r="Y10"/>
      <c r="Z10" s="201"/>
      <c r="AB10" s="99"/>
    </row>
    <row r="11" spans="2:35" ht="55.5" customHeight="1" x14ac:dyDescent="0.3">
      <c r="B11" s="326"/>
      <c r="C11" s="327"/>
      <c r="D11" s="29"/>
      <c r="E11" s="29"/>
      <c r="F11" s="29"/>
      <c r="G11" s="29"/>
      <c r="H11" s="30"/>
      <c r="J11" s="26"/>
      <c r="K11" s="27"/>
      <c r="L11" s="27"/>
      <c r="M11" s="27"/>
      <c r="N11" s="27"/>
      <c r="O11" s="28"/>
      <c r="Q11" s="38"/>
      <c r="R11" s="39"/>
      <c r="S11" s="39"/>
      <c r="T11" s="39"/>
      <c r="U11" s="39"/>
      <c r="V11" s="39"/>
      <c r="W11" s="40"/>
      <c r="X11"/>
      <c r="Y11"/>
      <c r="Z11" s="201"/>
      <c r="AB11" s="45"/>
      <c r="AC11" s="41"/>
      <c r="AD11" s="41"/>
      <c r="AE11" s="42"/>
    </row>
    <row r="12" spans="2:35" s="4" customFormat="1" ht="72" x14ac:dyDescent="0.3">
      <c r="B12" s="62" t="str">
        <f>"Data obserwacji 
wskaźnika RFR
(T"&amp;"-"&amp;C7&amp;")"</f>
        <v>Data obserwacji 
wskaźnika RFR
(T-5)</v>
      </c>
      <c r="C12" s="60" t="s">
        <v>108</v>
      </c>
      <c r="D12" s="60" t="s">
        <v>109</v>
      </c>
      <c r="E12" s="60" t="s">
        <v>26</v>
      </c>
      <c r="F12" s="60" t="s">
        <v>41</v>
      </c>
      <c r="G12" s="60" t="s">
        <v>27</v>
      </c>
      <c r="H12" s="61" t="s">
        <v>42</v>
      </c>
      <c r="I12" s="1"/>
      <c r="J12" s="316" t="s">
        <v>152</v>
      </c>
      <c r="K12" s="315" t="s">
        <v>103</v>
      </c>
      <c r="L12" s="315" t="s">
        <v>48</v>
      </c>
      <c r="M12" s="87" t="s">
        <v>98</v>
      </c>
      <c r="N12" s="87" t="s">
        <v>99</v>
      </c>
      <c r="O12" s="89" t="s">
        <v>100</v>
      </c>
      <c r="P12" s="1"/>
      <c r="Q12" s="88" t="s">
        <v>105</v>
      </c>
      <c r="R12" s="87" t="s">
        <v>79</v>
      </c>
      <c r="S12" s="87" t="s">
        <v>18</v>
      </c>
      <c r="T12" s="87" t="s">
        <v>113</v>
      </c>
      <c r="U12" s="87" t="s">
        <v>114</v>
      </c>
      <c r="V12" s="87" t="s">
        <v>115</v>
      </c>
      <c r="W12" s="89" t="s">
        <v>116</v>
      </c>
      <c r="X12"/>
      <c r="Y12"/>
      <c r="Z12" s="201"/>
      <c r="AB12" s="62" t="s">
        <v>153</v>
      </c>
      <c r="AC12" s="60" t="s">
        <v>121</v>
      </c>
      <c r="AD12" s="60" t="s">
        <v>117</v>
      </c>
      <c r="AE12" s="61" t="s">
        <v>106</v>
      </c>
    </row>
    <row r="13" spans="2:35" s="4" customFormat="1" x14ac:dyDescent="0.3">
      <c r="B13" s="52"/>
      <c r="C13" s="53"/>
      <c r="D13" s="53"/>
      <c r="E13" s="36"/>
      <c r="F13" s="36"/>
      <c r="G13" s="51"/>
      <c r="H13" s="37"/>
      <c r="I13" s="54"/>
      <c r="J13" s="100" t="s">
        <v>3</v>
      </c>
      <c r="K13" s="3"/>
      <c r="L13" s="3"/>
      <c r="M13" s="3"/>
      <c r="N13" s="35">
        <v>0</v>
      </c>
      <c r="O13" s="6"/>
      <c r="P13" s="54"/>
      <c r="Q13" s="319"/>
      <c r="R13" s="54"/>
      <c r="S13" s="54"/>
      <c r="T13" s="8">
        <v>0</v>
      </c>
      <c r="U13" s="8">
        <v>0</v>
      </c>
      <c r="V13" s="8">
        <v>0</v>
      </c>
      <c r="W13" s="9">
        <v>0</v>
      </c>
      <c r="X13"/>
      <c r="Y13" s="225" t="s">
        <v>39</v>
      </c>
      <c r="Z13" s="225"/>
      <c r="AB13" s="322" t="s">
        <v>3</v>
      </c>
      <c r="AC13" s="3"/>
      <c r="AD13" s="8">
        <v>0</v>
      </c>
      <c r="AE13" s="9">
        <v>0</v>
      </c>
      <c r="AG13" s="79" t="s">
        <v>82</v>
      </c>
      <c r="AH13" s="3"/>
      <c r="AI13" s="79" t="s">
        <v>94</v>
      </c>
    </row>
    <row r="14" spans="2:35" x14ac:dyDescent="0.3">
      <c r="B14" s="5">
        <f>WORKDAY(C14,-$C$7,KalendarzŚwiąt!$A$2:$A$103)</f>
        <v>44861</v>
      </c>
      <c r="C14" s="73">
        <v>44869</v>
      </c>
      <c r="D14" s="10">
        <f>WORKDAY(C14,1,KalendarzŚwiąt!$A$2:$A$103)</f>
        <v>44872</v>
      </c>
      <c r="E14" s="3">
        <f>B15-B14</f>
        <v>1</v>
      </c>
      <c r="F14" s="3">
        <f>SUM($E$14:E14)</f>
        <v>1</v>
      </c>
      <c r="G14" s="3">
        <f>C15-C14</f>
        <v>3</v>
      </c>
      <c r="H14" s="6">
        <f>SUM($G$14:G14)</f>
        <v>3</v>
      </c>
      <c r="J14" s="92">
        <f>VLOOKUP(B14,DaneRynkowe1!B:D,3,0)</f>
        <v>6.1940000000000002E-2</v>
      </c>
      <c r="K14" s="35">
        <f t="shared" ref="K14:K32" si="0">(J14*E14)/365</f>
        <v>1.6969863013698632E-4</v>
      </c>
      <c r="L14" s="35">
        <f>PRODUCT(1+K14)</f>
        <v>1.0001696986301369</v>
      </c>
      <c r="M14" s="209">
        <f t="shared" ref="M14:M32" si="1">ROUND((L14-1)*(365/F14),$M$9)</f>
        <v>6.1940000000000002E-2</v>
      </c>
      <c r="N14" s="35">
        <f t="shared" ref="N14:N32" si="2">M14*H14/365</f>
        <v>5.0909589041095893E-4</v>
      </c>
      <c r="O14" s="65">
        <f t="shared" ref="O14:O32" si="3">(N14-N13)*365/G14</f>
        <v>6.1940000000000002E-2</v>
      </c>
      <c r="P14" s="7"/>
      <c r="Q14" s="214">
        <f>$C$4</f>
        <v>1000000000</v>
      </c>
      <c r="R14" s="216">
        <f>$C$5</f>
        <v>5.0000000000000001E-3</v>
      </c>
      <c r="S14" s="216">
        <f>$C$6</f>
        <v>5.0000000000000001E-3</v>
      </c>
      <c r="T14" s="19">
        <f>ROUND((O14+R14+S14)*Q14*G14/365,$T$9)</f>
        <v>591287.67000000004</v>
      </c>
      <c r="U14" s="8">
        <f>SUM($T$14:T14)</f>
        <v>591287.67000000004</v>
      </c>
      <c r="V14" s="8">
        <f>ROUND(((M14+R14+S14)*Q14*H14/365),$V$9)</f>
        <v>591287.67000000004</v>
      </c>
      <c r="W14" s="9">
        <f>V14-V13</f>
        <v>591287.67000000004</v>
      </c>
      <c r="X14" s="8"/>
      <c r="Y14" s="217">
        <f t="shared" ref="Y14:Y32" si="4">U14-V14</f>
        <v>0</v>
      </c>
      <c r="Z14" s="217">
        <f t="shared" ref="Z14:Z32" si="5">W14-T14</f>
        <v>0</v>
      </c>
      <c r="AB14" s="43">
        <f>VLOOKUP(B14,DaneRynkowe2!B:C,2,0)</f>
        <v>105.40344709</v>
      </c>
      <c r="AC14" s="49">
        <f t="shared" ref="AC14:AC32" si="6">(AB15/$AB$14-1)*365/F14</f>
        <v>6.1939997981524941E-2</v>
      </c>
      <c r="AD14" s="8">
        <f>ROUND(Q14*(AC14+R14+S14)*H14/365,$AD$9)</f>
        <v>591287.65</v>
      </c>
      <c r="AE14" s="9">
        <f>AD14</f>
        <v>591287.65</v>
      </c>
      <c r="AG14" s="237">
        <f t="shared" ref="AG14:AG32" si="7">W14-AE14</f>
        <v>2.0000000018626451E-2</v>
      </c>
      <c r="AI14" s="237">
        <f t="shared" ref="AI14:AI32" si="8">T14-AE14</f>
        <v>2.0000000018626451E-2</v>
      </c>
    </row>
    <row r="15" spans="2:35" x14ac:dyDescent="0.3">
      <c r="B15" s="5">
        <f>WORKDAY(C15,-$C$7,KalendarzŚwiąt!$A$2:$A$103)</f>
        <v>44862</v>
      </c>
      <c r="C15" s="10">
        <f>D14</f>
        <v>44872</v>
      </c>
      <c r="D15" s="10">
        <f>WORKDAY(C15,1,KalendarzŚwiąt!$A$2:$A$103)</f>
        <v>44873</v>
      </c>
      <c r="E15" s="3">
        <f t="shared" ref="E15:E32" si="9">B16-B15</f>
        <v>3</v>
      </c>
      <c r="F15" s="3">
        <f>SUM($E$14:E15)</f>
        <v>4</v>
      </c>
      <c r="G15" s="3">
        <f>C16-C15</f>
        <v>1</v>
      </c>
      <c r="H15" s="6">
        <f>SUM($G$14:G15)</f>
        <v>4</v>
      </c>
      <c r="J15" s="92">
        <f>VLOOKUP(B15,DaneRynkowe1!B:D,3,0)</f>
        <v>6.1079999999999995E-2</v>
      </c>
      <c r="K15" s="35">
        <f t="shared" si="0"/>
        <v>5.0202739726027388E-4</v>
      </c>
      <c r="L15" s="35">
        <f t="shared" ref="L15:L32" si="10">PRODUCT(1+K15,L14)</f>
        <v>1.0006718112207589</v>
      </c>
      <c r="M15" s="209">
        <f t="shared" si="1"/>
        <v>6.13E-2</v>
      </c>
      <c r="N15" s="35">
        <f t="shared" si="2"/>
        <v>6.717808219178082E-4</v>
      </c>
      <c r="O15" s="65">
        <f t="shared" si="3"/>
        <v>5.9379999999999981E-2</v>
      </c>
      <c r="P15" s="7"/>
      <c r="Q15" s="214">
        <f t="shared" ref="Q15:Q32" si="11">$C$4</f>
        <v>1000000000</v>
      </c>
      <c r="R15" s="216">
        <f t="shared" ref="R15:R32" si="12">$C$5</f>
        <v>5.0000000000000001E-3</v>
      </c>
      <c r="S15" s="216">
        <f t="shared" ref="S15:S32" si="13">$C$6</f>
        <v>5.0000000000000001E-3</v>
      </c>
      <c r="T15" s="19">
        <f t="shared" ref="T15:T32" si="14">ROUND((O15+R15+S15)*Q15*G15/365,$T$9)</f>
        <v>190082.19</v>
      </c>
      <c r="U15" s="8">
        <f>SUM($T$14:T15)</f>
        <v>781369.8600000001</v>
      </c>
      <c r="V15" s="8">
        <f t="shared" ref="V15:V32" si="15">ROUND(((M15+R15+S15)*Q15*H15/365),$V$9)</f>
        <v>781369.86</v>
      </c>
      <c r="W15" s="9">
        <f>V15-V14</f>
        <v>190082.18999999994</v>
      </c>
      <c r="X15" s="8"/>
      <c r="Y15" s="217">
        <f t="shared" si="4"/>
        <v>0</v>
      </c>
      <c r="Z15" s="217">
        <f t="shared" si="5"/>
        <v>0</v>
      </c>
      <c r="AB15" s="43">
        <f>VLOOKUP(B15,DaneRynkowe2!B:C,2,0)</f>
        <v>105.42133391</v>
      </c>
      <c r="AC15" s="49">
        <f t="shared" si="6"/>
        <v>6.1302766568757938E-2</v>
      </c>
      <c r="AD15" s="8">
        <f t="shared" ref="AD15:AD32" si="16">ROUND(Q15*(AC15+R15+S15)*H15/365,$AD$9)</f>
        <v>781400.18</v>
      </c>
      <c r="AE15" s="9">
        <f>AD15-AD14</f>
        <v>190112.53000000003</v>
      </c>
      <c r="AG15" s="237">
        <f t="shared" si="7"/>
        <v>-30.340000000083819</v>
      </c>
      <c r="AI15" s="237">
        <f t="shared" si="8"/>
        <v>-30.340000000025611</v>
      </c>
    </row>
    <row r="16" spans="2:35" x14ac:dyDescent="0.3">
      <c r="B16" s="5">
        <f>WORKDAY(C16,-$C$7,KalendarzŚwiąt!$A$2:$A$103)</f>
        <v>44865</v>
      </c>
      <c r="C16" s="10">
        <f t="shared" ref="C16:C32" si="17">D15</f>
        <v>44873</v>
      </c>
      <c r="D16" s="10">
        <f>WORKDAY(C16,1,KalendarzŚwiąt!$A$2:$A$103)</f>
        <v>44874</v>
      </c>
      <c r="E16" s="3">
        <f t="shared" si="9"/>
        <v>2</v>
      </c>
      <c r="F16" s="3">
        <f>SUM($E$14:E16)</f>
        <v>6</v>
      </c>
      <c r="G16" s="3">
        <f t="shared" ref="G16:G32" si="18">C17-C16</f>
        <v>1</v>
      </c>
      <c r="H16" s="6">
        <f>SUM($G$14:G16)</f>
        <v>5</v>
      </c>
      <c r="J16" s="92">
        <f>VLOOKUP(B16,DaneRynkowe1!B:D,3,0)</f>
        <v>5.8230000000000004E-2</v>
      </c>
      <c r="K16" s="35">
        <f t="shared" si="0"/>
        <v>3.1906849315068494E-4</v>
      </c>
      <c r="L16" s="35">
        <f t="shared" si="10"/>
        <v>1.0009910940677034</v>
      </c>
      <c r="M16" s="209">
        <f t="shared" si="1"/>
        <v>6.0290000000000003E-2</v>
      </c>
      <c r="N16" s="35">
        <f t="shared" si="2"/>
        <v>8.2589041095890408E-4</v>
      </c>
      <c r="O16" s="65">
        <f t="shared" si="3"/>
        <v>5.6250000000000001E-2</v>
      </c>
      <c r="P16" s="7"/>
      <c r="Q16" s="214">
        <f t="shared" si="11"/>
        <v>1000000000</v>
      </c>
      <c r="R16" s="216">
        <f t="shared" si="12"/>
        <v>5.0000000000000001E-3</v>
      </c>
      <c r="S16" s="216">
        <f t="shared" si="13"/>
        <v>5.0000000000000001E-3</v>
      </c>
      <c r="T16" s="19">
        <f t="shared" si="14"/>
        <v>181506.85</v>
      </c>
      <c r="U16" s="8">
        <f>SUM($T$14:T16)</f>
        <v>962876.71000000008</v>
      </c>
      <c r="V16" s="8">
        <f t="shared" si="15"/>
        <v>962876.71</v>
      </c>
      <c r="W16" s="9">
        <f t="shared" ref="W16:W32" si="19">V16-V15</f>
        <v>181506.84999999998</v>
      </c>
      <c r="X16" s="8"/>
      <c r="Y16" s="217">
        <f t="shared" si="4"/>
        <v>0</v>
      </c>
      <c r="Z16" s="217">
        <f t="shared" si="5"/>
        <v>0</v>
      </c>
      <c r="AB16" s="43">
        <f>VLOOKUP(B16,DaneRynkowe2!B:C,2,0)</f>
        <v>105.4742583</v>
      </c>
      <c r="AC16" s="49">
        <f t="shared" si="6"/>
        <v>6.0291555135202533E-2</v>
      </c>
      <c r="AD16" s="8">
        <f t="shared" si="16"/>
        <v>962898.02</v>
      </c>
      <c r="AE16" s="9">
        <f t="shared" ref="AE16:AE32" si="20">AD16-AD15</f>
        <v>181497.83999999997</v>
      </c>
      <c r="AG16" s="237">
        <f t="shared" si="7"/>
        <v>9.0100000000093132</v>
      </c>
      <c r="AI16" s="237">
        <f t="shared" si="8"/>
        <v>9.0100000000384171</v>
      </c>
    </row>
    <row r="17" spans="2:35" x14ac:dyDescent="0.3">
      <c r="B17" s="5">
        <f>WORKDAY(C17,-$C$7,KalendarzŚwiąt!$A$2:$A$103)</f>
        <v>44867</v>
      </c>
      <c r="C17" s="10">
        <f t="shared" si="17"/>
        <v>44874</v>
      </c>
      <c r="D17" s="10">
        <f>WORKDAY(C17,1,KalendarzŚwiąt!$A$2:$A$103)</f>
        <v>44875</v>
      </c>
      <c r="E17" s="3">
        <f t="shared" si="9"/>
        <v>1</v>
      </c>
      <c r="F17" s="3">
        <f>SUM($E$14:E17)</f>
        <v>7</v>
      </c>
      <c r="G17" s="3">
        <f t="shared" si="18"/>
        <v>1</v>
      </c>
      <c r="H17" s="6">
        <f>SUM($G$14:G17)</f>
        <v>6</v>
      </c>
      <c r="J17" s="92">
        <f>VLOOKUP(B17,DaneRynkowe1!B:D,3,0)</f>
        <v>6.3899999999999998E-2</v>
      </c>
      <c r="K17" s="35">
        <f t="shared" si="0"/>
        <v>1.7506849315068493E-4</v>
      </c>
      <c r="L17" s="35">
        <f>PRODUCT(1+K17,L16)</f>
        <v>1.0011663360701992</v>
      </c>
      <c r="M17" s="209">
        <f t="shared" si="1"/>
        <v>6.0819999999999999E-2</v>
      </c>
      <c r="N17" s="35">
        <f t="shared" si="2"/>
        <v>9.9978082191780836E-4</v>
      </c>
      <c r="O17" s="65">
        <f t="shared" si="3"/>
        <v>6.3470000000000068E-2</v>
      </c>
      <c r="P17" s="7"/>
      <c r="Q17" s="214">
        <f t="shared" si="11"/>
        <v>1000000000</v>
      </c>
      <c r="R17" s="216">
        <f t="shared" si="12"/>
        <v>5.0000000000000001E-3</v>
      </c>
      <c r="S17" s="216">
        <f t="shared" si="13"/>
        <v>5.0000000000000001E-3</v>
      </c>
      <c r="T17" s="19">
        <f t="shared" si="14"/>
        <v>201287.67</v>
      </c>
      <c r="U17" s="8">
        <f>SUM($T$14:T17)</f>
        <v>1164164.3800000001</v>
      </c>
      <c r="V17" s="8">
        <f t="shared" si="15"/>
        <v>1164164.3799999999</v>
      </c>
      <c r="W17" s="9">
        <f t="shared" si="19"/>
        <v>201287.66999999993</v>
      </c>
      <c r="X17" s="8"/>
      <c r="Y17" s="217">
        <f t="shared" si="4"/>
        <v>0</v>
      </c>
      <c r="Z17" s="217">
        <f t="shared" si="5"/>
        <v>0</v>
      </c>
      <c r="AB17" s="43">
        <f>VLOOKUP(B17,DaneRynkowe2!B:C,2,0)</f>
        <v>105.50791182</v>
      </c>
      <c r="AC17" s="49">
        <f t="shared" si="6"/>
        <v>6.0816093968761073E-2</v>
      </c>
      <c r="AD17" s="8">
        <f t="shared" si="16"/>
        <v>1164100.17</v>
      </c>
      <c r="AE17" s="9">
        <f t="shared" si="20"/>
        <v>201202.14999999991</v>
      </c>
      <c r="AG17" s="237">
        <f t="shared" si="7"/>
        <v>85.520000000018626</v>
      </c>
      <c r="AI17" s="237">
        <f t="shared" si="8"/>
        <v>85.520000000105938</v>
      </c>
    </row>
    <row r="18" spans="2:35" x14ac:dyDescent="0.3">
      <c r="B18" s="5">
        <f>WORKDAY(C18,-$C$7,KalendarzŚwiąt!$A$2:$A$103)</f>
        <v>44868</v>
      </c>
      <c r="C18" s="10">
        <f t="shared" si="17"/>
        <v>44875</v>
      </c>
      <c r="D18" s="10">
        <f>WORKDAY(C18,1,KalendarzŚwiąt!$A$2:$A$103)</f>
        <v>44879</v>
      </c>
      <c r="E18" s="3">
        <f t="shared" si="9"/>
        <v>1</v>
      </c>
      <c r="F18" s="3">
        <f>SUM($E$14:E18)</f>
        <v>8</v>
      </c>
      <c r="G18" s="3">
        <f t="shared" si="18"/>
        <v>4</v>
      </c>
      <c r="H18" s="6">
        <f>SUM($G$14:G18)</f>
        <v>10</v>
      </c>
      <c r="J18" s="92">
        <f>VLOOKUP(B18,DaneRynkowe1!B:D,3,0)</f>
        <v>6.4600000000000005E-2</v>
      </c>
      <c r="K18" s="35">
        <f t="shared" si="0"/>
        <v>1.7698630136986303E-4</v>
      </c>
      <c r="L18" s="35">
        <f t="shared" si="10"/>
        <v>1.0013435287970762</v>
      </c>
      <c r="M18" s="209">
        <f t="shared" si="1"/>
        <v>6.13E-2</v>
      </c>
      <c r="N18" s="35">
        <f t="shared" si="2"/>
        <v>1.6794520547945206E-3</v>
      </c>
      <c r="O18" s="65">
        <f t="shared" si="3"/>
        <v>6.2019999999999992E-2</v>
      </c>
      <c r="P18" s="7"/>
      <c r="Q18" s="214">
        <f t="shared" si="11"/>
        <v>1000000000</v>
      </c>
      <c r="R18" s="216">
        <f t="shared" si="12"/>
        <v>5.0000000000000001E-3</v>
      </c>
      <c r="S18" s="216">
        <f t="shared" si="13"/>
        <v>5.0000000000000001E-3</v>
      </c>
      <c r="T18" s="19">
        <f t="shared" si="14"/>
        <v>789260.27</v>
      </c>
      <c r="U18" s="8">
        <f>SUM($T$14:T18)</f>
        <v>1953424.6500000001</v>
      </c>
      <c r="V18" s="8">
        <f t="shared" si="15"/>
        <v>1953424.66</v>
      </c>
      <c r="W18" s="9">
        <f t="shared" si="19"/>
        <v>789260.28</v>
      </c>
      <c r="X18" s="8"/>
      <c r="Y18" s="217">
        <f t="shared" si="4"/>
        <v>-9.9999997764825821E-3</v>
      </c>
      <c r="Z18" s="217">
        <f t="shared" si="5"/>
        <v>1.0000000009313226E-2</v>
      </c>
      <c r="AB18" s="43">
        <f>VLOOKUP(B18,DaneRynkowe2!B:C,2,0)</f>
        <v>105.52638293</v>
      </c>
      <c r="AC18" s="49">
        <f t="shared" si="6"/>
        <v>6.1298498563171211E-2</v>
      </c>
      <c r="AD18" s="8">
        <f t="shared" si="16"/>
        <v>1953383.52</v>
      </c>
      <c r="AE18" s="9">
        <f t="shared" si="20"/>
        <v>789283.35000000009</v>
      </c>
      <c r="AG18" s="237">
        <f t="shared" si="7"/>
        <v>-23.070000000065193</v>
      </c>
      <c r="AI18" s="237">
        <f t="shared" si="8"/>
        <v>-23.080000000074506</v>
      </c>
    </row>
    <row r="19" spans="2:35" x14ac:dyDescent="0.3">
      <c r="B19" s="5">
        <f>WORKDAY(C19,-$C$7,KalendarzŚwiąt!$A$2:$A$103)</f>
        <v>44869</v>
      </c>
      <c r="C19" s="10">
        <f t="shared" si="17"/>
        <v>44879</v>
      </c>
      <c r="D19" s="10">
        <f>WORKDAY(C19,1,KalendarzŚwiąt!$A$2:$A$103)</f>
        <v>44880</v>
      </c>
      <c r="E19" s="3">
        <f t="shared" si="9"/>
        <v>3</v>
      </c>
      <c r="F19" s="3">
        <f>SUM($E$14:E19)</f>
        <v>11</v>
      </c>
      <c r="G19" s="3">
        <f t="shared" si="18"/>
        <v>1</v>
      </c>
      <c r="H19" s="6">
        <f>SUM($G$14:G19)</f>
        <v>11</v>
      </c>
      <c r="J19" s="92">
        <f>VLOOKUP(B19,DaneRynkowe1!B:D,3,0)</f>
        <v>6.4549999999999996E-2</v>
      </c>
      <c r="K19" s="35">
        <f t="shared" si="0"/>
        <v>5.3054794520547945E-4</v>
      </c>
      <c r="L19" s="35">
        <f t="shared" si="10"/>
        <v>1.0018747895487243</v>
      </c>
      <c r="M19" s="209">
        <f t="shared" si="1"/>
        <v>6.2210000000000001E-2</v>
      </c>
      <c r="N19" s="35">
        <f t="shared" si="2"/>
        <v>1.874821917808219E-3</v>
      </c>
      <c r="O19" s="65">
        <f t="shared" si="3"/>
        <v>7.1309999999999915E-2</v>
      </c>
      <c r="P19" s="7"/>
      <c r="Q19" s="214">
        <f t="shared" si="11"/>
        <v>1000000000</v>
      </c>
      <c r="R19" s="216">
        <f t="shared" si="12"/>
        <v>5.0000000000000001E-3</v>
      </c>
      <c r="S19" s="216">
        <f t="shared" si="13"/>
        <v>5.0000000000000001E-3</v>
      </c>
      <c r="T19" s="19">
        <f t="shared" si="14"/>
        <v>222767.12</v>
      </c>
      <c r="U19" s="8">
        <f>SUM($T$14:T19)</f>
        <v>2176191.77</v>
      </c>
      <c r="V19" s="8">
        <f t="shared" si="15"/>
        <v>2176191.7799999998</v>
      </c>
      <c r="W19" s="9">
        <f t="shared" si="19"/>
        <v>222767.11999999988</v>
      </c>
      <c r="X19" s="8"/>
      <c r="Y19" s="217">
        <f t="shared" si="4"/>
        <v>-9.9999997764825821E-3</v>
      </c>
      <c r="Z19" s="217">
        <f t="shared" si="5"/>
        <v>0</v>
      </c>
      <c r="AB19" s="43">
        <f>VLOOKUP(B19,DaneRynkowe2!B:C,2,0)</f>
        <v>105.54505965</v>
      </c>
      <c r="AC19" s="49">
        <f t="shared" si="6"/>
        <v>6.2208925618922176E-2</v>
      </c>
      <c r="AD19" s="8">
        <f t="shared" si="16"/>
        <v>2176159.4</v>
      </c>
      <c r="AE19" s="9">
        <f t="shared" si="20"/>
        <v>222775.87999999989</v>
      </c>
      <c r="AG19" s="237">
        <f t="shared" si="7"/>
        <v>-8.7600000000093132</v>
      </c>
      <c r="AI19" s="237">
        <f t="shared" si="8"/>
        <v>-8.7599999998928979</v>
      </c>
    </row>
    <row r="20" spans="2:35" x14ac:dyDescent="0.3">
      <c r="B20" s="5">
        <f>WORKDAY(C20,-$C$7,KalendarzŚwiąt!$A$2:$A$103)</f>
        <v>44872</v>
      </c>
      <c r="C20" s="10">
        <f t="shared" si="17"/>
        <v>44880</v>
      </c>
      <c r="D20" s="10">
        <f>WORKDAY(C20,1,KalendarzŚwiąt!$A$2:$A$103)</f>
        <v>44881</v>
      </c>
      <c r="E20" s="3">
        <f t="shared" si="9"/>
        <v>1</v>
      </c>
      <c r="F20" s="3">
        <f>SUM($E$14:E20)</f>
        <v>12</v>
      </c>
      <c r="G20" s="3">
        <f t="shared" si="18"/>
        <v>1</v>
      </c>
      <c r="H20" s="6">
        <f>SUM($G$14:G20)</f>
        <v>12</v>
      </c>
      <c r="J20" s="92">
        <f>VLOOKUP(B20,DaneRynkowe1!B:D,3,0)</f>
        <v>6.5380000000000008E-2</v>
      </c>
      <c r="K20" s="35">
        <f t="shared" si="0"/>
        <v>1.7912328767123289E-4</v>
      </c>
      <c r="L20" s="35">
        <f t="shared" si="10"/>
        <v>1.0020542486548634</v>
      </c>
      <c r="M20" s="209">
        <f t="shared" si="1"/>
        <v>6.2480000000000001E-2</v>
      </c>
      <c r="N20" s="35">
        <f t="shared" si="2"/>
        <v>2.0541369863013698E-3</v>
      </c>
      <c r="O20" s="65">
        <f t="shared" si="3"/>
        <v>6.545000000000005E-2</v>
      </c>
      <c r="P20" s="7"/>
      <c r="Q20" s="214">
        <f t="shared" si="11"/>
        <v>1000000000</v>
      </c>
      <c r="R20" s="216">
        <f t="shared" si="12"/>
        <v>5.0000000000000001E-3</v>
      </c>
      <c r="S20" s="216">
        <f t="shared" si="13"/>
        <v>5.0000000000000001E-3</v>
      </c>
      <c r="T20" s="19">
        <f t="shared" si="14"/>
        <v>206712.33</v>
      </c>
      <c r="U20" s="8">
        <f>SUM($T$14:T20)</f>
        <v>2382904.1</v>
      </c>
      <c r="V20" s="8">
        <f t="shared" si="15"/>
        <v>2382904.11</v>
      </c>
      <c r="W20" s="9">
        <f t="shared" si="19"/>
        <v>206712.33000000007</v>
      </c>
      <c r="X20" s="8"/>
      <c r="Y20" s="217">
        <f t="shared" si="4"/>
        <v>-9.9999997764825821E-3</v>
      </c>
      <c r="Z20" s="217">
        <f t="shared" si="5"/>
        <v>0</v>
      </c>
      <c r="AB20" s="43">
        <f>VLOOKUP(B20,DaneRynkowe2!B:C,2,0)</f>
        <v>105.60105636999999</v>
      </c>
      <c r="AC20" s="49">
        <f t="shared" si="6"/>
        <v>6.2483393872085714E-2</v>
      </c>
      <c r="AD20" s="8">
        <f t="shared" si="16"/>
        <v>2383015.69</v>
      </c>
      <c r="AE20" s="9">
        <f t="shared" si="20"/>
        <v>206856.29000000004</v>
      </c>
      <c r="AG20" s="237">
        <f t="shared" si="7"/>
        <v>-143.95999999996275</v>
      </c>
      <c r="AI20" s="237">
        <f t="shared" si="8"/>
        <v>-143.96000000005006</v>
      </c>
    </row>
    <row r="21" spans="2:35" x14ac:dyDescent="0.3">
      <c r="B21" s="5">
        <f>WORKDAY(C21,-$C$7,KalendarzŚwiąt!$A$2:$A$103)</f>
        <v>44873</v>
      </c>
      <c r="C21" s="10">
        <f t="shared" si="17"/>
        <v>44881</v>
      </c>
      <c r="D21" s="10">
        <f>WORKDAY(C21,1,KalendarzŚwiąt!$A$2:$A$103)</f>
        <v>44882</v>
      </c>
      <c r="E21" s="3">
        <f t="shared" si="9"/>
        <v>1</v>
      </c>
      <c r="F21" s="3">
        <f>SUM($E$14:E21)</f>
        <v>13</v>
      </c>
      <c r="G21" s="3">
        <f t="shared" si="18"/>
        <v>1</v>
      </c>
      <c r="H21" s="6">
        <f>SUM($G$14:G21)</f>
        <v>13</v>
      </c>
      <c r="J21" s="92">
        <f>VLOOKUP(B21,DaneRynkowe1!B:D,3,0)</f>
        <v>6.5369999999999998E-2</v>
      </c>
      <c r="K21" s="35">
        <f t="shared" si="0"/>
        <v>1.7909589041095891E-4</v>
      </c>
      <c r="L21" s="35">
        <f t="shared" si="10"/>
        <v>1.0022337124527663</v>
      </c>
      <c r="M21" s="209">
        <f t="shared" si="1"/>
        <v>6.2719999999999998E-2</v>
      </c>
      <c r="N21" s="35">
        <f t="shared" si="2"/>
        <v>2.2338630136986299E-3</v>
      </c>
      <c r="O21" s="65">
        <f t="shared" si="3"/>
        <v>6.5599999999999936E-2</v>
      </c>
      <c r="P21" s="7"/>
      <c r="Q21" s="214">
        <f t="shared" si="11"/>
        <v>1000000000</v>
      </c>
      <c r="R21" s="216">
        <f t="shared" si="12"/>
        <v>5.0000000000000001E-3</v>
      </c>
      <c r="S21" s="216">
        <f t="shared" si="13"/>
        <v>5.0000000000000001E-3</v>
      </c>
      <c r="T21" s="19">
        <f t="shared" si="14"/>
        <v>207123.29</v>
      </c>
      <c r="U21" s="8">
        <f>SUM($T$14:T21)</f>
        <v>2590027.39</v>
      </c>
      <c r="V21" s="8">
        <f t="shared" si="15"/>
        <v>2590027.4</v>
      </c>
      <c r="W21" s="9">
        <f t="shared" si="19"/>
        <v>207123.29000000004</v>
      </c>
      <c r="X21" s="8"/>
      <c r="Y21" s="217">
        <f t="shared" si="4"/>
        <v>-9.9999997764825821E-3</v>
      </c>
      <c r="Z21" s="217">
        <f t="shared" si="5"/>
        <v>0</v>
      </c>
      <c r="AB21" s="43">
        <f>VLOOKUP(B21,DaneRynkowe2!B:C,2,0)</f>
        <v>105.61997196999999</v>
      </c>
      <c r="AC21" s="49">
        <f t="shared" si="6"/>
        <v>6.2715772091780878E-2</v>
      </c>
      <c r="AD21" s="8">
        <f t="shared" si="16"/>
        <v>2589876.81</v>
      </c>
      <c r="AE21" s="9">
        <f t="shared" si="20"/>
        <v>206861.12000000011</v>
      </c>
      <c r="AG21" s="237">
        <f t="shared" si="7"/>
        <v>262.16999999992549</v>
      </c>
      <c r="AI21" s="237">
        <f t="shared" si="8"/>
        <v>262.16999999989639</v>
      </c>
    </row>
    <row r="22" spans="2:35" x14ac:dyDescent="0.3">
      <c r="B22" s="5">
        <f>WORKDAY(C22,-$C$7,KalendarzŚwiąt!$A$2:$A$103)</f>
        <v>44874</v>
      </c>
      <c r="C22" s="10">
        <f t="shared" si="17"/>
        <v>44882</v>
      </c>
      <c r="D22" s="10">
        <f>WORKDAY(C22,1,KalendarzŚwiąt!$A$2:$A$103)</f>
        <v>44883</v>
      </c>
      <c r="E22" s="3">
        <f t="shared" si="9"/>
        <v>1</v>
      </c>
      <c r="F22" s="3">
        <f>SUM($E$14:E22)</f>
        <v>14</v>
      </c>
      <c r="G22" s="3">
        <f t="shared" si="18"/>
        <v>1</v>
      </c>
      <c r="H22" s="6">
        <f>SUM($G$14:G22)</f>
        <v>14</v>
      </c>
      <c r="J22" s="92">
        <f>VLOOKUP(B22,DaneRynkowe1!B:D,3,0)</f>
        <v>6.4950000000000008E-2</v>
      </c>
      <c r="K22" s="35">
        <f t="shared" si="0"/>
        <v>1.7794520547945208E-4</v>
      </c>
      <c r="L22" s="35">
        <f t="shared" si="10"/>
        <v>1.0024120551366671</v>
      </c>
      <c r="M22" s="209">
        <f t="shared" si="1"/>
        <v>6.2890000000000001E-2</v>
      </c>
      <c r="N22" s="35">
        <f t="shared" si="2"/>
        <v>2.412219178082192E-3</v>
      </c>
      <c r="O22" s="65">
        <f t="shared" si="3"/>
        <v>6.5100000000000158E-2</v>
      </c>
      <c r="P22" s="7"/>
      <c r="Q22" s="214">
        <f t="shared" si="11"/>
        <v>1000000000</v>
      </c>
      <c r="R22" s="216">
        <f t="shared" si="12"/>
        <v>5.0000000000000001E-3</v>
      </c>
      <c r="S22" s="216">
        <f t="shared" si="13"/>
        <v>5.0000000000000001E-3</v>
      </c>
      <c r="T22" s="19">
        <f t="shared" si="14"/>
        <v>205753.42</v>
      </c>
      <c r="U22" s="8">
        <f>SUM($T$14:T22)</f>
        <v>2795780.81</v>
      </c>
      <c r="V22" s="8">
        <f t="shared" si="15"/>
        <v>2795780.82</v>
      </c>
      <c r="W22" s="9">
        <f t="shared" si="19"/>
        <v>205753.41999999993</v>
      </c>
      <c r="X22" s="8"/>
      <c r="Y22" s="217">
        <f t="shared" si="4"/>
        <v>-9.9999997764825821E-3</v>
      </c>
      <c r="Z22" s="217">
        <f t="shared" si="5"/>
        <v>0</v>
      </c>
      <c r="AB22" s="43">
        <f>VLOOKUP(B22,DaneRynkowe2!B:C,2,0)</f>
        <v>105.63888808</v>
      </c>
      <c r="AC22" s="49">
        <f t="shared" si="6"/>
        <v>6.2885721727847149E-2</v>
      </c>
      <c r="AD22" s="8">
        <f t="shared" si="16"/>
        <v>2795616.72</v>
      </c>
      <c r="AE22" s="9">
        <f t="shared" si="20"/>
        <v>205739.91000000015</v>
      </c>
      <c r="AG22" s="237">
        <f t="shared" si="7"/>
        <v>13.509999999776483</v>
      </c>
      <c r="AI22" s="237">
        <f t="shared" si="8"/>
        <v>13.509999999863794</v>
      </c>
    </row>
    <row r="23" spans="2:35" x14ac:dyDescent="0.3">
      <c r="B23" s="5">
        <f>WORKDAY(C23,-$C$7,KalendarzŚwiąt!$A$2:$A$103)</f>
        <v>44875</v>
      </c>
      <c r="C23" s="10">
        <f t="shared" si="17"/>
        <v>44883</v>
      </c>
      <c r="D23" s="10">
        <f>WORKDAY(C23,1,KalendarzŚwiąt!$A$2:$A$103)</f>
        <v>44886</v>
      </c>
      <c r="E23" s="3">
        <f t="shared" si="9"/>
        <v>4</v>
      </c>
      <c r="F23" s="3">
        <f>SUM($E$14:E23)</f>
        <v>18</v>
      </c>
      <c r="G23" s="3">
        <f t="shared" si="18"/>
        <v>3</v>
      </c>
      <c r="H23" s="6">
        <f>SUM($G$14:G23)</f>
        <v>17</v>
      </c>
      <c r="J23" s="92">
        <f>VLOOKUP(B23,DaneRynkowe1!B:D,3,0)</f>
        <v>6.4850000000000005E-2</v>
      </c>
      <c r="K23" s="35">
        <f t="shared" si="0"/>
        <v>7.1068493150684936E-4</v>
      </c>
      <c r="L23" s="35">
        <f t="shared" si="10"/>
        <v>1.0031244542794135</v>
      </c>
      <c r="M23" s="209">
        <f t="shared" si="1"/>
        <v>6.336E-2</v>
      </c>
      <c r="N23" s="35">
        <f t="shared" si="2"/>
        <v>2.9510136986301374E-3</v>
      </c>
      <c r="O23" s="65">
        <f t="shared" si="3"/>
        <v>6.5553333333333366E-2</v>
      </c>
      <c r="P23" s="7"/>
      <c r="Q23" s="214">
        <f t="shared" si="11"/>
        <v>1000000000</v>
      </c>
      <c r="R23" s="216">
        <f t="shared" si="12"/>
        <v>5.0000000000000001E-3</v>
      </c>
      <c r="S23" s="216">
        <f t="shared" si="13"/>
        <v>5.0000000000000001E-3</v>
      </c>
      <c r="T23" s="19">
        <f t="shared" si="14"/>
        <v>620986.30000000005</v>
      </c>
      <c r="U23" s="8">
        <f>SUM($T$14:T23)</f>
        <v>3416767.1100000003</v>
      </c>
      <c r="V23" s="8">
        <f t="shared" si="15"/>
        <v>3416767.12</v>
      </c>
      <c r="W23" s="9">
        <f t="shared" si="19"/>
        <v>620986.30000000028</v>
      </c>
      <c r="X23" s="8"/>
      <c r="Y23" s="217">
        <f t="shared" si="4"/>
        <v>-9.9999997764825821E-3</v>
      </c>
      <c r="Z23" s="217">
        <f t="shared" si="5"/>
        <v>0</v>
      </c>
      <c r="AB23" s="43">
        <f>VLOOKUP(B23,DaneRynkowe2!B:C,2,0)</f>
        <v>105.65768601000001</v>
      </c>
      <c r="AC23" s="49">
        <f t="shared" si="6"/>
        <v>6.3356989299812094E-2</v>
      </c>
      <c r="AD23" s="8">
        <f t="shared" si="16"/>
        <v>3416626.9</v>
      </c>
      <c r="AE23" s="9">
        <f t="shared" si="20"/>
        <v>621010.1799999997</v>
      </c>
      <c r="AG23" s="237">
        <f t="shared" si="7"/>
        <v>-23.87999999942258</v>
      </c>
      <c r="AI23" s="237">
        <f t="shared" si="8"/>
        <v>-23.879999999655411</v>
      </c>
    </row>
    <row r="24" spans="2:35" x14ac:dyDescent="0.3">
      <c r="B24" s="5">
        <f>WORKDAY(C24,-$C$7,KalendarzŚwiąt!$A$2:$A$103)</f>
        <v>44879</v>
      </c>
      <c r="C24" s="10">
        <f t="shared" si="17"/>
        <v>44886</v>
      </c>
      <c r="D24" s="10">
        <f>WORKDAY(C24,1,KalendarzŚwiąt!$A$2:$A$103)</f>
        <v>44887</v>
      </c>
      <c r="E24" s="3">
        <f t="shared" si="9"/>
        <v>1</v>
      </c>
      <c r="F24" s="3">
        <f>SUM($E$14:E24)</f>
        <v>19</v>
      </c>
      <c r="G24" s="3">
        <f t="shared" si="18"/>
        <v>1</v>
      </c>
      <c r="H24" s="6">
        <f>SUM($G$14:G24)</f>
        <v>18</v>
      </c>
      <c r="J24" s="92">
        <f>VLOOKUP(B24,DaneRynkowe1!B:D,3,0)</f>
        <v>6.2539999999999998E-2</v>
      </c>
      <c r="K24" s="35">
        <f t="shared" si="0"/>
        <v>1.7134246575342465E-4</v>
      </c>
      <c r="L24" s="35">
        <f t="shared" si="10"/>
        <v>1.0032963320968673</v>
      </c>
      <c r="M24" s="209">
        <f t="shared" si="1"/>
        <v>6.3320000000000001E-2</v>
      </c>
      <c r="N24" s="35">
        <f t="shared" si="2"/>
        <v>3.1226301369863016E-3</v>
      </c>
      <c r="O24" s="65">
        <f t="shared" si="3"/>
        <v>6.2639999999999918E-2</v>
      </c>
      <c r="P24" s="7"/>
      <c r="Q24" s="214">
        <f t="shared" si="11"/>
        <v>1000000000</v>
      </c>
      <c r="R24" s="216">
        <f t="shared" si="12"/>
        <v>5.0000000000000001E-3</v>
      </c>
      <c r="S24" s="216">
        <f t="shared" si="13"/>
        <v>5.0000000000000001E-3</v>
      </c>
      <c r="T24" s="19">
        <f t="shared" si="14"/>
        <v>199013.7</v>
      </c>
      <c r="U24" s="8">
        <f>SUM($T$14:T24)</f>
        <v>3615780.8100000005</v>
      </c>
      <c r="V24" s="8">
        <f t="shared" si="15"/>
        <v>3615780.82</v>
      </c>
      <c r="W24" s="9">
        <f t="shared" si="19"/>
        <v>199013.69999999972</v>
      </c>
      <c r="X24" s="8"/>
      <c r="Y24" s="217">
        <f t="shared" si="4"/>
        <v>-9.9999993108212948E-3</v>
      </c>
      <c r="Z24" s="217">
        <f t="shared" si="5"/>
        <v>-2.9103830456733704E-10</v>
      </c>
      <c r="AB24" s="43">
        <f>VLOOKUP(B24,DaneRynkowe2!B:C,2,0)</f>
        <v>105.73277534</v>
      </c>
      <c r="AC24" s="49">
        <f t="shared" si="6"/>
        <v>6.3324273442061194E-2</v>
      </c>
      <c r="AD24" s="8">
        <f t="shared" si="16"/>
        <v>3615991.57</v>
      </c>
      <c r="AE24" s="9">
        <f t="shared" si="20"/>
        <v>199364.66999999993</v>
      </c>
      <c r="AG24" s="237">
        <f t="shared" si="7"/>
        <v>-350.97000000020489</v>
      </c>
      <c r="AI24" s="237">
        <f t="shared" si="8"/>
        <v>-350.96999999991385</v>
      </c>
    </row>
    <row r="25" spans="2:35" x14ac:dyDescent="0.3">
      <c r="B25" s="5">
        <f>WORKDAY(C25,-$C$7,KalendarzŚwiąt!$A$2:$A$103)</f>
        <v>44880</v>
      </c>
      <c r="C25" s="10">
        <f t="shared" si="17"/>
        <v>44887</v>
      </c>
      <c r="D25" s="10">
        <f>WORKDAY(C25,1,KalendarzŚwiąt!$A$2:$A$103)</f>
        <v>44888</v>
      </c>
      <c r="E25" s="3">
        <f t="shared" si="9"/>
        <v>1</v>
      </c>
      <c r="F25" s="3">
        <f>SUM($E$14:E25)</f>
        <v>20</v>
      </c>
      <c r="G25" s="3">
        <f t="shared" si="18"/>
        <v>1</v>
      </c>
      <c r="H25" s="6">
        <f>SUM($G$14:G25)</f>
        <v>19</v>
      </c>
      <c r="J25" s="92">
        <f>VLOOKUP(B25,DaneRynkowe1!B:D,3,0)</f>
        <v>6.3030000000000003E-2</v>
      </c>
      <c r="K25" s="35">
        <f t="shared" si="0"/>
        <v>1.7268493150684932E-4</v>
      </c>
      <c r="L25" s="35">
        <f t="shared" si="10"/>
        <v>1.0034695862552565</v>
      </c>
      <c r="M25" s="209">
        <f t="shared" si="1"/>
        <v>6.3320000000000001E-2</v>
      </c>
      <c r="N25" s="35">
        <f t="shared" si="2"/>
        <v>3.2961095890410956E-3</v>
      </c>
      <c r="O25" s="65">
        <f t="shared" si="3"/>
        <v>6.3319999999999821E-2</v>
      </c>
      <c r="P25" s="7"/>
      <c r="Q25" s="214">
        <f t="shared" si="11"/>
        <v>1000000000</v>
      </c>
      <c r="R25" s="216">
        <f t="shared" si="12"/>
        <v>5.0000000000000001E-3</v>
      </c>
      <c r="S25" s="216">
        <f t="shared" si="13"/>
        <v>5.0000000000000001E-3</v>
      </c>
      <c r="T25" s="19">
        <f t="shared" si="14"/>
        <v>200876.71</v>
      </c>
      <c r="U25" s="8">
        <f>SUM($T$14:T25)</f>
        <v>3816657.5200000005</v>
      </c>
      <c r="V25" s="8">
        <f t="shared" si="15"/>
        <v>3816657.53</v>
      </c>
      <c r="W25" s="9">
        <f t="shared" si="19"/>
        <v>200876.70999999996</v>
      </c>
      <c r="X25" s="8"/>
      <c r="Y25" s="217">
        <f t="shared" si="4"/>
        <v>-9.9999993108212948E-3</v>
      </c>
      <c r="Z25" s="217">
        <f t="shared" si="5"/>
        <v>0</v>
      </c>
      <c r="AB25" s="43">
        <f>VLOOKUP(B25,DaneRynkowe2!B:C,2,0)</f>
        <v>105.75089185</v>
      </c>
      <c r="AC25" s="49">
        <f t="shared" si="6"/>
        <v>6.3319948936785886E-2</v>
      </c>
      <c r="AD25" s="8">
        <f t="shared" si="16"/>
        <v>3816654.88</v>
      </c>
      <c r="AE25" s="9">
        <f t="shared" si="20"/>
        <v>200663.31000000006</v>
      </c>
      <c r="AG25" s="237">
        <f t="shared" si="7"/>
        <v>213.39999999990687</v>
      </c>
      <c r="AI25" s="237">
        <f t="shared" si="8"/>
        <v>213.39999999993597</v>
      </c>
    </row>
    <row r="26" spans="2:35" x14ac:dyDescent="0.3">
      <c r="B26" s="5">
        <f>WORKDAY(C26,-$C$7,KalendarzŚwiąt!$A$2:$A$103)</f>
        <v>44881</v>
      </c>
      <c r="C26" s="10">
        <f t="shared" si="17"/>
        <v>44888</v>
      </c>
      <c r="D26" s="10">
        <f>WORKDAY(C26,1,KalendarzŚwiąt!$A$2:$A$103)</f>
        <v>44889</v>
      </c>
      <c r="E26" s="3">
        <f t="shared" si="9"/>
        <v>1</v>
      </c>
      <c r="F26" s="3">
        <f>SUM($E$14:E26)</f>
        <v>21</v>
      </c>
      <c r="G26" s="3">
        <f t="shared" si="18"/>
        <v>1</v>
      </c>
      <c r="H26" s="6">
        <f>SUM($G$14:G26)</f>
        <v>20</v>
      </c>
      <c r="J26" s="92">
        <f>VLOOKUP(B26,DaneRynkowe1!B:D,3,0)</f>
        <v>6.2289999999999998E-2</v>
      </c>
      <c r="K26" s="35">
        <f t="shared" si="0"/>
        <v>1.7065753424657534E-4</v>
      </c>
      <c r="L26" s="35">
        <f t="shared" si="10"/>
        <v>1.0036408359005382</v>
      </c>
      <c r="M26" s="209">
        <f t="shared" si="1"/>
        <v>6.3280000000000003E-2</v>
      </c>
      <c r="N26" s="35">
        <f t="shared" si="2"/>
        <v>3.4673972602739726E-3</v>
      </c>
      <c r="O26" s="65">
        <f t="shared" si="3"/>
        <v>6.2520000000000103E-2</v>
      </c>
      <c r="P26" s="7"/>
      <c r="Q26" s="214">
        <f t="shared" si="11"/>
        <v>1000000000</v>
      </c>
      <c r="R26" s="216">
        <f t="shared" si="12"/>
        <v>5.0000000000000001E-3</v>
      </c>
      <c r="S26" s="216">
        <f t="shared" si="13"/>
        <v>5.0000000000000001E-3</v>
      </c>
      <c r="T26" s="19">
        <f t="shared" si="14"/>
        <v>198684.93</v>
      </c>
      <c r="U26" s="8">
        <f>SUM($T$14:T26)</f>
        <v>4015342.4500000007</v>
      </c>
      <c r="V26" s="8">
        <f t="shared" si="15"/>
        <v>4015342.47</v>
      </c>
      <c r="W26" s="9">
        <f t="shared" si="19"/>
        <v>198684.94000000041</v>
      </c>
      <c r="X26" s="8"/>
      <c r="Y26" s="217">
        <f t="shared" si="4"/>
        <v>-1.9999999552965164E-2</v>
      </c>
      <c r="Z26" s="217">
        <f t="shared" si="5"/>
        <v>1.0000000416766852E-2</v>
      </c>
      <c r="AB26" s="43">
        <f>VLOOKUP(B26,DaneRynkowe2!B:C,2,0)</f>
        <v>105.76915344</v>
      </c>
      <c r="AC26" s="49">
        <f t="shared" si="6"/>
        <v>6.3281194720591877E-2</v>
      </c>
      <c r="AD26" s="8">
        <f t="shared" si="16"/>
        <v>4015407.93</v>
      </c>
      <c r="AE26" s="9">
        <f t="shared" si="20"/>
        <v>198753.05000000028</v>
      </c>
      <c r="AG26" s="237">
        <f t="shared" si="7"/>
        <v>-68.109999999869615</v>
      </c>
      <c r="AI26" s="237">
        <f t="shared" si="8"/>
        <v>-68.120000000286382</v>
      </c>
    </row>
    <row r="27" spans="2:35" x14ac:dyDescent="0.3">
      <c r="B27" s="5">
        <f>WORKDAY(C27,-$C$7,KalendarzŚwiąt!$A$2:$A$103)</f>
        <v>44882</v>
      </c>
      <c r="C27" s="10">
        <f t="shared" si="17"/>
        <v>44889</v>
      </c>
      <c r="D27" s="10">
        <f>WORKDAY(C27,1,KalendarzŚwiąt!$A$2:$A$103)</f>
        <v>44890</v>
      </c>
      <c r="E27" s="3">
        <f t="shared" si="9"/>
        <v>1</v>
      </c>
      <c r="F27" s="3">
        <f>SUM($E$14:E27)</f>
        <v>22</v>
      </c>
      <c r="G27" s="3">
        <f t="shared" si="18"/>
        <v>1</v>
      </c>
      <c r="H27" s="6">
        <f>SUM($G$14:G27)</f>
        <v>21</v>
      </c>
      <c r="J27" s="92">
        <f>VLOOKUP(B27,DaneRynkowe1!B:D,3,0)</f>
        <v>6.157E-2</v>
      </c>
      <c r="K27" s="35">
        <f t="shared" si="0"/>
        <v>1.686849315068493E-4</v>
      </c>
      <c r="L27" s="35">
        <f t="shared" si="10"/>
        <v>1.0038101349861994</v>
      </c>
      <c r="M27" s="209">
        <f t="shared" si="1"/>
        <v>6.3210000000000002E-2</v>
      </c>
      <c r="N27" s="35">
        <f t="shared" si="2"/>
        <v>3.636739726027397E-3</v>
      </c>
      <c r="O27" s="65">
        <f t="shared" si="3"/>
        <v>6.18099999999999E-2</v>
      </c>
      <c r="P27" s="7"/>
      <c r="Q27" s="214">
        <f t="shared" si="11"/>
        <v>1000000000</v>
      </c>
      <c r="R27" s="216">
        <f t="shared" si="12"/>
        <v>5.0000000000000001E-3</v>
      </c>
      <c r="S27" s="216">
        <f t="shared" si="13"/>
        <v>5.0000000000000001E-3</v>
      </c>
      <c r="T27" s="19">
        <f t="shared" si="14"/>
        <v>196739.73</v>
      </c>
      <c r="U27" s="8">
        <f>SUM($T$14:T27)</f>
        <v>4212082.1800000006</v>
      </c>
      <c r="V27" s="8">
        <f t="shared" si="15"/>
        <v>4212082.1900000004</v>
      </c>
      <c r="W27" s="9">
        <f t="shared" si="19"/>
        <v>196739.7200000002</v>
      </c>
      <c r="X27" s="8"/>
      <c r="Y27" s="217">
        <f t="shared" si="4"/>
        <v>-9.9999997764825821E-3</v>
      </c>
      <c r="Z27" s="217">
        <f t="shared" si="5"/>
        <v>-9.9999998055864125E-3</v>
      </c>
      <c r="AB27" s="43">
        <f>VLOOKUP(B27,DaneRynkowe2!B:C,2,0)</f>
        <v>105.78720374</v>
      </c>
      <c r="AC27" s="49">
        <f t="shared" si="6"/>
        <v>6.3213602956041157E-2</v>
      </c>
      <c r="AD27" s="8">
        <f t="shared" si="16"/>
        <v>4212289.49</v>
      </c>
      <c r="AE27" s="9">
        <f t="shared" si="20"/>
        <v>196881.56000000006</v>
      </c>
      <c r="AG27" s="237">
        <f t="shared" si="7"/>
        <v>-141.83999999985099</v>
      </c>
      <c r="AI27" s="237">
        <f t="shared" si="8"/>
        <v>-141.8300000000454</v>
      </c>
    </row>
    <row r="28" spans="2:35" x14ac:dyDescent="0.3">
      <c r="B28" s="5">
        <f>WORKDAY(C28,-$C$7,KalendarzŚwiąt!$A$2:$A$103)</f>
        <v>44883</v>
      </c>
      <c r="C28" s="10">
        <f t="shared" si="17"/>
        <v>44890</v>
      </c>
      <c r="D28" s="10">
        <f>WORKDAY(C28,1,KalendarzŚwiąt!$A$2:$A$103)</f>
        <v>44893</v>
      </c>
      <c r="E28" s="3">
        <f t="shared" si="9"/>
        <v>3</v>
      </c>
      <c r="F28" s="3">
        <f>SUM($E$14:E28)</f>
        <v>25</v>
      </c>
      <c r="G28" s="3">
        <f t="shared" si="18"/>
        <v>3</v>
      </c>
      <c r="H28" s="6">
        <f>SUM($G$14:G28)</f>
        <v>24</v>
      </c>
      <c r="J28" s="92">
        <f>VLOOKUP(B28,DaneRynkowe1!B:D,3,0)</f>
        <v>6.1120000000000001E-2</v>
      </c>
      <c r="K28" s="35">
        <f t="shared" si="0"/>
        <v>5.0235616438356159E-4</v>
      </c>
      <c r="L28" s="35">
        <f t="shared" si="10"/>
        <v>1.0043144051953805</v>
      </c>
      <c r="M28" s="209">
        <f t="shared" si="1"/>
        <v>6.2990000000000004E-2</v>
      </c>
      <c r="N28" s="35">
        <f t="shared" si="2"/>
        <v>4.1418082191780831E-3</v>
      </c>
      <c r="O28" s="65">
        <f t="shared" si="3"/>
        <v>6.1450000000000143E-2</v>
      </c>
      <c r="P28" s="7"/>
      <c r="Q28" s="214">
        <f t="shared" si="11"/>
        <v>1000000000</v>
      </c>
      <c r="R28" s="216">
        <f t="shared" si="12"/>
        <v>5.0000000000000001E-3</v>
      </c>
      <c r="S28" s="216">
        <f t="shared" si="13"/>
        <v>5.0000000000000001E-3</v>
      </c>
      <c r="T28" s="19">
        <f t="shared" si="14"/>
        <v>587260.27</v>
      </c>
      <c r="U28" s="8">
        <f>SUM($T$14:T28)</f>
        <v>4799342.4500000011</v>
      </c>
      <c r="V28" s="8">
        <f t="shared" si="15"/>
        <v>4799342.47</v>
      </c>
      <c r="W28" s="9">
        <f t="shared" si="19"/>
        <v>587260.27999999933</v>
      </c>
      <c r="X28" s="8"/>
      <c r="Y28" s="217">
        <f t="shared" si="4"/>
        <v>-1.999999862164259E-2</v>
      </c>
      <c r="Z28" s="217">
        <f t="shared" si="5"/>
        <v>9.9999993108212948E-3</v>
      </c>
      <c r="AB28" s="43">
        <f>VLOOKUP(B28,DaneRynkowe2!B:C,2,0)</f>
        <v>105.80504845</v>
      </c>
      <c r="AC28" s="49">
        <f t="shared" si="6"/>
        <v>6.2990315889107334E-2</v>
      </c>
      <c r="AD28" s="8">
        <f t="shared" si="16"/>
        <v>4799363.24</v>
      </c>
      <c r="AE28" s="9">
        <f t="shared" si="20"/>
        <v>587073.75</v>
      </c>
      <c r="AG28" s="237">
        <f t="shared" si="7"/>
        <v>186.52999999932945</v>
      </c>
      <c r="AI28" s="237">
        <f t="shared" si="8"/>
        <v>186.52000000001863</v>
      </c>
    </row>
    <row r="29" spans="2:35" x14ac:dyDescent="0.3">
      <c r="B29" s="5">
        <f>WORKDAY(C29,-$C$7,KalendarzŚwiąt!$A$2:$A$103)</f>
        <v>44886</v>
      </c>
      <c r="C29" s="10">
        <f t="shared" si="17"/>
        <v>44893</v>
      </c>
      <c r="D29" s="10">
        <f>WORKDAY(C29,1,KalendarzŚwiąt!$A$2:$A$103)</f>
        <v>44894</v>
      </c>
      <c r="E29" s="3">
        <f t="shared" si="9"/>
        <v>1</v>
      </c>
      <c r="F29" s="3">
        <f>SUM($E$14:E29)</f>
        <v>26</v>
      </c>
      <c r="G29" s="3">
        <f t="shared" si="18"/>
        <v>1</v>
      </c>
      <c r="H29" s="6">
        <f>SUM($G$14:G29)</f>
        <v>25</v>
      </c>
      <c r="J29" s="92">
        <f>VLOOKUP(B29,DaneRynkowe1!B:D,3,0)</f>
        <v>6.0590000000000005E-2</v>
      </c>
      <c r="K29" s="35">
        <f t="shared" si="0"/>
        <v>1.6600000000000002E-4</v>
      </c>
      <c r="L29" s="35">
        <f t="shared" si="10"/>
        <v>1.0044811213866431</v>
      </c>
      <c r="M29" s="209">
        <f t="shared" si="1"/>
        <v>6.2909999999999994E-2</v>
      </c>
      <c r="N29" s="35">
        <f t="shared" si="2"/>
        <v>4.3089041095890407E-3</v>
      </c>
      <c r="O29" s="65">
        <f t="shared" si="3"/>
        <v>6.098999999999951E-2</v>
      </c>
      <c r="P29" s="7"/>
      <c r="Q29" s="214">
        <f t="shared" si="11"/>
        <v>1000000000</v>
      </c>
      <c r="R29" s="216">
        <f t="shared" si="12"/>
        <v>5.0000000000000001E-3</v>
      </c>
      <c r="S29" s="216">
        <f t="shared" si="13"/>
        <v>5.0000000000000001E-3</v>
      </c>
      <c r="T29" s="19">
        <f t="shared" si="14"/>
        <v>194493.15</v>
      </c>
      <c r="U29" s="8">
        <f>SUM($T$14:T29)</f>
        <v>4993835.6000000015</v>
      </c>
      <c r="V29" s="8">
        <f t="shared" si="15"/>
        <v>4993835.62</v>
      </c>
      <c r="W29" s="9">
        <f t="shared" si="19"/>
        <v>194493.15000000037</v>
      </c>
      <c r="X29" s="8"/>
      <c r="Y29" s="217">
        <f t="shared" si="4"/>
        <v>-1.999999862164259E-2</v>
      </c>
      <c r="Z29" s="217">
        <f t="shared" si="5"/>
        <v>3.7834979593753815E-10</v>
      </c>
      <c r="AB29" s="43">
        <f>VLOOKUP(B29,DaneRynkowe2!B:C,2,0)</f>
        <v>105.85820027</v>
      </c>
      <c r="AC29" s="49">
        <f t="shared" si="6"/>
        <v>6.2908050104920538E-2</v>
      </c>
      <c r="AD29" s="8">
        <f t="shared" si="16"/>
        <v>4993702.0599999996</v>
      </c>
      <c r="AE29" s="9">
        <f t="shared" si="20"/>
        <v>194338.81999999937</v>
      </c>
      <c r="AG29" s="237">
        <f t="shared" si="7"/>
        <v>154.33000000100583</v>
      </c>
      <c r="AI29" s="237">
        <f t="shared" si="8"/>
        <v>154.33000000062748</v>
      </c>
    </row>
    <row r="30" spans="2:35" x14ac:dyDescent="0.3">
      <c r="B30" s="5">
        <f>WORKDAY(C30,-$C$7,KalendarzŚwiąt!$A$2:$A$103)</f>
        <v>44887</v>
      </c>
      <c r="C30" s="10">
        <f t="shared" si="17"/>
        <v>44894</v>
      </c>
      <c r="D30" s="10">
        <f>WORKDAY(C30,1,KalendarzŚwiąt!$A$2:$A$103)</f>
        <v>44895</v>
      </c>
      <c r="E30" s="3">
        <f t="shared" si="9"/>
        <v>1</v>
      </c>
      <c r="F30" s="3">
        <f>SUM($E$14:E30)</f>
        <v>27</v>
      </c>
      <c r="G30" s="3">
        <f t="shared" si="18"/>
        <v>1</v>
      </c>
      <c r="H30" s="6">
        <f>SUM($G$14:G30)</f>
        <v>26</v>
      </c>
      <c r="J30" s="92">
        <f>VLOOKUP(B30,DaneRynkowe1!B:D,3,0)</f>
        <v>6.1260000000000002E-2</v>
      </c>
      <c r="K30" s="35">
        <f t="shared" si="0"/>
        <v>1.6783561643835617E-4</v>
      </c>
      <c r="L30" s="35">
        <f t="shared" si="10"/>
        <v>1.0046497090948516</v>
      </c>
      <c r="M30" s="209">
        <f t="shared" si="1"/>
        <v>6.2859999999999999E-2</v>
      </c>
      <c r="N30" s="35">
        <f t="shared" si="2"/>
        <v>4.4776986301369864E-3</v>
      </c>
      <c r="O30" s="65">
        <f t="shared" si="3"/>
        <v>6.1610000000000213E-2</v>
      </c>
      <c r="P30" s="7"/>
      <c r="Q30" s="214">
        <f t="shared" si="11"/>
        <v>1000000000</v>
      </c>
      <c r="R30" s="216">
        <f t="shared" si="12"/>
        <v>5.0000000000000001E-3</v>
      </c>
      <c r="S30" s="216">
        <f t="shared" si="13"/>
        <v>5.0000000000000001E-3</v>
      </c>
      <c r="T30" s="19">
        <f t="shared" si="14"/>
        <v>196191.78</v>
      </c>
      <c r="U30" s="8">
        <f>SUM($T$14:T30)</f>
        <v>5190027.3800000018</v>
      </c>
      <c r="V30" s="8">
        <f t="shared" si="15"/>
        <v>5190027.4000000004</v>
      </c>
      <c r="W30" s="9">
        <f t="shared" si="19"/>
        <v>196191.78000000026</v>
      </c>
      <c r="X30" s="8"/>
      <c r="Y30" s="217">
        <f t="shared" si="4"/>
        <v>-1.999999862164259E-2</v>
      </c>
      <c r="Z30" s="217">
        <f t="shared" si="5"/>
        <v>2.6193447411060333E-10</v>
      </c>
      <c r="AB30" s="43">
        <f>VLOOKUP(B30,DaneRynkowe2!B:C,2,0)</f>
        <v>105.87577272999999</v>
      </c>
      <c r="AC30" s="49">
        <f t="shared" si="6"/>
        <v>6.2857177662726041E-2</v>
      </c>
      <c r="AD30" s="8">
        <f t="shared" si="16"/>
        <v>5189826.3499999996</v>
      </c>
      <c r="AE30" s="9">
        <f t="shared" si="20"/>
        <v>196124.29000000004</v>
      </c>
      <c r="AG30" s="237">
        <f t="shared" si="7"/>
        <v>67.490000000223517</v>
      </c>
      <c r="AI30" s="237">
        <f t="shared" si="8"/>
        <v>67.489999999961583</v>
      </c>
    </row>
    <row r="31" spans="2:35" x14ac:dyDescent="0.3">
      <c r="B31" s="5">
        <f>WORKDAY(C31,-$C$7,KalendarzŚwiąt!$A$2:$A$103)</f>
        <v>44888</v>
      </c>
      <c r="C31" s="10">
        <f t="shared" si="17"/>
        <v>44895</v>
      </c>
      <c r="D31" s="10">
        <f>WORKDAY(C31,1,KalendarzŚwiąt!$A$2:$A$103)</f>
        <v>44896</v>
      </c>
      <c r="E31" s="3">
        <f t="shared" si="9"/>
        <v>1</v>
      </c>
      <c r="F31" s="3">
        <f>SUM($E$14:E31)</f>
        <v>28</v>
      </c>
      <c r="G31" s="3">
        <f t="shared" si="18"/>
        <v>1</v>
      </c>
      <c r="H31" s="6">
        <f>SUM($G$14:G31)</f>
        <v>27</v>
      </c>
      <c r="J31" s="92">
        <f>VLOOKUP(B31,DaneRynkowe1!B:D,3,0)</f>
        <v>6.1379999999999997E-2</v>
      </c>
      <c r="K31" s="35">
        <f t="shared" si="0"/>
        <v>1.6816438356164382E-4</v>
      </c>
      <c r="L31" s="35">
        <f t="shared" si="10"/>
        <v>1.0048186553938769</v>
      </c>
      <c r="M31" s="209">
        <f t="shared" si="1"/>
        <v>6.2810000000000005E-2</v>
      </c>
      <c r="N31" s="35">
        <f t="shared" si="2"/>
        <v>4.6462191780821923E-3</v>
      </c>
      <c r="O31" s="65">
        <f t="shared" si="3"/>
        <v>6.1510000000000127E-2</v>
      </c>
      <c r="P31" s="7"/>
      <c r="Q31" s="214">
        <f t="shared" si="11"/>
        <v>1000000000</v>
      </c>
      <c r="R31" s="216">
        <f t="shared" si="12"/>
        <v>5.0000000000000001E-3</v>
      </c>
      <c r="S31" s="216">
        <f t="shared" si="13"/>
        <v>5.0000000000000001E-3</v>
      </c>
      <c r="T31" s="19">
        <f t="shared" si="14"/>
        <v>195917.81</v>
      </c>
      <c r="U31" s="8">
        <f>SUM($T$14:T31)</f>
        <v>5385945.1900000013</v>
      </c>
      <c r="V31" s="8">
        <f t="shared" si="15"/>
        <v>5385945.21</v>
      </c>
      <c r="W31" s="9">
        <f t="shared" si="19"/>
        <v>195917.80999999959</v>
      </c>
      <c r="X31" s="8"/>
      <c r="Y31" s="217">
        <f t="shared" si="4"/>
        <v>-1.999999862164259E-2</v>
      </c>
      <c r="Z31" s="217">
        <f t="shared" si="5"/>
        <v>-4.0745362639427185E-10</v>
      </c>
      <c r="AB31" s="43">
        <f>VLOOKUP(B31,DaneRynkowe2!B:C,2,0)</f>
        <v>105.89354245</v>
      </c>
      <c r="AC31" s="49">
        <f t="shared" si="6"/>
        <v>6.2814613860951843E-2</v>
      </c>
      <c r="AD31" s="8">
        <f t="shared" si="16"/>
        <v>5386286.5</v>
      </c>
      <c r="AE31" s="9">
        <f t="shared" si="20"/>
        <v>196460.15000000037</v>
      </c>
      <c r="AG31" s="237">
        <f t="shared" si="7"/>
        <v>-542.34000000078231</v>
      </c>
      <c r="AI31" s="237">
        <f t="shared" si="8"/>
        <v>-542.34000000037486</v>
      </c>
    </row>
    <row r="32" spans="2:35" x14ac:dyDescent="0.3">
      <c r="B32" s="5">
        <f>WORKDAY(C32,-$C$7,KalendarzŚwiąt!$A$2:$A$103)</f>
        <v>44889</v>
      </c>
      <c r="C32" s="10">
        <f t="shared" si="17"/>
        <v>44896</v>
      </c>
      <c r="D32" s="10">
        <f>WORKDAY(C32,1,KalendarzŚwiąt!$A$2:$A$103)</f>
        <v>44897</v>
      </c>
      <c r="E32" s="3">
        <f t="shared" si="9"/>
        <v>1</v>
      </c>
      <c r="F32" s="3">
        <f>SUM($E$14:E32)</f>
        <v>29</v>
      </c>
      <c r="G32" s="3">
        <f t="shared" si="18"/>
        <v>1</v>
      </c>
      <c r="H32" s="6">
        <f>SUM($G$14:G32)</f>
        <v>28</v>
      </c>
      <c r="J32" s="92">
        <f>VLOOKUP(B32,DaneRynkowe1!B:D,3,0)</f>
        <v>6.0690000000000001E-2</v>
      </c>
      <c r="K32" s="35">
        <f t="shared" si="0"/>
        <v>1.6627397260273973E-4</v>
      </c>
      <c r="L32" s="35">
        <f t="shared" si="10"/>
        <v>1.0049857305834546</v>
      </c>
      <c r="M32" s="238">
        <f t="shared" si="1"/>
        <v>6.275E-2</v>
      </c>
      <c r="N32" s="35">
        <f t="shared" si="2"/>
        <v>4.8136986301369868E-3</v>
      </c>
      <c r="O32" s="65">
        <f t="shared" si="3"/>
        <v>6.1130000000000004E-2</v>
      </c>
      <c r="P32" s="7"/>
      <c r="Q32" s="214">
        <f t="shared" si="11"/>
        <v>1000000000</v>
      </c>
      <c r="R32" s="216">
        <f t="shared" si="12"/>
        <v>5.0000000000000001E-3</v>
      </c>
      <c r="S32" s="216">
        <f t="shared" si="13"/>
        <v>5.0000000000000001E-3</v>
      </c>
      <c r="T32" s="19">
        <f t="shared" si="14"/>
        <v>194876.71</v>
      </c>
      <c r="U32" s="8">
        <f>SUM($T$14:T32)</f>
        <v>5580821.9000000013</v>
      </c>
      <c r="V32" s="8">
        <f t="shared" si="15"/>
        <v>5580821.9199999999</v>
      </c>
      <c r="W32" s="9">
        <f t="shared" si="19"/>
        <v>194876.70999999996</v>
      </c>
      <c r="X32" s="8"/>
      <c r="Y32" s="217">
        <f t="shared" si="4"/>
        <v>-1.999999862164259E-2</v>
      </c>
      <c r="Z32" s="217">
        <f t="shared" si="5"/>
        <v>0</v>
      </c>
      <c r="AB32" s="43">
        <f>VLOOKUP(B32,DaneRynkowe2!B:C,2,0)</f>
        <v>105.91134997</v>
      </c>
      <c r="AC32" s="49">
        <f t="shared" si="6"/>
        <v>6.2751436682703263E-2</v>
      </c>
      <c r="AD32" s="8">
        <f t="shared" si="16"/>
        <v>5580932.1299999999</v>
      </c>
      <c r="AE32" s="9">
        <f t="shared" si="20"/>
        <v>194645.62999999989</v>
      </c>
      <c r="AG32" s="237">
        <f t="shared" si="7"/>
        <v>231.08000000007451</v>
      </c>
      <c r="AI32" s="237">
        <f t="shared" si="8"/>
        <v>231.08000000010361</v>
      </c>
    </row>
    <row r="33" spans="2:35" x14ac:dyDescent="0.3">
      <c r="B33" s="16">
        <f>WORKDAY(C33,-$C$7,KalendarzŚwiąt!$A$2:$A$103)</f>
        <v>44890</v>
      </c>
      <c r="C33" s="90">
        <f>WORKDAY(C32,1,KalendarzŚwiąt!$A$2:$A$103)</f>
        <v>44897</v>
      </c>
      <c r="D33" s="81"/>
      <c r="E33" s="11"/>
      <c r="F33" s="11"/>
      <c r="G33" s="11"/>
      <c r="H33" s="12"/>
      <c r="J33" s="84"/>
      <c r="K33" s="11"/>
      <c r="L33" s="11"/>
      <c r="M33" s="11"/>
      <c r="N33" s="11"/>
      <c r="O33" s="12"/>
      <c r="Q33" s="84"/>
      <c r="R33" s="11"/>
      <c r="S33" s="226"/>
      <c r="T33" s="11"/>
      <c r="U33" s="11"/>
      <c r="V33" s="11"/>
      <c r="W33" s="12"/>
      <c r="X33" s="8"/>
      <c r="AB33" s="44">
        <f>VLOOKUP(B33,DaneRynkowe2!B:C,2,0)</f>
        <v>105.92896028</v>
      </c>
      <c r="AC33" s="11"/>
      <c r="AD33" s="11"/>
      <c r="AE33" s="12"/>
    </row>
    <row r="34" spans="2:35" x14ac:dyDescent="0.3">
      <c r="B34" s="10"/>
      <c r="C34" s="74"/>
      <c r="D34" s="74"/>
      <c r="AG34" s="8"/>
      <c r="AI34" s="8"/>
    </row>
    <row r="35" spans="2:35" x14ac:dyDescent="0.3">
      <c r="C35" s="10"/>
      <c r="D35" s="10"/>
      <c r="P35" s="58" t="s">
        <v>87</v>
      </c>
      <c r="Q35" s="229" t="s">
        <v>37</v>
      </c>
      <c r="R35" s="145"/>
      <c r="S35" s="145"/>
      <c r="T35" s="262">
        <f>SUM(T14:T32)</f>
        <v>5580821.9000000013</v>
      </c>
      <c r="U35"/>
      <c r="AG35"/>
      <c r="AI35"/>
    </row>
    <row r="36" spans="2:35" x14ac:dyDescent="0.3">
      <c r="B36" s="82" t="s">
        <v>5</v>
      </c>
      <c r="C36" s="76"/>
      <c r="D36"/>
      <c r="P36" s="15"/>
      <c r="U36"/>
    </row>
    <row r="37" spans="2:35" x14ac:dyDescent="0.3">
      <c r="B37" s="75" t="s">
        <v>13</v>
      </c>
      <c r="C37" s="10">
        <f>C14</f>
        <v>44869</v>
      </c>
      <c r="D37" s="10"/>
      <c r="P37" s="58" t="s">
        <v>86</v>
      </c>
      <c r="Q37" s="230" t="s">
        <v>38</v>
      </c>
      <c r="R37" s="146"/>
      <c r="S37" s="146"/>
      <c r="T37" s="262">
        <f>ROUND(((M32+R32+S32)*Q32*H32/365),$T$9)</f>
        <v>5580821.9199999999</v>
      </c>
      <c r="U37"/>
      <c r="AB37" s="208"/>
      <c r="AC37" s="208" t="s">
        <v>83</v>
      </c>
      <c r="AD37" s="263">
        <f>ROUND((Q32*(AC32+R32+S32)*H32/365),$AD$9)</f>
        <v>5580932.1299999999</v>
      </c>
      <c r="AG37" s="264">
        <f>AD37-T37</f>
        <v>110.20999999996275</v>
      </c>
      <c r="AI37" s="264">
        <f>AD37-T35</f>
        <v>110.22999999858439</v>
      </c>
    </row>
    <row r="38" spans="2:35" x14ac:dyDescent="0.3">
      <c r="B38" s="75" t="s">
        <v>14</v>
      </c>
      <c r="C38" s="10">
        <f>C33</f>
        <v>44897</v>
      </c>
      <c r="D38" s="10"/>
      <c r="P38" s="15"/>
      <c r="U38"/>
    </row>
    <row r="39" spans="2:35" x14ac:dyDescent="0.3">
      <c r="B39" s="77" t="s">
        <v>15</v>
      </c>
      <c r="C39" s="11">
        <f>C38-C37</f>
        <v>28</v>
      </c>
      <c r="Q39" s="225" t="s">
        <v>39</v>
      </c>
      <c r="R39" s="79"/>
      <c r="S39" s="79"/>
      <c r="T39" s="64">
        <f>T35-T37</f>
        <v>-1.999999862164259E-2</v>
      </c>
      <c r="U39"/>
    </row>
    <row r="40" spans="2:35" x14ac:dyDescent="0.3">
      <c r="T40" s="8"/>
      <c r="U40"/>
      <c r="V40" s="8"/>
      <c r="W40" s="8"/>
      <c r="X40" s="8"/>
      <c r="Y40" s="8"/>
    </row>
    <row r="41" spans="2:35" x14ac:dyDescent="0.3">
      <c r="V41" s="8"/>
      <c r="W41" s="8"/>
      <c r="X41" s="8"/>
      <c r="Y41" s="8"/>
    </row>
    <row r="1048576" spans="16384:16384" x14ac:dyDescent="0.3">
      <c r="XFD1048576" s="320" t="s">
        <v>4</v>
      </c>
    </row>
  </sheetData>
  <mergeCells count="4">
    <mergeCell ref="J8:O8"/>
    <mergeCell ref="Q8:W8"/>
    <mergeCell ref="AB8:AE8"/>
    <mergeCell ref="B11:C11"/>
  </mergeCells>
  <pageMargins left="0.7" right="0.7" top="0.75" bottom="0.75" header="0.3" footer="0.3"/>
  <pageSetup orientation="portrait" verticalDpi="300"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968EC-265F-4A64-A8A7-28672FC9D989}">
  <sheetPr>
    <tabColor theme="8"/>
  </sheetPr>
  <dimension ref="B1:XFD1048576"/>
  <sheetViews>
    <sheetView showGridLines="0" zoomScale="85" zoomScaleNormal="85" workbookViewId="0"/>
  </sheetViews>
  <sheetFormatPr defaultColWidth="9.109375" defaultRowHeight="14.4" x14ac:dyDescent="0.3"/>
  <cols>
    <col min="1" max="1" width="7.44140625" style="3" customWidth="1"/>
    <col min="2" max="2" width="29.5546875" style="3" customWidth="1"/>
    <col min="3" max="4" width="23.44140625" style="3" customWidth="1"/>
    <col min="5" max="8" width="17" style="3" customWidth="1"/>
    <col min="9" max="9" width="6.109375" style="3" customWidth="1"/>
    <col min="10" max="12" width="25" style="3" customWidth="1"/>
    <col min="13" max="13" width="30.5546875" style="3" customWidth="1"/>
    <col min="14" max="14" width="32.5546875" style="3" customWidth="1"/>
    <col min="15" max="15" width="34.5546875" style="3" customWidth="1"/>
    <col min="16" max="16" width="6.109375" style="3" customWidth="1"/>
    <col min="17" max="23" width="21.44140625" style="3" customWidth="1"/>
    <col min="24" max="24" width="5.5546875" style="3" customWidth="1"/>
    <col min="25" max="25" width="8" style="3" customWidth="1"/>
    <col min="26" max="26" width="8" style="8" customWidth="1"/>
    <col min="27" max="27" width="6.109375" style="3" customWidth="1"/>
    <col min="28" max="31" width="24.109375" style="3" customWidth="1"/>
    <col min="32" max="32" width="5.44140625" style="3" customWidth="1"/>
    <col min="33" max="33" width="17" style="3" bestFit="1" customWidth="1"/>
    <col min="34" max="34" width="9.109375" style="3"/>
    <col min="35" max="35" width="17" style="3" bestFit="1" customWidth="1"/>
    <col min="36" max="16384" width="9.109375" style="3"/>
  </cols>
  <sheetData>
    <row r="1" spans="2:35" s="17" customFormat="1" ht="18" x14ac:dyDescent="0.3">
      <c r="B1" s="33" t="s">
        <v>44</v>
      </c>
      <c r="Z1" s="221"/>
    </row>
    <row r="2" spans="2:35" s="18" customFormat="1" ht="18" x14ac:dyDescent="0.3">
      <c r="B2" s="50" t="s">
        <v>62</v>
      </c>
      <c r="Z2" s="222"/>
    </row>
    <row r="4" spans="2:35" x14ac:dyDescent="0.3">
      <c r="B4" s="94" t="s">
        <v>16</v>
      </c>
      <c r="C4" s="93">
        <v>1000000000</v>
      </c>
    </row>
    <row r="5" spans="2:35" x14ac:dyDescent="0.3">
      <c r="B5" s="95" t="s">
        <v>79</v>
      </c>
      <c r="C5" s="259">
        <f>50/10000</f>
        <v>5.0000000000000001E-3</v>
      </c>
      <c r="F5"/>
    </row>
    <row r="6" spans="2:35" x14ac:dyDescent="0.3">
      <c r="B6" s="95" t="s">
        <v>18</v>
      </c>
      <c r="C6" s="259">
        <f>50/10000</f>
        <v>5.0000000000000001E-3</v>
      </c>
      <c r="F6"/>
    </row>
    <row r="7" spans="2:35" x14ac:dyDescent="0.3">
      <c r="B7" s="95" t="s">
        <v>25</v>
      </c>
      <c r="C7" s="66">
        <v>5</v>
      </c>
      <c r="D7"/>
      <c r="E7" s="63"/>
      <c r="F7"/>
      <c r="J7" s="85" t="s">
        <v>154</v>
      </c>
      <c r="K7" s="85"/>
      <c r="L7" s="85"/>
      <c r="M7" s="85"/>
      <c r="N7" s="85"/>
      <c r="O7" s="85"/>
      <c r="P7" s="86"/>
      <c r="Q7" s="86"/>
      <c r="R7" s="86"/>
      <c r="S7" s="86"/>
      <c r="T7" s="85"/>
      <c r="U7" s="85"/>
      <c r="V7" s="85"/>
      <c r="W7" s="85"/>
      <c r="X7"/>
      <c r="Y7"/>
      <c r="Z7" s="201"/>
      <c r="AA7"/>
      <c r="AB7" s="71" t="s">
        <v>159</v>
      </c>
      <c r="AC7" s="71"/>
      <c r="AD7" s="71"/>
      <c r="AE7" s="71"/>
    </row>
    <row r="8" spans="2:35" ht="15.75" customHeight="1" x14ac:dyDescent="0.3">
      <c r="B8" s="137" t="s">
        <v>19</v>
      </c>
      <c r="C8" s="138" t="s">
        <v>20</v>
      </c>
      <c r="D8"/>
      <c r="J8" s="328" t="s">
        <v>29</v>
      </c>
      <c r="K8" s="328"/>
      <c r="L8" s="328"/>
      <c r="M8" s="328"/>
      <c r="N8" s="328"/>
      <c r="O8" s="328"/>
      <c r="P8" s="2"/>
      <c r="Q8" s="330" t="s">
        <v>29</v>
      </c>
      <c r="R8" s="330"/>
      <c r="S8" s="330"/>
      <c r="T8" s="330"/>
      <c r="U8" s="330"/>
      <c r="V8" s="330"/>
      <c r="W8" s="330"/>
      <c r="X8"/>
      <c r="Y8"/>
      <c r="Z8" s="201"/>
      <c r="AA8"/>
      <c r="AB8" s="330" t="s">
        <v>29</v>
      </c>
      <c r="AC8" s="330"/>
      <c r="AD8" s="330"/>
      <c r="AE8" s="330"/>
      <c r="AF8" s="63"/>
    </row>
    <row r="9" spans="2:35" s="139" customFormat="1" x14ac:dyDescent="0.3">
      <c r="J9" s="140" t="s">
        <v>28</v>
      </c>
      <c r="K9" s="141" t="s">
        <v>28</v>
      </c>
      <c r="L9" s="141" t="s">
        <v>28</v>
      </c>
      <c r="M9" s="141">
        <v>7</v>
      </c>
      <c r="N9" s="141" t="s">
        <v>28</v>
      </c>
      <c r="O9" s="143" t="s">
        <v>28</v>
      </c>
      <c r="P9" s="144"/>
      <c r="Q9" s="140" t="s">
        <v>28</v>
      </c>
      <c r="R9" s="141" t="s">
        <v>28</v>
      </c>
      <c r="S9" s="141" t="s">
        <v>28</v>
      </c>
      <c r="T9" s="141">
        <v>2</v>
      </c>
      <c r="U9" s="141" t="s">
        <v>28</v>
      </c>
      <c r="V9" s="141">
        <v>2</v>
      </c>
      <c r="W9" s="220" t="s">
        <v>28</v>
      </c>
      <c r="X9"/>
      <c r="Y9"/>
      <c r="Z9" s="201"/>
      <c r="AB9" s="31" t="s">
        <v>28</v>
      </c>
      <c r="AC9" s="141">
        <v>7</v>
      </c>
      <c r="AD9" s="141">
        <v>2</v>
      </c>
      <c r="AE9" s="32" t="s">
        <v>28</v>
      </c>
    </row>
    <row r="10" spans="2:35" x14ac:dyDescent="0.3">
      <c r="J10" s="58"/>
      <c r="M10" s="59"/>
      <c r="X10"/>
      <c r="Y10"/>
      <c r="Z10" s="201"/>
      <c r="AB10" s="99"/>
    </row>
    <row r="11" spans="2:35" ht="55.5" customHeight="1" x14ac:dyDescent="0.3">
      <c r="B11" s="326"/>
      <c r="C11" s="327"/>
      <c r="D11" s="29"/>
      <c r="E11" s="29"/>
      <c r="F11" s="29"/>
      <c r="G11" s="29"/>
      <c r="H11" s="30"/>
      <c r="J11" s="26"/>
      <c r="K11" s="27"/>
      <c r="L11" s="27"/>
      <c r="M11" s="27"/>
      <c r="N11" s="27"/>
      <c r="O11" s="28"/>
      <c r="Q11" s="38"/>
      <c r="R11" s="39"/>
      <c r="S11" s="39"/>
      <c r="T11" s="39"/>
      <c r="U11" s="39"/>
      <c r="V11" s="39"/>
      <c r="W11" s="40"/>
      <c r="X11"/>
      <c r="Y11"/>
      <c r="Z11" s="201"/>
      <c r="AB11" s="45"/>
      <c r="AC11" s="41"/>
      <c r="AD11" s="41"/>
      <c r="AE11" s="42"/>
    </row>
    <row r="12" spans="2:35" s="4" customFormat="1" ht="72" x14ac:dyDescent="0.3">
      <c r="B12" s="62" t="str">
        <f>"Data obserwacji 
wskaźnika RFR
(T"&amp;"-"&amp;C7&amp;")"</f>
        <v>Data obserwacji 
wskaźnika RFR
(T-5)</v>
      </c>
      <c r="C12" s="60" t="s">
        <v>108</v>
      </c>
      <c r="D12" s="60" t="s">
        <v>109</v>
      </c>
      <c r="E12" s="60" t="s">
        <v>26</v>
      </c>
      <c r="F12" s="60" t="s">
        <v>41</v>
      </c>
      <c r="G12" s="60" t="s">
        <v>27</v>
      </c>
      <c r="H12" s="61" t="s">
        <v>42</v>
      </c>
      <c r="I12" s="1"/>
      <c r="J12" s="316" t="s">
        <v>152</v>
      </c>
      <c r="K12" s="315" t="s">
        <v>103</v>
      </c>
      <c r="L12" s="315" t="s">
        <v>48</v>
      </c>
      <c r="M12" s="87" t="s">
        <v>98</v>
      </c>
      <c r="N12" s="87" t="s">
        <v>99</v>
      </c>
      <c r="O12" s="89" t="s">
        <v>100</v>
      </c>
      <c r="P12" s="1"/>
      <c r="Q12" s="88" t="s">
        <v>105</v>
      </c>
      <c r="R12" s="87" t="s">
        <v>79</v>
      </c>
      <c r="S12" s="87" t="s">
        <v>18</v>
      </c>
      <c r="T12" s="87" t="s">
        <v>88</v>
      </c>
      <c r="U12" s="87" t="s">
        <v>89</v>
      </c>
      <c r="V12" s="87" t="s">
        <v>90</v>
      </c>
      <c r="W12" s="89" t="s">
        <v>91</v>
      </c>
      <c r="X12"/>
      <c r="Y12"/>
      <c r="Z12" s="201"/>
      <c r="AB12" s="62" t="s">
        <v>153</v>
      </c>
      <c r="AC12" s="60" t="s">
        <v>121</v>
      </c>
      <c r="AD12" s="60" t="s">
        <v>117</v>
      </c>
      <c r="AE12" s="61" t="s">
        <v>106</v>
      </c>
    </row>
    <row r="13" spans="2:35" s="4" customFormat="1" x14ac:dyDescent="0.3">
      <c r="B13" s="52"/>
      <c r="C13" s="53"/>
      <c r="D13" s="53"/>
      <c r="E13" s="36"/>
      <c r="F13" s="36"/>
      <c r="G13" s="51"/>
      <c r="H13" s="37"/>
      <c r="I13" s="54"/>
      <c r="J13" s="100" t="s">
        <v>3</v>
      </c>
      <c r="K13" s="3"/>
      <c r="L13" s="3"/>
      <c r="M13" s="3"/>
      <c r="N13" s="35">
        <v>0</v>
      </c>
      <c r="O13" s="6"/>
      <c r="P13" s="54"/>
      <c r="Q13" s="319"/>
      <c r="R13" s="54"/>
      <c r="S13" s="54"/>
      <c r="T13" s="8">
        <v>0</v>
      </c>
      <c r="U13" s="8">
        <v>0</v>
      </c>
      <c r="V13" s="8">
        <v>0</v>
      </c>
      <c r="W13" s="9">
        <v>0</v>
      </c>
      <c r="X13"/>
      <c r="Y13" s="225" t="s">
        <v>39</v>
      </c>
      <c r="Z13" s="225"/>
      <c r="AB13" s="322" t="s">
        <v>3</v>
      </c>
      <c r="AC13" s="3"/>
      <c r="AD13" s="8">
        <v>0</v>
      </c>
      <c r="AE13" s="9">
        <v>0</v>
      </c>
      <c r="AG13" s="79" t="s">
        <v>82</v>
      </c>
      <c r="AH13" s="3"/>
      <c r="AI13" s="79" t="s">
        <v>94</v>
      </c>
    </row>
    <row r="14" spans="2:35" x14ac:dyDescent="0.3">
      <c r="B14" s="5">
        <f>WORKDAY(C14,-$C$7,KalendarzŚwiąt!$A$2:$A$103)</f>
        <v>44861</v>
      </c>
      <c r="C14" s="73">
        <v>44869</v>
      </c>
      <c r="D14" s="10">
        <f>WORKDAY(C14,1,KalendarzŚwiąt!$A$2:$A$103)</f>
        <v>44872</v>
      </c>
      <c r="E14" s="3">
        <f>B15-B14</f>
        <v>1</v>
      </c>
      <c r="F14" s="3">
        <f>SUM($E$14:E14)</f>
        <v>1</v>
      </c>
      <c r="G14" s="3">
        <f>C15-C14</f>
        <v>3</v>
      </c>
      <c r="H14" s="6">
        <f>SUM($G$14:G14)</f>
        <v>3</v>
      </c>
      <c r="J14" s="92">
        <f>VLOOKUP(B14,DaneRynkowe1!B:D,3,0)</f>
        <v>6.1940000000000002E-2</v>
      </c>
      <c r="K14" s="35">
        <f t="shared" ref="K14:K45" si="0">(J14*E14)/365</f>
        <v>1.6969863013698632E-4</v>
      </c>
      <c r="L14" s="35">
        <f>PRODUCT(1+K14)</f>
        <v>1.0001696986301369</v>
      </c>
      <c r="M14" s="238">
        <f t="shared" ref="M14:M45" si="1">ROUND((L14-1)*(365/F14),$M$9)</f>
        <v>6.1940000000000002E-2</v>
      </c>
      <c r="N14" s="35">
        <f t="shared" ref="N14:N45" si="2">M14*H14/365</f>
        <v>5.0909589041095893E-4</v>
      </c>
      <c r="O14" s="236">
        <f t="shared" ref="O14:O45" si="3">(N14-N13)*365/G14</f>
        <v>6.1940000000000002E-2</v>
      </c>
      <c r="P14" s="7"/>
      <c r="Q14" s="214">
        <f>$C$4</f>
        <v>1000000000</v>
      </c>
      <c r="R14" s="216">
        <f>$C$5</f>
        <v>5.0000000000000001E-3</v>
      </c>
      <c r="S14" s="216">
        <f>$C$6</f>
        <v>5.0000000000000001E-3</v>
      </c>
      <c r="T14" s="19">
        <f>ROUND((O14+R14+S14)*Q14*G14/365,$T$9)</f>
        <v>591287.67000000004</v>
      </c>
      <c r="U14" s="8">
        <f>SUM($T$14:T14)</f>
        <v>591287.67000000004</v>
      </c>
      <c r="V14" s="8">
        <f>ROUND(((M14+R14+S14)*Q14*H14/365),$V$9)</f>
        <v>591287.67000000004</v>
      </c>
      <c r="W14" s="9">
        <f>V14-V13</f>
        <v>591287.67000000004</v>
      </c>
      <c r="X14" s="8"/>
      <c r="Y14" s="217">
        <f t="shared" ref="Y14:Y45" si="4">U14-V14</f>
        <v>0</v>
      </c>
      <c r="Z14" s="217">
        <f t="shared" ref="Z14:Z45" si="5">W14-T14</f>
        <v>0</v>
      </c>
      <c r="AB14" s="43">
        <f>VLOOKUP(B14,DaneRynkowe2!B:C,2,0)</f>
        <v>105.40344709</v>
      </c>
      <c r="AC14" s="49">
        <f t="shared" ref="AC14:AC45" si="6">ROUND((AB15/$AB$14-1)*365/F14,$AC$9)</f>
        <v>6.1940000000000002E-2</v>
      </c>
      <c r="AD14" s="8">
        <f>ROUND(Q14*(AC14+R14+S14)*H14/365,$AD$9)</f>
        <v>591287.67000000004</v>
      </c>
      <c r="AE14" s="9">
        <f>AD14</f>
        <v>591287.67000000004</v>
      </c>
      <c r="AG14" s="217">
        <f t="shared" ref="AG14:AG45" si="7">W14-AE14</f>
        <v>0</v>
      </c>
      <c r="AI14" s="217">
        <f t="shared" ref="AI14:AI45" si="8">T14-AE14</f>
        <v>0</v>
      </c>
    </row>
    <row r="15" spans="2:35" x14ac:dyDescent="0.3">
      <c r="B15" s="5">
        <f>WORKDAY(C15,-$C$7,KalendarzŚwiąt!$A$2:$A$103)</f>
        <v>44862</v>
      </c>
      <c r="C15" s="10">
        <f>D14</f>
        <v>44872</v>
      </c>
      <c r="D15" s="10">
        <f>WORKDAY(C15,1,KalendarzŚwiąt!$A$2:$A$103)</f>
        <v>44873</v>
      </c>
      <c r="E15" s="3">
        <f t="shared" ref="E15:E78" si="9">B16-B15</f>
        <v>3</v>
      </c>
      <c r="F15" s="3">
        <f>SUM($E$14:E15)</f>
        <v>4</v>
      </c>
      <c r="G15" s="3">
        <f t="shared" ref="G15:G78" si="10">C16-C15</f>
        <v>1</v>
      </c>
      <c r="H15" s="6">
        <f>SUM($G$14:G15)</f>
        <v>4</v>
      </c>
      <c r="J15" s="92">
        <f>VLOOKUP(B15,DaneRynkowe1!B:D,3,0)</f>
        <v>6.1079999999999995E-2</v>
      </c>
      <c r="K15" s="35">
        <f t="shared" si="0"/>
        <v>5.0202739726027388E-4</v>
      </c>
      <c r="L15" s="35">
        <f t="shared" ref="L15:L30" si="11">PRODUCT(1+K15,L14)</f>
        <v>1.0006718112207589</v>
      </c>
      <c r="M15" s="238">
        <f t="shared" si="1"/>
        <v>6.1302799999999998E-2</v>
      </c>
      <c r="N15" s="35">
        <f t="shared" si="2"/>
        <v>6.7181150684931504E-4</v>
      </c>
      <c r="O15" s="236">
        <f t="shared" si="3"/>
        <v>5.9391199999999977E-2</v>
      </c>
      <c r="P15" s="7"/>
      <c r="Q15" s="214">
        <f t="shared" ref="Q15:Q136" si="12">$C$4</f>
        <v>1000000000</v>
      </c>
      <c r="R15" s="216">
        <f t="shared" ref="R15:R136" si="13">$C$5</f>
        <v>5.0000000000000001E-3</v>
      </c>
      <c r="S15" s="216">
        <f t="shared" ref="S15:S78" si="14">$C$6</f>
        <v>5.0000000000000001E-3</v>
      </c>
      <c r="T15" s="19">
        <f t="shared" ref="T15:T78" si="15">ROUND((O15+R15+S15)*Q15*G15/365,$T$9)</f>
        <v>190112.88</v>
      </c>
      <c r="U15" s="8">
        <f>SUM($T$14:T15)</f>
        <v>781400.55</v>
      </c>
      <c r="V15" s="8">
        <f t="shared" ref="V15:V78" si="16">ROUND(((M15+R15+S15)*Q15*H15/365),$V$9)</f>
        <v>781400.55</v>
      </c>
      <c r="W15" s="9">
        <f>V15-V14</f>
        <v>190112.88</v>
      </c>
      <c r="X15" s="8"/>
      <c r="Y15" s="217">
        <f t="shared" si="4"/>
        <v>0</v>
      </c>
      <c r="Z15" s="217">
        <f t="shared" si="5"/>
        <v>0</v>
      </c>
      <c r="AB15" s="43">
        <f>VLOOKUP(B15,DaneRynkowe2!B:C,2,0)</f>
        <v>105.42133391</v>
      </c>
      <c r="AC15" s="49">
        <f t="shared" si="6"/>
        <v>6.1302799999999998E-2</v>
      </c>
      <c r="AD15" s="8">
        <f t="shared" ref="AD15:AD78" si="17">ROUND(Q15*(AC15+R15+S15)*H15/365,$AD$9)</f>
        <v>781400.55</v>
      </c>
      <c r="AE15" s="9">
        <f>AD15-AD14</f>
        <v>190112.88</v>
      </c>
      <c r="AG15" s="217">
        <f t="shared" si="7"/>
        <v>0</v>
      </c>
      <c r="AI15" s="217">
        <f t="shared" si="8"/>
        <v>0</v>
      </c>
    </row>
    <row r="16" spans="2:35" x14ac:dyDescent="0.3">
      <c r="B16" s="5">
        <f>WORKDAY(C16,-$C$7,KalendarzŚwiąt!$A$2:$A$103)</f>
        <v>44865</v>
      </c>
      <c r="C16" s="10">
        <f t="shared" ref="C16:C31" si="18">D15</f>
        <v>44873</v>
      </c>
      <c r="D16" s="10">
        <f>WORKDAY(C16,1,KalendarzŚwiąt!$A$2:$A$103)</f>
        <v>44874</v>
      </c>
      <c r="E16" s="3">
        <f t="shared" si="9"/>
        <v>2</v>
      </c>
      <c r="F16" s="3">
        <f>SUM($E$14:E16)</f>
        <v>6</v>
      </c>
      <c r="G16" s="3">
        <f t="shared" si="10"/>
        <v>1</v>
      </c>
      <c r="H16" s="6">
        <f>SUM($G$14:G16)</f>
        <v>5</v>
      </c>
      <c r="J16" s="92">
        <f>VLOOKUP(B16,DaneRynkowe1!B:D,3,0)</f>
        <v>5.8230000000000004E-2</v>
      </c>
      <c r="K16" s="35">
        <f t="shared" si="0"/>
        <v>3.1906849315068494E-4</v>
      </c>
      <c r="L16" s="35">
        <f t="shared" si="11"/>
        <v>1.0009910940677034</v>
      </c>
      <c r="M16" s="238">
        <f t="shared" si="1"/>
        <v>6.0291600000000001E-2</v>
      </c>
      <c r="N16" s="35">
        <f t="shared" si="2"/>
        <v>8.2591232876712327E-4</v>
      </c>
      <c r="O16" s="236">
        <f t="shared" si="3"/>
        <v>5.6246800000000007E-2</v>
      </c>
      <c r="P16" s="7"/>
      <c r="Q16" s="214">
        <f t="shared" si="12"/>
        <v>1000000000</v>
      </c>
      <c r="R16" s="216">
        <f t="shared" si="13"/>
        <v>5.0000000000000001E-3</v>
      </c>
      <c r="S16" s="216">
        <f t="shared" si="14"/>
        <v>5.0000000000000001E-3</v>
      </c>
      <c r="T16" s="19">
        <f t="shared" si="15"/>
        <v>181498.08</v>
      </c>
      <c r="U16" s="8">
        <f>SUM($T$14:T16)</f>
        <v>962898.63</v>
      </c>
      <c r="V16" s="8">
        <f t="shared" si="16"/>
        <v>962898.63</v>
      </c>
      <c r="W16" s="9">
        <f t="shared" ref="W16:W135" si="19">V16-V15</f>
        <v>181498.07999999996</v>
      </c>
      <c r="X16" s="8"/>
      <c r="Y16" s="217">
        <f t="shared" si="4"/>
        <v>0</v>
      </c>
      <c r="Z16" s="217">
        <f t="shared" si="5"/>
        <v>0</v>
      </c>
      <c r="AB16" s="43">
        <f>VLOOKUP(B16,DaneRynkowe2!B:C,2,0)</f>
        <v>105.4742583</v>
      </c>
      <c r="AC16" s="49">
        <f t="shared" si="6"/>
        <v>6.0291600000000001E-2</v>
      </c>
      <c r="AD16" s="8">
        <f t="shared" si="17"/>
        <v>962898.63</v>
      </c>
      <c r="AE16" s="9">
        <f t="shared" ref="AE16:AE30" si="20">AD16-AD15</f>
        <v>181498.07999999996</v>
      </c>
      <c r="AG16" s="217">
        <f t="shared" si="7"/>
        <v>0</v>
      </c>
      <c r="AI16" s="217">
        <f t="shared" si="8"/>
        <v>0</v>
      </c>
    </row>
    <row r="17" spans="2:35" x14ac:dyDescent="0.3">
      <c r="B17" s="5">
        <f>WORKDAY(C17,-$C$7,KalendarzŚwiąt!$A$2:$A$103)</f>
        <v>44867</v>
      </c>
      <c r="C17" s="10">
        <f t="shared" si="18"/>
        <v>44874</v>
      </c>
      <c r="D17" s="10">
        <f>WORKDAY(C17,1,KalendarzŚwiąt!$A$2:$A$103)</f>
        <v>44875</v>
      </c>
      <c r="E17" s="3">
        <f t="shared" si="9"/>
        <v>1</v>
      </c>
      <c r="F17" s="3">
        <f>SUM($E$14:E17)</f>
        <v>7</v>
      </c>
      <c r="G17" s="3">
        <f t="shared" si="10"/>
        <v>1</v>
      </c>
      <c r="H17" s="6">
        <f>SUM($G$14:G17)</f>
        <v>6</v>
      </c>
      <c r="J17" s="92">
        <f>VLOOKUP(B17,DaneRynkowe1!B:D,3,0)</f>
        <v>6.3899999999999998E-2</v>
      </c>
      <c r="K17" s="35">
        <f t="shared" si="0"/>
        <v>1.7506849315068493E-4</v>
      </c>
      <c r="L17" s="35">
        <f>PRODUCT(1+K17,L16)</f>
        <v>1.0011663360701992</v>
      </c>
      <c r="M17" s="238">
        <f t="shared" si="1"/>
        <v>6.0816099999999998E-2</v>
      </c>
      <c r="N17" s="35">
        <f t="shared" si="2"/>
        <v>9.9971671232876726E-4</v>
      </c>
      <c r="O17" s="236">
        <f t="shared" si="3"/>
        <v>6.3438600000000053E-2</v>
      </c>
      <c r="P17" s="7"/>
      <c r="Q17" s="214">
        <f t="shared" si="12"/>
        <v>1000000000</v>
      </c>
      <c r="R17" s="216">
        <f t="shared" si="13"/>
        <v>5.0000000000000001E-3</v>
      </c>
      <c r="S17" s="216">
        <f t="shared" si="14"/>
        <v>5.0000000000000001E-3</v>
      </c>
      <c r="T17" s="19">
        <f t="shared" si="15"/>
        <v>201201.64</v>
      </c>
      <c r="U17" s="8">
        <f>SUM($T$14:T17)</f>
        <v>1164100.27</v>
      </c>
      <c r="V17" s="8">
        <f t="shared" si="16"/>
        <v>1164100.27</v>
      </c>
      <c r="W17" s="9">
        <f t="shared" si="19"/>
        <v>201201.64</v>
      </c>
      <c r="X17" s="8"/>
      <c r="Y17" s="217">
        <f t="shared" si="4"/>
        <v>0</v>
      </c>
      <c r="Z17" s="217">
        <f t="shared" si="5"/>
        <v>0</v>
      </c>
      <c r="AB17" s="43">
        <f>VLOOKUP(B17,DaneRynkowe2!B:C,2,0)</f>
        <v>105.50791182</v>
      </c>
      <c r="AC17" s="49">
        <f t="shared" si="6"/>
        <v>6.0816099999999998E-2</v>
      </c>
      <c r="AD17" s="8">
        <f t="shared" si="17"/>
        <v>1164100.27</v>
      </c>
      <c r="AE17" s="9">
        <f t="shared" si="20"/>
        <v>201201.64</v>
      </c>
      <c r="AG17" s="217">
        <f t="shared" si="7"/>
        <v>0</v>
      </c>
      <c r="AI17" s="217">
        <f t="shared" si="8"/>
        <v>0</v>
      </c>
    </row>
    <row r="18" spans="2:35" x14ac:dyDescent="0.3">
      <c r="B18" s="5">
        <f>WORKDAY(C18,-$C$7,KalendarzŚwiąt!$A$2:$A$103)</f>
        <v>44868</v>
      </c>
      <c r="C18" s="10">
        <f t="shared" si="18"/>
        <v>44875</v>
      </c>
      <c r="D18" s="10">
        <f>WORKDAY(C18,1,KalendarzŚwiąt!$A$2:$A$103)</f>
        <v>44879</v>
      </c>
      <c r="E18" s="3">
        <f t="shared" si="9"/>
        <v>1</v>
      </c>
      <c r="F18" s="3">
        <f>SUM($E$14:E18)</f>
        <v>8</v>
      </c>
      <c r="G18" s="3">
        <f t="shared" si="10"/>
        <v>4</v>
      </c>
      <c r="H18" s="6">
        <f>SUM($G$14:G18)</f>
        <v>10</v>
      </c>
      <c r="J18" s="92">
        <f>VLOOKUP(B18,DaneRynkowe1!B:D,3,0)</f>
        <v>6.4600000000000005E-2</v>
      </c>
      <c r="K18" s="35">
        <f t="shared" si="0"/>
        <v>1.7698630136986303E-4</v>
      </c>
      <c r="L18" s="35">
        <f t="shared" si="11"/>
        <v>1.0013435287970762</v>
      </c>
      <c r="M18" s="238">
        <f t="shared" si="1"/>
        <v>6.1298499999999999E-2</v>
      </c>
      <c r="N18" s="35">
        <f t="shared" si="2"/>
        <v>1.6794109589041096E-3</v>
      </c>
      <c r="O18" s="236">
        <f t="shared" si="3"/>
        <v>6.2022099999999997E-2</v>
      </c>
      <c r="P18" s="7"/>
      <c r="Q18" s="214">
        <f t="shared" si="12"/>
        <v>1000000000</v>
      </c>
      <c r="R18" s="216">
        <f t="shared" si="13"/>
        <v>5.0000000000000001E-3</v>
      </c>
      <c r="S18" s="216">
        <f t="shared" si="14"/>
        <v>5.0000000000000001E-3</v>
      </c>
      <c r="T18" s="19">
        <f t="shared" si="15"/>
        <v>789283.29</v>
      </c>
      <c r="U18" s="8">
        <f>SUM($T$14:T18)</f>
        <v>1953383.56</v>
      </c>
      <c r="V18" s="8">
        <f t="shared" si="16"/>
        <v>1953383.56</v>
      </c>
      <c r="W18" s="9">
        <f t="shared" si="19"/>
        <v>789283.29</v>
      </c>
      <c r="X18" s="8"/>
      <c r="Y18" s="217">
        <f t="shared" si="4"/>
        <v>0</v>
      </c>
      <c r="Z18" s="217">
        <f t="shared" si="5"/>
        <v>0</v>
      </c>
      <c r="AB18" s="43">
        <f>VLOOKUP(B18,DaneRynkowe2!B:C,2,0)</f>
        <v>105.52638293</v>
      </c>
      <c r="AC18" s="49">
        <f t="shared" si="6"/>
        <v>6.1298499999999999E-2</v>
      </c>
      <c r="AD18" s="8">
        <f t="shared" si="17"/>
        <v>1953383.56</v>
      </c>
      <c r="AE18" s="9">
        <f t="shared" si="20"/>
        <v>789283.29</v>
      </c>
      <c r="AG18" s="217">
        <f t="shared" si="7"/>
        <v>0</v>
      </c>
      <c r="AI18" s="217">
        <f t="shared" si="8"/>
        <v>0</v>
      </c>
    </row>
    <row r="19" spans="2:35" x14ac:dyDescent="0.3">
      <c r="B19" s="5">
        <f>WORKDAY(C19,-$C$7,KalendarzŚwiąt!$A$2:$A$103)</f>
        <v>44869</v>
      </c>
      <c r="C19" s="10">
        <f t="shared" si="18"/>
        <v>44879</v>
      </c>
      <c r="D19" s="10">
        <f>WORKDAY(C19,1,KalendarzŚwiąt!$A$2:$A$103)</f>
        <v>44880</v>
      </c>
      <c r="E19" s="3">
        <f t="shared" si="9"/>
        <v>3</v>
      </c>
      <c r="F19" s="3">
        <f>SUM($E$14:E19)</f>
        <v>11</v>
      </c>
      <c r="G19" s="3">
        <f t="shared" si="10"/>
        <v>1</v>
      </c>
      <c r="H19" s="6">
        <f>SUM($G$14:G19)</f>
        <v>11</v>
      </c>
      <c r="J19" s="92">
        <f>VLOOKUP(B19,DaneRynkowe1!B:D,3,0)</f>
        <v>6.4549999999999996E-2</v>
      </c>
      <c r="K19" s="35">
        <f t="shared" si="0"/>
        <v>5.3054794520547945E-4</v>
      </c>
      <c r="L19" s="35">
        <f t="shared" si="11"/>
        <v>1.0018747895487243</v>
      </c>
      <c r="M19" s="238">
        <f t="shared" si="1"/>
        <v>6.2208899999999998E-2</v>
      </c>
      <c r="N19" s="35">
        <f t="shared" si="2"/>
        <v>1.8747887671232877E-3</v>
      </c>
      <c r="O19" s="236">
        <f t="shared" si="3"/>
        <v>7.1312899999999985E-2</v>
      </c>
      <c r="P19" s="7"/>
      <c r="Q19" s="214">
        <f t="shared" si="12"/>
        <v>1000000000</v>
      </c>
      <c r="R19" s="216">
        <f t="shared" si="13"/>
        <v>5.0000000000000001E-3</v>
      </c>
      <c r="S19" s="216">
        <f t="shared" si="14"/>
        <v>5.0000000000000001E-3</v>
      </c>
      <c r="T19" s="19">
        <f t="shared" si="15"/>
        <v>222775.07</v>
      </c>
      <c r="U19" s="8">
        <f>SUM($T$14:T19)</f>
        <v>2176158.63</v>
      </c>
      <c r="V19" s="8">
        <f t="shared" si="16"/>
        <v>2176158.63</v>
      </c>
      <c r="W19" s="9">
        <f t="shared" si="19"/>
        <v>222775.06999999983</v>
      </c>
      <c r="X19" s="8"/>
      <c r="Y19" s="217">
        <f t="shared" si="4"/>
        <v>0</v>
      </c>
      <c r="Z19" s="217">
        <f t="shared" si="5"/>
        <v>0</v>
      </c>
      <c r="AB19" s="43">
        <f>VLOOKUP(B19,DaneRynkowe2!B:C,2,0)</f>
        <v>105.54505965</v>
      </c>
      <c r="AC19" s="49">
        <f t="shared" si="6"/>
        <v>6.2208899999999998E-2</v>
      </c>
      <c r="AD19" s="8">
        <f t="shared" si="17"/>
        <v>2176158.63</v>
      </c>
      <c r="AE19" s="9">
        <f t="shared" si="20"/>
        <v>222775.06999999983</v>
      </c>
      <c r="AG19" s="217">
        <f t="shared" si="7"/>
        <v>0</v>
      </c>
      <c r="AI19" s="217">
        <f t="shared" si="8"/>
        <v>0</v>
      </c>
    </row>
    <row r="20" spans="2:35" x14ac:dyDescent="0.3">
      <c r="B20" s="5">
        <f>WORKDAY(C20,-$C$7,KalendarzŚwiąt!$A$2:$A$103)</f>
        <v>44872</v>
      </c>
      <c r="C20" s="10">
        <f t="shared" si="18"/>
        <v>44880</v>
      </c>
      <c r="D20" s="10">
        <f>WORKDAY(C20,1,KalendarzŚwiąt!$A$2:$A$103)</f>
        <v>44881</v>
      </c>
      <c r="E20" s="3">
        <f t="shared" si="9"/>
        <v>1</v>
      </c>
      <c r="F20" s="3">
        <f>SUM($E$14:E20)</f>
        <v>12</v>
      </c>
      <c r="G20" s="3">
        <f t="shared" si="10"/>
        <v>1</v>
      </c>
      <c r="H20" s="6">
        <f>SUM($G$14:G20)</f>
        <v>12</v>
      </c>
      <c r="J20" s="92">
        <f>VLOOKUP(B20,DaneRynkowe1!B:D,3,0)</f>
        <v>6.5380000000000008E-2</v>
      </c>
      <c r="K20" s="35">
        <f t="shared" si="0"/>
        <v>1.7912328767123289E-4</v>
      </c>
      <c r="L20" s="35">
        <f t="shared" si="11"/>
        <v>1.0020542486548634</v>
      </c>
      <c r="M20" s="238">
        <f t="shared" si="1"/>
        <v>6.2483400000000001E-2</v>
      </c>
      <c r="N20" s="35">
        <f t="shared" si="2"/>
        <v>2.0542487671232879E-3</v>
      </c>
      <c r="O20" s="236">
        <f t="shared" si="3"/>
        <v>6.5502900000000072E-2</v>
      </c>
      <c r="P20" s="7"/>
      <c r="Q20" s="214">
        <f t="shared" si="12"/>
        <v>1000000000</v>
      </c>
      <c r="R20" s="216">
        <f t="shared" si="13"/>
        <v>5.0000000000000001E-3</v>
      </c>
      <c r="S20" s="216">
        <f t="shared" si="14"/>
        <v>5.0000000000000001E-3</v>
      </c>
      <c r="T20" s="19">
        <f t="shared" si="15"/>
        <v>206857.26</v>
      </c>
      <c r="U20" s="8">
        <f>SUM($T$14:T20)</f>
        <v>2383015.8899999997</v>
      </c>
      <c r="V20" s="8">
        <f t="shared" si="16"/>
        <v>2383015.89</v>
      </c>
      <c r="W20" s="9">
        <f t="shared" si="19"/>
        <v>206857.26000000024</v>
      </c>
      <c r="X20" s="8"/>
      <c r="Y20" s="217">
        <f t="shared" si="4"/>
        <v>0</v>
      </c>
      <c r="Z20" s="217">
        <f t="shared" si="5"/>
        <v>2.3283064365386963E-10</v>
      </c>
      <c r="AB20" s="43">
        <f>VLOOKUP(B20,DaneRynkowe2!B:C,2,0)</f>
        <v>105.60105636999999</v>
      </c>
      <c r="AC20" s="49">
        <f t="shared" si="6"/>
        <v>6.2483400000000001E-2</v>
      </c>
      <c r="AD20" s="8">
        <f t="shared" si="17"/>
        <v>2383015.89</v>
      </c>
      <c r="AE20" s="9">
        <f t="shared" si="20"/>
        <v>206857.26000000024</v>
      </c>
      <c r="AG20" s="217">
        <f t="shared" si="7"/>
        <v>0</v>
      </c>
      <c r="AI20" s="217">
        <f t="shared" si="8"/>
        <v>-2.3283064365386963E-10</v>
      </c>
    </row>
    <row r="21" spans="2:35" x14ac:dyDescent="0.3">
      <c r="B21" s="5">
        <f>WORKDAY(C21,-$C$7,KalendarzŚwiąt!$A$2:$A$103)</f>
        <v>44873</v>
      </c>
      <c r="C21" s="10">
        <f t="shared" si="18"/>
        <v>44881</v>
      </c>
      <c r="D21" s="10">
        <f>WORKDAY(C21,1,KalendarzŚwiąt!$A$2:$A$103)</f>
        <v>44882</v>
      </c>
      <c r="E21" s="3">
        <f t="shared" si="9"/>
        <v>1</v>
      </c>
      <c r="F21" s="3">
        <f>SUM($E$14:E21)</f>
        <v>13</v>
      </c>
      <c r="G21" s="3">
        <f t="shared" si="10"/>
        <v>1</v>
      </c>
      <c r="H21" s="6">
        <f>SUM($G$14:G21)</f>
        <v>13</v>
      </c>
      <c r="J21" s="92">
        <f>VLOOKUP(B21,DaneRynkowe1!B:D,3,0)</f>
        <v>6.5369999999999998E-2</v>
      </c>
      <c r="K21" s="35">
        <f t="shared" si="0"/>
        <v>1.7909589041095891E-4</v>
      </c>
      <c r="L21" s="35">
        <f t="shared" si="11"/>
        <v>1.0022337124527663</v>
      </c>
      <c r="M21" s="238">
        <f t="shared" si="1"/>
        <v>6.2715800000000002E-2</v>
      </c>
      <c r="N21" s="35">
        <f t="shared" si="2"/>
        <v>2.2337134246575344E-3</v>
      </c>
      <c r="O21" s="236">
        <f t="shared" si="3"/>
        <v>6.5504599999999968E-2</v>
      </c>
      <c r="P21" s="7"/>
      <c r="Q21" s="214">
        <f t="shared" si="12"/>
        <v>1000000000</v>
      </c>
      <c r="R21" s="216">
        <f t="shared" si="13"/>
        <v>5.0000000000000001E-3</v>
      </c>
      <c r="S21" s="216">
        <f t="shared" si="14"/>
        <v>5.0000000000000001E-3</v>
      </c>
      <c r="T21" s="19">
        <f t="shared" si="15"/>
        <v>206861.92</v>
      </c>
      <c r="U21" s="8">
        <f>SUM($T$14:T21)</f>
        <v>2589877.8099999996</v>
      </c>
      <c r="V21" s="8">
        <f t="shared" si="16"/>
        <v>2589877.81</v>
      </c>
      <c r="W21" s="9">
        <f t="shared" si="19"/>
        <v>206861.91999999993</v>
      </c>
      <c r="X21" s="8"/>
      <c r="Y21" s="217">
        <f t="shared" si="4"/>
        <v>0</v>
      </c>
      <c r="Z21" s="217">
        <f t="shared" si="5"/>
        <v>0</v>
      </c>
      <c r="AB21" s="43">
        <f>VLOOKUP(B21,DaneRynkowe2!B:C,2,0)</f>
        <v>105.61997196999999</v>
      </c>
      <c r="AC21" s="49">
        <f t="shared" si="6"/>
        <v>6.2715800000000002E-2</v>
      </c>
      <c r="AD21" s="8">
        <f t="shared" si="17"/>
        <v>2589877.81</v>
      </c>
      <c r="AE21" s="9">
        <f t="shared" si="20"/>
        <v>206861.91999999993</v>
      </c>
      <c r="AG21" s="217">
        <f t="shared" si="7"/>
        <v>0</v>
      </c>
      <c r="AI21" s="217">
        <f t="shared" si="8"/>
        <v>0</v>
      </c>
    </row>
    <row r="22" spans="2:35" x14ac:dyDescent="0.3">
      <c r="B22" s="5">
        <f>WORKDAY(C22,-$C$7,KalendarzŚwiąt!$A$2:$A$103)</f>
        <v>44874</v>
      </c>
      <c r="C22" s="10">
        <f t="shared" si="18"/>
        <v>44882</v>
      </c>
      <c r="D22" s="10">
        <f>WORKDAY(C22,1,KalendarzŚwiąt!$A$2:$A$103)</f>
        <v>44883</v>
      </c>
      <c r="E22" s="3">
        <f t="shared" si="9"/>
        <v>1</v>
      </c>
      <c r="F22" s="3">
        <f>SUM($E$14:E22)</f>
        <v>14</v>
      </c>
      <c r="G22" s="3">
        <f t="shared" si="10"/>
        <v>1</v>
      </c>
      <c r="H22" s="6">
        <f>SUM($G$14:G22)</f>
        <v>14</v>
      </c>
      <c r="J22" s="92">
        <f>VLOOKUP(B22,DaneRynkowe1!B:D,3,0)</f>
        <v>6.4950000000000008E-2</v>
      </c>
      <c r="K22" s="35">
        <f t="shared" si="0"/>
        <v>1.7794520547945208E-4</v>
      </c>
      <c r="L22" s="35">
        <f t="shared" si="11"/>
        <v>1.0024120551366671</v>
      </c>
      <c r="M22" s="238">
        <f t="shared" si="1"/>
        <v>6.2885700000000003E-2</v>
      </c>
      <c r="N22" s="35">
        <f t="shared" si="2"/>
        <v>2.4120542465753425E-3</v>
      </c>
      <c r="O22" s="236">
        <f t="shared" si="3"/>
        <v>6.5094399999999941E-2</v>
      </c>
      <c r="P22" s="7"/>
      <c r="Q22" s="214">
        <f t="shared" si="12"/>
        <v>1000000000</v>
      </c>
      <c r="R22" s="216">
        <f t="shared" si="13"/>
        <v>5.0000000000000001E-3</v>
      </c>
      <c r="S22" s="216">
        <f t="shared" si="14"/>
        <v>5.0000000000000001E-3</v>
      </c>
      <c r="T22" s="19">
        <f t="shared" si="15"/>
        <v>205738.08</v>
      </c>
      <c r="U22" s="8">
        <f>SUM($T$14:T22)</f>
        <v>2795615.8899999997</v>
      </c>
      <c r="V22" s="8">
        <f t="shared" si="16"/>
        <v>2795615.89</v>
      </c>
      <c r="W22" s="9">
        <f t="shared" si="19"/>
        <v>205738.08000000007</v>
      </c>
      <c r="X22" s="8"/>
      <c r="Y22" s="217">
        <f t="shared" si="4"/>
        <v>0</v>
      </c>
      <c r="Z22" s="217">
        <f t="shared" si="5"/>
        <v>0</v>
      </c>
      <c r="AB22" s="43">
        <f>VLOOKUP(B22,DaneRynkowe2!B:C,2,0)</f>
        <v>105.63888808</v>
      </c>
      <c r="AC22" s="49">
        <f t="shared" si="6"/>
        <v>6.2885700000000003E-2</v>
      </c>
      <c r="AD22" s="8">
        <f t="shared" si="17"/>
        <v>2795615.89</v>
      </c>
      <c r="AE22" s="9">
        <f t="shared" si="20"/>
        <v>205738.08000000007</v>
      </c>
      <c r="AG22" s="217">
        <f t="shared" si="7"/>
        <v>0</v>
      </c>
      <c r="AI22" s="217">
        <f t="shared" si="8"/>
        <v>0</v>
      </c>
    </row>
    <row r="23" spans="2:35" x14ac:dyDescent="0.3">
      <c r="B23" s="5">
        <f>WORKDAY(C23,-$C$7,KalendarzŚwiąt!$A$2:$A$103)</f>
        <v>44875</v>
      </c>
      <c r="C23" s="10">
        <f t="shared" si="18"/>
        <v>44883</v>
      </c>
      <c r="D23" s="10">
        <f>WORKDAY(C23,1,KalendarzŚwiąt!$A$2:$A$103)</f>
        <v>44886</v>
      </c>
      <c r="E23" s="3">
        <f t="shared" si="9"/>
        <v>4</v>
      </c>
      <c r="F23" s="3">
        <f>SUM($E$14:E23)</f>
        <v>18</v>
      </c>
      <c r="G23" s="3">
        <f t="shared" si="10"/>
        <v>3</v>
      </c>
      <c r="H23" s="6">
        <f>SUM($G$14:G23)</f>
        <v>17</v>
      </c>
      <c r="J23" s="92">
        <f>VLOOKUP(B23,DaneRynkowe1!B:D,3,0)</f>
        <v>6.4850000000000005E-2</v>
      </c>
      <c r="K23" s="35">
        <f t="shared" si="0"/>
        <v>7.1068493150684936E-4</v>
      </c>
      <c r="L23" s="35">
        <f t="shared" si="11"/>
        <v>1.0031244542794135</v>
      </c>
      <c r="M23" s="238">
        <f t="shared" si="1"/>
        <v>6.3356999999999997E-2</v>
      </c>
      <c r="N23" s="35">
        <f t="shared" si="2"/>
        <v>2.9508739726027394E-3</v>
      </c>
      <c r="O23" s="236">
        <f t="shared" si="3"/>
        <v>6.5556399999999959E-2</v>
      </c>
      <c r="P23" s="7"/>
      <c r="Q23" s="214">
        <f t="shared" si="12"/>
        <v>1000000000</v>
      </c>
      <c r="R23" s="216">
        <f t="shared" si="13"/>
        <v>5.0000000000000001E-3</v>
      </c>
      <c r="S23" s="216">
        <f t="shared" si="14"/>
        <v>5.0000000000000001E-3</v>
      </c>
      <c r="T23" s="19">
        <f t="shared" si="15"/>
        <v>621011.51</v>
      </c>
      <c r="U23" s="8">
        <f>SUM($T$14:T23)</f>
        <v>3416627.3999999994</v>
      </c>
      <c r="V23" s="8">
        <f t="shared" si="16"/>
        <v>3416627.4</v>
      </c>
      <c r="W23" s="9">
        <f t="shared" si="19"/>
        <v>621011.50999999978</v>
      </c>
      <c r="X23" s="8"/>
      <c r="Y23" s="217">
        <f t="shared" si="4"/>
        <v>0</v>
      </c>
      <c r="Z23" s="217">
        <f t="shared" si="5"/>
        <v>0</v>
      </c>
      <c r="AB23" s="43">
        <f>VLOOKUP(B23,DaneRynkowe2!B:C,2,0)</f>
        <v>105.65768601000001</v>
      </c>
      <c r="AC23" s="49">
        <f t="shared" si="6"/>
        <v>6.3356999999999997E-2</v>
      </c>
      <c r="AD23" s="8">
        <f t="shared" si="17"/>
        <v>3416627.4</v>
      </c>
      <c r="AE23" s="9">
        <f t="shared" si="20"/>
        <v>621011.50999999978</v>
      </c>
      <c r="AG23" s="217">
        <f t="shared" si="7"/>
        <v>0</v>
      </c>
      <c r="AI23" s="217">
        <f t="shared" si="8"/>
        <v>0</v>
      </c>
    </row>
    <row r="24" spans="2:35" x14ac:dyDescent="0.3">
      <c r="B24" s="5">
        <f>WORKDAY(C24,-$C$7,KalendarzŚwiąt!$A$2:$A$103)</f>
        <v>44879</v>
      </c>
      <c r="C24" s="10">
        <f t="shared" si="18"/>
        <v>44886</v>
      </c>
      <c r="D24" s="10">
        <f>WORKDAY(C24,1,KalendarzŚwiąt!$A$2:$A$103)</f>
        <v>44887</v>
      </c>
      <c r="E24" s="3">
        <f t="shared" si="9"/>
        <v>1</v>
      </c>
      <c r="F24" s="3">
        <f>SUM($E$14:E24)</f>
        <v>19</v>
      </c>
      <c r="G24" s="3">
        <f t="shared" si="10"/>
        <v>1</v>
      </c>
      <c r="H24" s="6">
        <f>SUM($G$14:G24)</f>
        <v>18</v>
      </c>
      <c r="J24" s="92">
        <f>VLOOKUP(B24,DaneRynkowe1!B:D,3,0)</f>
        <v>6.2539999999999998E-2</v>
      </c>
      <c r="K24" s="35">
        <f t="shared" si="0"/>
        <v>1.7134246575342465E-4</v>
      </c>
      <c r="L24" s="35">
        <f t="shared" si="11"/>
        <v>1.0032963320968673</v>
      </c>
      <c r="M24" s="238">
        <f t="shared" si="1"/>
        <v>6.33243E-2</v>
      </c>
      <c r="N24" s="35">
        <f t="shared" si="2"/>
        <v>3.1228421917808219E-3</v>
      </c>
      <c r="O24" s="236">
        <f t="shared" si="3"/>
        <v>6.2768400000000141E-2</v>
      </c>
      <c r="P24" s="7"/>
      <c r="Q24" s="214">
        <f t="shared" si="12"/>
        <v>1000000000</v>
      </c>
      <c r="R24" s="216">
        <f t="shared" si="13"/>
        <v>5.0000000000000001E-3</v>
      </c>
      <c r="S24" s="216">
        <f t="shared" si="14"/>
        <v>5.0000000000000001E-3</v>
      </c>
      <c r="T24" s="19">
        <f t="shared" si="15"/>
        <v>199365.48</v>
      </c>
      <c r="U24" s="8">
        <f>SUM($T$14:T24)</f>
        <v>3615992.8799999994</v>
      </c>
      <c r="V24" s="8">
        <f t="shared" si="16"/>
        <v>3615992.88</v>
      </c>
      <c r="W24" s="9">
        <f t="shared" si="19"/>
        <v>199365.47999999998</v>
      </c>
      <c r="X24" s="8"/>
      <c r="Y24" s="217">
        <f t="shared" si="4"/>
        <v>0</v>
      </c>
      <c r="Z24" s="217">
        <f t="shared" si="5"/>
        <v>0</v>
      </c>
      <c r="AB24" s="43">
        <f>VLOOKUP(B24,DaneRynkowe2!B:C,2,0)</f>
        <v>105.73277534</v>
      </c>
      <c r="AC24" s="49">
        <f t="shared" si="6"/>
        <v>6.33243E-2</v>
      </c>
      <c r="AD24" s="8">
        <f t="shared" si="17"/>
        <v>3615992.88</v>
      </c>
      <c r="AE24" s="9">
        <f t="shared" si="20"/>
        <v>199365.47999999998</v>
      </c>
      <c r="AG24" s="217">
        <f t="shared" si="7"/>
        <v>0</v>
      </c>
      <c r="AI24" s="217">
        <f t="shared" si="8"/>
        <v>0</v>
      </c>
    </row>
    <row r="25" spans="2:35" x14ac:dyDescent="0.3">
      <c r="B25" s="5">
        <f>WORKDAY(C25,-$C$7,KalendarzŚwiąt!$A$2:$A$103)</f>
        <v>44880</v>
      </c>
      <c r="C25" s="10">
        <f t="shared" si="18"/>
        <v>44887</v>
      </c>
      <c r="D25" s="10">
        <f>WORKDAY(C25,1,KalendarzŚwiąt!$A$2:$A$103)</f>
        <v>44888</v>
      </c>
      <c r="E25" s="3">
        <f t="shared" si="9"/>
        <v>1</v>
      </c>
      <c r="F25" s="3">
        <f>SUM($E$14:E25)</f>
        <v>20</v>
      </c>
      <c r="G25" s="3">
        <f t="shared" si="10"/>
        <v>1</v>
      </c>
      <c r="H25" s="6">
        <f>SUM($G$14:G25)</f>
        <v>19</v>
      </c>
      <c r="J25" s="92">
        <f>VLOOKUP(B25,DaneRynkowe1!B:D,3,0)</f>
        <v>6.3030000000000003E-2</v>
      </c>
      <c r="K25" s="35">
        <f t="shared" si="0"/>
        <v>1.7268493150684932E-4</v>
      </c>
      <c r="L25" s="35">
        <f t="shared" si="11"/>
        <v>1.0034695862552565</v>
      </c>
      <c r="M25" s="238">
        <f t="shared" si="1"/>
        <v>6.3319899999999998E-2</v>
      </c>
      <c r="N25" s="35">
        <f t="shared" si="2"/>
        <v>3.2961043835616436E-3</v>
      </c>
      <c r="O25" s="236">
        <f t="shared" si="3"/>
        <v>6.3240699999999914E-2</v>
      </c>
      <c r="P25" s="7"/>
      <c r="Q25" s="214">
        <f t="shared" si="12"/>
        <v>1000000000</v>
      </c>
      <c r="R25" s="216">
        <f t="shared" si="13"/>
        <v>5.0000000000000001E-3</v>
      </c>
      <c r="S25" s="216">
        <f t="shared" si="14"/>
        <v>5.0000000000000001E-3</v>
      </c>
      <c r="T25" s="19">
        <f t="shared" si="15"/>
        <v>200659.45</v>
      </c>
      <c r="U25" s="8">
        <f>SUM($T$14:T25)</f>
        <v>3816652.3299999996</v>
      </c>
      <c r="V25" s="8">
        <f t="shared" si="16"/>
        <v>3816652.33</v>
      </c>
      <c r="W25" s="9">
        <f t="shared" si="19"/>
        <v>200659.45000000019</v>
      </c>
      <c r="X25" s="8"/>
      <c r="Y25" s="217">
        <f t="shared" si="4"/>
        <v>0</v>
      </c>
      <c r="Z25" s="217">
        <f t="shared" si="5"/>
        <v>0</v>
      </c>
      <c r="AB25" s="43">
        <f>VLOOKUP(B25,DaneRynkowe2!B:C,2,0)</f>
        <v>105.75089185</v>
      </c>
      <c r="AC25" s="49">
        <f t="shared" si="6"/>
        <v>6.3319899999999998E-2</v>
      </c>
      <c r="AD25" s="8">
        <f t="shared" si="17"/>
        <v>3816652.33</v>
      </c>
      <c r="AE25" s="9">
        <f t="shared" si="20"/>
        <v>200659.45000000019</v>
      </c>
      <c r="AG25" s="217">
        <f t="shared" si="7"/>
        <v>0</v>
      </c>
      <c r="AI25" s="217">
        <f t="shared" si="8"/>
        <v>0</v>
      </c>
    </row>
    <row r="26" spans="2:35" x14ac:dyDescent="0.3">
      <c r="B26" s="5">
        <f>WORKDAY(C26,-$C$7,KalendarzŚwiąt!$A$2:$A$103)</f>
        <v>44881</v>
      </c>
      <c r="C26" s="10">
        <f t="shared" si="18"/>
        <v>44888</v>
      </c>
      <c r="D26" s="10">
        <f>WORKDAY(C26,1,KalendarzŚwiąt!$A$2:$A$103)</f>
        <v>44889</v>
      </c>
      <c r="E26" s="3">
        <f t="shared" si="9"/>
        <v>1</v>
      </c>
      <c r="F26" s="3">
        <f>SUM($E$14:E26)</f>
        <v>21</v>
      </c>
      <c r="G26" s="3">
        <f t="shared" si="10"/>
        <v>1</v>
      </c>
      <c r="H26" s="6">
        <f>SUM($G$14:G26)</f>
        <v>20</v>
      </c>
      <c r="J26" s="92">
        <f>VLOOKUP(B26,DaneRynkowe1!B:D,3,0)</f>
        <v>6.2289999999999998E-2</v>
      </c>
      <c r="K26" s="35">
        <f t="shared" si="0"/>
        <v>1.7065753424657534E-4</v>
      </c>
      <c r="L26" s="35">
        <f t="shared" si="11"/>
        <v>1.0036408359005382</v>
      </c>
      <c r="M26" s="238">
        <f t="shared" si="1"/>
        <v>6.3281199999999996E-2</v>
      </c>
      <c r="N26" s="35">
        <f t="shared" si="2"/>
        <v>3.46746301369863E-3</v>
      </c>
      <c r="O26" s="236">
        <f t="shared" si="3"/>
        <v>6.2545900000000015E-2</v>
      </c>
      <c r="P26" s="7"/>
      <c r="Q26" s="214">
        <f t="shared" si="12"/>
        <v>1000000000</v>
      </c>
      <c r="R26" s="216">
        <f t="shared" si="13"/>
        <v>5.0000000000000001E-3</v>
      </c>
      <c r="S26" s="216">
        <f t="shared" si="14"/>
        <v>5.0000000000000001E-3</v>
      </c>
      <c r="T26" s="19">
        <f t="shared" si="15"/>
        <v>198755.89</v>
      </c>
      <c r="U26" s="8">
        <f>SUM($T$14:T26)</f>
        <v>4015408.2199999997</v>
      </c>
      <c r="V26" s="8">
        <f t="shared" si="16"/>
        <v>4015408.22</v>
      </c>
      <c r="W26" s="9">
        <f t="shared" si="19"/>
        <v>198755.89000000013</v>
      </c>
      <c r="X26" s="8"/>
      <c r="Y26" s="217">
        <f t="shared" si="4"/>
        <v>0</v>
      </c>
      <c r="Z26" s="217">
        <f t="shared" si="5"/>
        <v>0</v>
      </c>
      <c r="AB26" s="43">
        <f>VLOOKUP(B26,DaneRynkowe2!B:C,2,0)</f>
        <v>105.76915344</v>
      </c>
      <c r="AC26" s="49">
        <f t="shared" si="6"/>
        <v>6.3281199999999996E-2</v>
      </c>
      <c r="AD26" s="8">
        <f t="shared" si="17"/>
        <v>4015408.22</v>
      </c>
      <c r="AE26" s="9">
        <f t="shared" si="20"/>
        <v>198755.89000000013</v>
      </c>
      <c r="AG26" s="217">
        <f t="shared" si="7"/>
        <v>0</v>
      </c>
      <c r="AI26" s="217">
        <f t="shared" si="8"/>
        <v>0</v>
      </c>
    </row>
    <row r="27" spans="2:35" x14ac:dyDescent="0.3">
      <c r="B27" s="5">
        <f>WORKDAY(C27,-$C$7,KalendarzŚwiąt!$A$2:$A$103)</f>
        <v>44882</v>
      </c>
      <c r="C27" s="10">
        <f t="shared" si="18"/>
        <v>44889</v>
      </c>
      <c r="D27" s="10">
        <f>WORKDAY(C27,1,KalendarzŚwiąt!$A$2:$A$103)</f>
        <v>44890</v>
      </c>
      <c r="E27" s="3">
        <f t="shared" si="9"/>
        <v>1</v>
      </c>
      <c r="F27" s="3">
        <f>SUM($E$14:E27)</f>
        <v>22</v>
      </c>
      <c r="G27" s="3">
        <f t="shared" si="10"/>
        <v>1</v>
      </c>
      <c r="H27" s="6">
        <f>SUM($G$14:G27)</f>
        <v>21</v>
      </c>
      <c r="J27" s="92">
        <f>VLOOKUP(B27,DaneRynkowe1!B:D,3,0)</f>
        <v>6.157E-2</v>
      </c>
      <c r="K27" s="35">
        <f t="shared" si="0"/>
        <v>1.686849315068493E-4</v>
      </c>
      <c r="L27" s="35">
        <f t="shared" si="11"/>
        <v>1.0038101349861994</v>
      </c>
      <c r="M27" s="238">
        <f t="shared" si="1"/>
        <v>6.3213599999999995E-2</v>
      </c>
      <c r="N27" s="35">
        <f t="shared" si="2"/>
        <v>3.6369468493150682E-3</v>
      </c>
      <c r="O27" s="236">
        <f t="shared" si="3"/>
        <v>6.1861599999999961E-2</v>
      </c>
      <c r="P27" s="7"/>
      <c r="Q27" s="214">
        <f t="shared" si="12"/>
        <v>1000000000</v>
      </c>
      <c r="R27" s="216">
        <f t="shared" si="13"/>
        <v>5.0000000000000001E-3</v>
      </c>
      <c r="S27" s="216">
        <f t="shared" si="14"/>
        <v>5.0000000000000001E-3</v>
      </c>
      <c r="T27" s="19">
        <f t="shared" si="15"/>
        <v>196881.1</v>
      </c>
      <c r="U27" s="8">
        <f>SUM($T$14:T27)</f>
        <v>4212289.3199999994</v>
      </c>
      <c r="V27" s="8">
        <f t="shared" si="16"/>
        <v>4212289.32</v>
      </c>
      <c r="W27" s="9">
        <f t="shared" si="19"/>
        <v>196881.10000000009</v>
      </c>
      <c r="X27" s="8"/>
      <c r="Y27" s="217">
        <f t="shared" si="4"/>
        <v>0</v>
      </c>
      <c r="Z27" s="217">
        <f t="shared" si="5"/>
        <v>0</v>
      </c>
      <c r="AB27" s="43">
        <f>VLOOKUP(B27,DaneRynkowe2!B:C,2,0)</f>
        <v>105.78720374</v>
      </c>
      <c r="AC27" s="49">
        <f t="shared" si="6"/>
        <v>6.3213599999999995E-2</v>
      </c>
      <c r="AD27" s="8">
        <f t="shared" si="17"/>
        <v>4212289.32</v>
      </c>
      <c r="AE27" s="9">
        <f t="shared" si="20"/>
        <v>196881.10000000009</v>
      </c>
      <c r="AG27" s="217">
        <f t="shared" si="7"/>
        <v>0</v>
      </c>
      <c r="AI27" s="217">
        <f t="shared" si="8"/>
        <v>0</v>
      </c>
    </row>
    <row r="28" spans="2:35" x14ac:dyDescent="0.3">
      <c r="B28" s="5">
        <f>WORKDAY(C28,-$C$7,KalendarzŚwiąt!$A$2:$A$103)</f>
        <v>44883</v>
      </c>
      <c r="C28" s="10">
        <f t="shared" si="18"/>
        <v>44890</v>
      </c>
      <c r="D28" s="10">
        <f>WORKDAY(C28,1,KalendarzŚwiąt!$A$2:$A$103)</f>
        <v>44893</v>
      </c>
      <c r="E28" s="3">
        <f t="shared" si="9"/>
        <v>3</v>
      </c>
      <c r="F28" s="3">
        <f>SUM($E$14:E28)</f>
        <v>25</v>
      </c>
      <c r="G28" s="3">
        <f t="shared" si="10"/>
        <v>3</v>
      </c>
      <c r="H28" s="6">
        <f>SUM($G$14:G28)</f>
        <v>24</v>
      </c>
      <c r="J28" s="92">
        <f>VLOOKUP(B28,DaneRynkowe1!B:D,3,0)</f>
        <v>6.1120000000000001E-2</v>
      </c>
      <c r="K28" s="35">
        <f t="shared" si="0"/>
        <v>5.0235616438356159E-4</v>
      </c>
      <c r="L28" s="35">
        <f t="shared" si="11"/>
        <v>1.0043144051953805</v>
      </c>
      <c r="M28" s="238">
        <f t="shared" si="1"/>
        <v>6.2990299999999999E-2</v>
      </c>
      <c r="N28" s="35">
        <f t="shared" si="2"/>
        <v>4.1418279452054797E-3</v>
      </c>
      <c r="O28" s="236">
        <f t="shared" si="3"/>
        <v>6.1427200000000064E-2</v>
      </c>
      <c r="P28" s="7"/>
      <c r="Q28" s="214">
        <f t="shared" si="12"/>
        <v>1000000000</v>
      </c>
      <c r="R28" s="216">
        <f t="shared" si="13"/>
        <v>5.0000000000000001E-3</v>
      </c>
      <c r="S28" s="216">
        <f t="shared" si="14"/>
        <v>5.0000000000000001E-3</v>
      </c>
      <c r="T28" s="19">
        <f t="shared" si="15"/>
        <v>587072.88</v>
      </c>
      <c r="U28" s="8">
        <f>SUM($T$14:T28)</f>
        <v>4799362.1999999993</v>
      </c>
      <c r="V28" s="8">
        <f t="shared" si="16"/>
        <v>4799362.1900000004</v>
      </c>
      <c r="W28" s="9">
        <f t="shared" si="19"/>
        <v>587072.87000000011</v>
      </c>
      <c r="X28" s="8"/>
      <c r="Y28" s="217">
        <f t="shared" si="4"/>
        <v>9.9999988451600075E-3</v>
      </c>
      <c r="Z28" s="217">
        <f t="shared" si="5"/>
        <v>-9.9999998928979039E-3</v>
      </c>
      <c r="AB28" s="43">
        <f>VLOOKUP(B28,DaneRynkowe2!B:C,2,0)</f>
        <v>105.80504845</v>
      </c>
      <c r="AC28" s="49">
        <f t="shared" si="6"/>
        <v>6.2990299999999999E-2</v>
      </c>
      <c r="AD28" s="8">
        <f t="shared" si="17"/>
        <v>4799362.1900000004</v>
      </c>
      <c r="AE28" s="9">
        <f t="shared" si="20"/>
        <v>587072.87000000011</v>
      </c>
      <c r="AG28" s="217">
        <f t="shared" si="7"/>
        <v>0</v>
      </c>
      <c r="AI28" s="217">
        <f t="shared" si="8"/>
        <v>9.9999998928979039E-3</v>
      </c>
    </row>
    <row r="29" spans="2:35" x14ac:dyDescent="0.3">
      <c r="B29" s="5">
        <f>WORKDAY(C29,-$C$7,KalendarzŚwiąt!$A$2:$A$103)</f>
        <v>44886</v>
      </c>
      <c r="C29" s="10">
        <f t="shared" si="18"/>
        <v>44893</v>
      </c>
      <c r="D29" s="10">
        <f>WORKDAY(C29,1,KalendarzŚwiąt!$A$2:$A$103)</f>
        <v>44894</v>
      </c>
      <c r="E29" s="3">
        <f t="shared" si="9"/>
        <v>1</v>
      </c>
      <c r="F29" s="3">
        <f>SUM($E$14:E29)</f>
        <v>26</v>
      </c>
      <c r="G29" s="3">
        <f t="shared" si="10"/>
        <v>1</v>
      </c>
      <c r="H29" s="6">
        <f>SUM($G$14:G29)</f>
        <v>25</v>
      </c>
      <c r="J29" s="92">
        <f>VLOOKUP(B29,DaneRynkowe1!B:D,3,0)</f>
        <v>6.0590000000000005E-2</v>
      </c>
      <c r="K29" s="35">
        <f t="shared" si="0"/>
        <v>1.6600000000000002E-4</v>
      </c>
      <c r="L29" s="35">
        <f t="shared" si="11"/>
        <v>1.0044811213866431</v>
      </c>
      <c r="M29" s="238">
        <f t="shared" si="1"/>
        <v>6.2908099999999995E-2</v>
      </c>
      <c r="N29" s="35">
        <f t="shared" si="2"/>
        <v>4.3087739726027398E-3</v>
      </c>
      <c r="O29" s="236">
        <f t="shared" si="3"/>
        <v>6.0935299999999935E-2</v>
      </c>
      <c r="P29" s="7"/>
      <c r="Q29" s="214">
        <f t="shared" si="12"/>
        <v>1000000000</v>
      </c>
      <c r="R29" s="216">
        <f t="shared" si="13"/>
        <v>5.0000000000000001E-3</v>
      </c>
      <c r="S29" s="216">
        <f t="shared" si="14"/>
        <v>5.0000000000000001E-3</v>
      </c>
      <c r="T29" s="19">
        <f t="shared" si="15"/>
        <v>194343.29</v>
      </c>
      <c r="U29" s="8">
        <f>SUM($T$14:T29)</f>
        <v>4993705.4899999993</v>
      </c>
      <c r="V29" s="8">
        <f t="shared" si="16"/>
        <v>4993705.4800000004</v>
      </c>
      <c r="W29" s="9">
        <f t="shared" si="19"/>
        <v>194343.29000000004</v>
      </c>
      <c r="X29" s="8"/>
      <c r="Y29" s="217">
        <f t="shared" si="4"/>
        <v>9.9999988451600075E-3</v>
      </c>
      <c r="Z29" s="217">
        <f t="shared" si="5"/>
        <v>0</v>
      </c>
      <c r="AB29" s="43">
        <f>VLOOKUP(B29,DaneRynkowe2!B:C,2,0)</f>
        <v>105.85820027</v>
      </c>
      <c r="AC29" s="49">
        <f t="shared" si="6"/>
        <v>6.2908099999999995E-2</v>
      </c>
      <c r="AD29" s="8">
        <f t="shared" si="17"/>
        <v>4993705.4800000004</v>
      </c>
      <c r="AE29" s="9">
        <f t="shared" si="20"/>
        <v>194343.29000000004</v>
      </c>
      <c r="AG29" s="217">
        <f t="shared" si="7"/>
        <v>0</v>
      </c>
      <c r="AI29" s="217">
        <f t="shared" si="8"/>
        <v>0</v>
      </c>
    </row>
    <row r="30" spans="2:35" x14ac:dyDescent="0.3">
      <c r="B30" s="5">
        <f>WORKDAY(C30,-$C$7,KalendarzŚwiąt!$A$2:$A$103)</f>
        <v>44887</v>
      </c>
      <c r="C30" s="10">
        <f t="shared" si="18"/>
        <v>44894</v>
      </c>
      <c r="D30" s="10">
        <f>WORKDAY(C30,1,KalendarzŚwiąt!$A$2:$A$103)</f>
        <v>44895</v>
      </c>
      <c r="E30" s="3">
        <f t="shared" si="9"/>
        <v>1</v>
      </c>
      <c r="F30" s="3">
        <f>SUM($E$14:E30)</f>
        <v>27</v>
      </c>
      <c r="G30" s="3">
        <f t="shared" si="10"/>
        <v>1</v>
      </c>
      <c r="H30" s="6">
        <f>SUM($G$14:G30)</f>
        <v>26</v>
      </c>
      <c r="J30" s="92">
        <f>VLOOKUP(B30,DaneRynkowe1!B:D,3,0)</f>
        <v>6.1260000000000002E-2</v>
      </c>
      <c r="K30" s="35">
        <f t="shared" si="0"/>
        <v>1.6783561643835617E-4</v>
      </c>
      <c r="L30" s="35">
        <f t="shared" si="11"/>
        <v>1.0046497090948516</v>
      </c>
      <c r="M30" s="238">
        <f t="shared" si="1"/>
        <v>6.2857200000000002E-2</v>
      </c>
      <c r="N30" s="35">
        <f t="shared" si="2"/>
        <v>4.4774991780821925E-3</v>
      </c>
      <c r="O30" s="236">
        <f t="shared" si="3"/>
        <v>6.1584700000000228E-2</v>
      </c>
      <c r="P30" s="7"/>
      <c r="Q30" s="214">
        <f t="shared" si="12"/>
        <v>1000000000</v>
      </c>
      <c r="R30" s="216">
        <f t="shared" si="13"/>
        <v>5.0000000000000001E-3</v>
      </c>
      <c r="S30" s="216">
        <f t="shared" si="14"/>
        <v>5.0000000000000001E-3</v>
      </c>
      <c r="T30" s="19">
        <f t="shared" si="15"/>
        <v>196122.47</v>
      </c>
      <c r="U30" s="8">
        <f>SUM($T$14:T30)</f>
        <v>5189827.959999999</v>
      </c>
      <c r="V30" s="8">
        <f t="shared" si="16"/>
        <v>5189827.95</v>
      </c>
      <c r="W30" s="9">
        <f t="shared" si="19"/>
        <v>196122.46999999974</v>
      </c>
      <c r="X30" s="8"/>
      <c r="Y30" s="217">
        <f t="shared" si="4"/>
        <v>9.9999988451600075E-3</v>
      </c>
      <c r="Z30" s="217">
        <f t="shared" si="5"/>
        <v>-2.6193447411060333E-10</v>
      </c>
      <c r="AB30" s="43">
        <f>VLOOKUP(B30,DaneRynkowe2!B:C,2,0)</f>
        <v>105.87577272999999</v>
      </c>
      <c r="AC30" s="49">
        <f t="shared" si="6"/>
        <v>6.2857200000000002E-2</v>
      </c>
      <c r="AD30" s="8">
        <f t="shared" si="17"/>
        <v>5189827.95</v>
      </c>
      <c r="AE30" s="9">
        <f t="shared" si="20"/>
        <v>196122.46999999974</v>
      </c>
      <c r="AG30" s="217">
        <f t="shared" si="7"/>
        <v>0</v>
      </c>
      <c r="AI30" s="217">
        <f t="shared" si="8"/>
        <v>2.6193447411060333E-10</v>
      </c>
    </row>
    <row r="31" spans="2:35" x14ac:dyDescent="0.3">
      <c r="B31" s="5">
        <f>WORKDAY(C31,-$C$7,KalendarzŚwiąt!$A$2:$A$103)</f>
        <v>44888</v>
      </c>
      <c r="C31" s="10">
        <f t="shared" si="18"/>
        <v>44895</v>
      </c>
      <c r="D31" s="10">
        <f>WORKDAY(C31,1,KalendarzŚwiąt!$A$2:$A$103)</f>
        <v>44896</v>
      </c>
      <c r="E31" s="3">
        <f t="shared" si="9"/>
        <v>1</v>
      </c>
      <c r="F31" s="3">
        <f>SUM($E$14:E31)</f>
        <v>28</v>
      </c>
      <c r="G31" s="3">
        <f t="shared" si="10"/>
        <v>1</v>
      </c>
      <c r="H31" s="6">
        <f>SUM($G$14:G31)</f>
        <v>27</v>
      </c>
      <c r="J31" s="92">
        <f>VLOOKUP(B31,DaneRynkowe1!B:D,3,0)</f>
        <v>6.1379999999999997E-2</v>
      </c>
      <c r="K31" s="35">
        <f t="shared" si="0"/>
        <v>1.6816438356164382E-4</v>
      </c>
      <c r="L31" s="35">
        <f t="shared" ref="L31:L94" si="21">PRODUCT(1+K31,L30)</f>
        <v>1.0048186553938769</v>
      </c>
      <c r="M31" s="238">
        <f t="shared" si="1"/>
        <v>6.2814599999999998E-2</v>
      </c>
      <c r="N31" s="35">
        <f t="shared" si="2"/>
        <v>4.6465594520547944E-3</v>
      </c>
      <c r="O31" s="236">
        <f t="shared" si="3"/>
        <v>6.1706999999999707E-2</v>
      </c>
      <c r="P31" s="7"/>
      <c r="Q31" s="214">
        <f t="shared" si="12"/>
        <v>1000000000</v>
      </c>
      <c r="R31" s="216">
        <f t="shared" si="13"/>
        <v>5.0000000000000001E-3</v>
      </c>
      <c r="S31" s="216">
        <f t="shared" si="14"/>
        <v>5.0000000000000001E-3</v>
      </c>
      <c r="T31" s="19">
        <f t="shared" si="15"/>
        <v>196457.53</v>
      </c>
      <c r="U31" s="8">
        <f>SUM($T$14:T31)</f>
        <v>5386285.4899999993</v>
      </c>
      <c r="V31" s="8">
        <f t="shared" si="16"/>
        <v>5386285.4800000004</v>
      </c>
      <c r="W31" s="9">
        <f t="shared" si="19"/>
        <v>196457.53000000026</v>
      </c>
      <c r="X31" s="8"/>
      <c r="Y31" s="217">
        <f t="shared" si="4"/>
        <v>9.9999988451600075E-3</v>
      </c>
      <c r="Z31" s="217">
        <f t="shared" si="5"/>
        <v>2.6193447411060333E-10</v>
      </c>
      <c r="AB31" s="43">
        <f>VLOOKUP(B31,DaneRynkowe2!B:C,2,0)</f>
        <v>105.89354245</v>
      </c>
      <c r="AC31" s="49">
        <f t="shared" si="6"/>
        <v>6.2814599999999998E-2</v>
      </c>
      <c r="AD31" s="8">
        <f t="shared" si="17"/>
        <v>5386285.4800000004</v>
      </c>
      <c r="AE31" s="9">
        <f t="shared" ref="AE31:AE94" si="22">AD31-AD30</f>
        <v>196457.53000000026</v>
      </c>
      <c r="AG31" s="217">
        <f t="shared" si="7"/>
        <v>0</v>
      </c>
      <c r="AI31" s="217">
        <f t="shared" si="8"/>
        <v>-2.6193447411060333E-10</v>
      </c>
    </row>
    <row r="32" spans="2:35" x14ac:dyDescent="0.3">
      <c r="B32" s="5">
        <f>WORKDAY(C32,-$C$7,KalendarzŚwiąt!$A$2:$A$103)</f>
        <v>44889</v>
      </c>
      <c r="C32" s="10">
        <f t="shared" ref="C32:C95" si="23">D31</f>
        <v>44896</v>
      </c>
      <c r="D32" s="10">
        <f>WORKDAY(C32,1,KalendarzŚwiąt!$A$2:$A$103)</f>
        <v>44897</v>
      </c>
      <c r="E32" s="3">
        <f t="shared" si="9"/>
        <v>1</v>
      </c>
      <c r="F32" s="3">
        <f>SUM($E$14:E32)</f>
        <v>29</v>
      </c>
      <c r="G32" s="3">
        <f t="shared" si="10"/>
        <v>1</v>
      </c>
      <c r="H32" s="6">
        <f>SUM($G$14:G32)</f>
        <v>28</v>
      </c>
      <c r="J32" s="92">
        <f>VLOOKUP(B32,DaneRynkowe1!B:D,3,0)</f>
        <v>6.0690000000000001E-2</v>
      </c>
      <c r="K32" s="35">
        <f t="shared" si="0"/>
        <v>1.6627397260273973E-4</v>
      </c>
      <c r="L32" s="35">
        <f t="shared" si="21"/>
        <v>1.0049857305834546</v>
      </c>
      <c r="M32" s="238">
        <f t="shared" si="1"/>
        <v>6.2751399999999999E-2</v>
      </c>
      <c r="N32" s="35">
        <f t="shared" si="2"/>
        <v>4.8138060273972601E-3</v>
      </c>
      <c r="O32" s="236">
        <f t="shared" si="3"/>
        <v>6.1044999999999995E-2</v>
      </c>
      <c r="P32" s="7"/>
      <c r="Q32" s="214">
        <f t="shared" si="12"/>
        <v>1000000000</v>
      </c>
      <c r="R32" s="216">
        <f t="shared" si="13"/>
        <v>5.0000000000000001E-3</v>
      </c>
      <c r="S32" s="216">
        <f t="shared" si="14"/>
        <v>5.0000000000000001E-3</v>
      </c>
      <c r="T32" s="19">
        <f t="shared" si="15"/>
        <v>194643.84</v>
      </c>
      <c r="U32" s="8">
        <f>SUM($T$14:T32)</f>
        <v>5580929.3299999991</v>
      </c>
      <c r="V32" s="8">
        <f t="shared" si="16"/>
        <v>5580929.3200000003</v>
      </c>
      <c r="W32" s="9">
        <f t="shared" si="19"/>
        <v>194643.83999999985</v>
      </c>
      <c r="X32" s="8"/>
      <c r="Y32" s="217">
        <f t="shared" si="4"/>
        <v>9.9999988451600075E-3</v>
      </c>
      <c r="Z32" s="217">
        <f t="shared" si="5"/>
        <v>0</v>
      </c>
      <c r="AB32" s="43">
        <f>VLOOKUP(B32,DaneRynkowe2!B:C,2,0)</f>
        <v>105.91134997</v>
      </c>
      <c r="AC32" s="49">
        <f t="shared" si="6"/>
        <v>6.2751399999999999E-2</v>
      </c>
      <c r="AD32" s="8">
        <f t="shared" si="17"/>
        <v>5580929.3200000003</v>
      </c>
      <c r="AE32" s="9">
        <f t="shared" si="22"/>
        <v>194643.83999999985</v>
      </c>
      <c r="AG32" s="217">
        <f t="shared" si="7"/>
        <v>0</v>
      </c>
      <c r="AI32" s="217">
        <f t="shared" si="8"/>
        <v>0</v>
      </c>
    </row>
    <row r="33" spans="2:35" x14ac:dyDescent="0.3">
      <c r="B33" s="5">
        <f>WORKDAY(C33,-$C$7,KalendarzŚwiąt!$A$2:$A$103)</f>
        <v>44890</v>
      </c>
      <c r="C33" s="10">
        <f t="shared" si="23"/>
        <v>44897</v>
      </c>
      <c r="D33" s="10">
        <f>WORKDAY(C33,1,KalendarzŚwiąt!$A$2:$A$103)</f>
        <v>44900</v>
      </c>
      <c r="E33" s="3">
        <f t="shared" si="9"/>
        <v>3</v>
      </c>
      <c r="F33" s="3">
        <f>SUM($E$14:E33)</f>
        <v>32</v>
      </c>
      <c r="G33" s="3">
        <f t="shared" si="10"/>
        <v>3</v>
      </c>
      <c r="H33" s="6">
        <f>SUM($G$14:G33)</f>
        <v>31</v>
      </c>
      <c r="J33" s="92">
        <f>VLOOKUP(B33,DaneRynkowe1!B:D,3,0)</f>
        <v>6.0479999999999999E-2</v>
      </c>
      <c r="K33" s="35">
        <f t="shared" si="0"/>
        <v>4.9709589041095886E-4</v>
      </c>
      <c r="L33" s="35">
        <f t="shared" si="21"/>
        <v>1.0054853048600494</v>
      </c>
      <c r="M33" s="238">
        <f t="shared" si="1"/>
        <v>6.2566800000000006E-2</v>
      </c>
      <c r="N33" s="35">
        <f t="shared" si="2"/>
        <v>5.3138926027397268E-3</v>
      </c>
      <c r="O33" s="236">
        <f t="shared" si="3"/>
        <v>6.0843866666666774E-2</v>
      </c>
      <c r="P33" s="7"/>
      <c r="Q33" s="214">
        <f t="shared" si="12"/>
        <v>1000000000</v>
      </c>
      <c r="R33" s="216">
        <f t="shared" si="13"/>
        <v>5.0000000000000001E-3</v>
      </c>
      <c r="S33" s="216">
        <f t="shared" si="14"/>
        <v>5.0000000000000001E-3</v>
      </c>
      <c r="T33" s="19">
        <f t="shared" si="15"/>
        <v>582278.36</v>
      </c>
      <c r="U33" s="8">
        <f>SUM($T$14:T33)</f>
        <v>6163207.6899999995</v>
      </c>
      <c r="V33" s="8">
        <f t="shared" si="16"/>
        <v>6163207.6699999999</v>
      </c>
      <c r="W33" s="9">
        <f t="shared" si="19"/>
        <v>582278.34999999963</v>
      </c>
      <c r="X33" s="8"/>
      <c r="Y33" s="217">
        <f t="shared" si="4"/>
        <v>1.9999999552965164E-2</v>
      </c>
      <c r="Z33" s="217">
        <f t="shared" si="5"/>
        <v>-1.0000000358559191E-2</v>
      </c>
      <c r="AB33" s="43">
        <f>VLOOKUP(B33,DaneRynkowe2!B:C,2,0)</f>
        <v>105.92896028</v>
      </c>
      <c r="AC33" s="49">
        <f t="shared" si="6"/>
        <v>6.2566800000000006E-2</v>
      </c>
      <c r="AD33" s="8">
        <f t="shared" si="17"/>
        <v>6163207.6699999999</v>
      </c>
      <c r="AE33" s="9">
        <f t="shared" si="22"/>
        <v>582278.34999999963</v>
      </c>
      <c r="AG33" s="217">
        <f t="shared" si="7"/>
        <v>0</v>
      </c>
      <c r="AI33" s="217">
        <f t="shared" si="8"/>
        <v>1.0000000358559191E-2</v>
      </c>
    </row>
    <row r="34" spans="2:35" x14ac:dyDescent="0.3">
      <c r="B34" s="5">
        <f>WORKDAY(C34,-$C$7,KalendarzŚwiąt!$A$2:$A$103)</f>
        <v>44893</v>
      </c>
      <c r="C34" s="10">
        <f t="shared" si="23"/>
        <v>44900</v>
      </c>
      <c r="D34" s="10">
        <f>WORKDAY(C34,1,KalendarzŚwiąt!$A$2:$A$103)</f>
        <v>44901</v>
      </c>
      <c r="E34" s="3">
        <f t="shared" si="9"/>
        <v>1</v>
      </c>
      <c r="F34" s="3">
        <f>SUM($E$14:E34)</f>
        <v>33</v>
      </c>
      <c r="G34" s="3">
        <f t="shared" si="10"/>
        <v>1</v>
      </c>
      <c r="H34" s="6">
        <f>SUM($G$14:G34)</f>
        <v>32</v>
      </c>
      <c r="J34" s="92">
        <f>VLOOKUP(B34,DaneRynkowe1!B:D,3,0)</f>
        <v>5.9770000000000004E-2</v>
      </c>
      <c r="K34" s="35">
        <f t="shared" si="0"/>
        <v>1.6375342465753425E-4</v>
      </c>
      <c r="L34" s="35">
        <f t="shared" si="21"/>
        <v>1.005649956522163</v>
      </c>
      <c r="M34" s="238">
        <f t="shared" si="1"/>
        <v>6.2491900000000003E-2</v>
      </c>
      <c r="N34" s="35">
        <f t="shared" si="2"/>
        <v>5.4787419178082197E-3</v>
      </c>
      <c r="O34" s="236">
        <f t="shared" si="3"/>
        <v>6.0169999999999904E-2</v>
      </c>
      <c r="P34" s="7"/>
      <c r="Q34" s="214">
        <f t="shared" si="12"/>
        <v>1000000000</v>
      </c>
      <c r="R34" s="216">
        <f t="shared" si="13"/>
        <v>5.0000000000000001E-3</v>
      </c>
      <c r="S34" s="216">
        <f t="shared" si="14"/>
        <v>5.0000000000000001E-3</v>
      </c>
      <c r="T34" s="19">
        <f t="shared" si="15"/>
        <v>192246.58</v>
      </c>
      <c r="U34" s="8">
        <f>SUM($T$14:T34)</f>
        <v>6355454.2699999996</v>
      </c>
      <c r="V34" s="8">
        <f t="shared" si="16"/>
        <v>6355454.25</v>
      </c>
      <c r="W34" s="9">
        <f t="shared" si="19"/>
        <v>192246.58000000007</v>
      </c>
      <c r="X34" s="8"/>
      <c r="Y34" s="217">
        <f t="shared" si="4"/>
        <v>1.9999999552965164E-2</v>
      </c>
      <c r="Z34" s="217">
        <f t="shared" si="5"/>
        <v>0</v>
      </c>
      <c r="AB34" s="43">
        <f>VLOOKUP(B34,DaneRynkowe2!B:C,2,0)</f>
        <v>105.98161713</v>
      </c>
      <c r="AC34" s="49">
        <f t="shared" si="6"/>
        <v>6.2491900000000003E-2</v>
      </c>
      <c r="AD34" s="8">
        <f t="shared" si="17"/>
        <v>6355454.25</v>
      </c>
      <c r="AE34" s="9">
        <f t="shared" si="22"/>
        <v>192246.58000000007</v>
      </c>
      <c r="AG34" s="217">
        <f t="shared" si="7"/>
        <v>0</v>
      </c>
      <c r="AI34" s="217">
        <f t="shared" si="8"/>
        <v>0</v>
      </c>
    </row>
    <row r="35" spans="2:35" x14ac:dyDescent="0.3">
      <c r="B35" s="5">
        <f>WORKDAY(C35,-$C$7,KalendarzŚwiąt!$A$2:$A$103)</f>
        <v>44894</v>
      </c>
      <c r="C35" s="10">
        <f t="shared" si="23"/>
        <v>44901</v>
      </c>
      <c r="D35" s="10">
        <f>WORKDAY(C35,1,KalendarzŚwiąt!$A$2:$A$103)</f>
        <v>44902</v>
      </c>
      <c r="E35" s="3">
        <f t="shared" si="9"/>
        <v>1</v>
      </c>
      <c r="F35" s="3">
        <f>SUM($E$14:E35)</f>
        <v>34</v>
      </c>
      <c r="G35" s="3">
        <f t="shared" si="10"/>
        <v>1</v>
      </c>
      <c r="H35" s="6">
        <f>SUM($G$14:G35)</f>
        <v>33</v>
      </c>
      <c r="J35" s="92">
        <f>VLOOKUP(B35,DaneRynkowe1!B:D,3,0)</f>
        <v>5.8579999999999993E-2</v>
      </c>
      <c r="K35" s="35">
        <f t="shared" si="0"/>
        <v>1.6049315068493149E-4</v>
      </c>
      <c r="L35" s="35">
        <f t="shared" si="21"/>
        <v>1.0058113564521713</v>
      </c>
      <c r="M35" s="238">
        <f t="shared" si="1"/>
        <v>6.23866E-2</v>
      </c>
      <c r="N35" s="35">
        <f t="shared" si="2"/>
        <v>5.6404323287671228E-3</v>
      </c>
      <c r="O35" s="236">
        <f t="shared" si="3"/>
        <v>5.9016999999999639E-2</v>
      </c>
      <c r="P35" s="7"/>
      <c r="Q35" s="214">
        <f t="shared" si="12"/>
        <v>1000000000</v>
      </c>
      <c r="R35" s="216">
        <f t="shared" si="13"/>
        <v>5.0000000000000001E-3</v>
      </c>
      <c r="S35" s="216">
        <f t="shared" si="14"/>
        <v>5.0000000000000001E-3</v>
      </c>
      <c r="T35" s="19">
        <f t="shared" si="15"/>
        <v>189087.67</v>
      </c>
      <c r="U35" s="8">
        <f>SUM($T$14:T35)</f>
        <v>6544541.9399999995</v>
      </c>
      <c r="V35" s="8">
        <f t="shared" si="16"/>
        <v>6544541.9199999999</v>
      </c>
      <c r="W35" s="9">
        <f t="shared" si="19"/>
        <v>189087.66999999993</v>
      </c>
      <c r="X35" s="8"/>
      <c r="Y35" s="217">
        <f t="shared" si="4"/>
        <v>1.9999999552965164E-2</v>
      </c>
      <c r="Z35" s="217">
        <f t="shared" si="5"/>
        <v>0</v>
      </c>
      <c r="AB35" s="43">
        <f>VLOOKUP(B35,DaneRynkowe2!B:C,2,0)</f>
        <v>105.99897197999999</v>
      </c>
      <c r="AC35" s="49">
        <f t="shared" si="6"/>
        <v>6.23866E-2</v>
      </c>
      <c r="AD35" s="8">
        <f t="shared" si="17"/>
        <v>6544541.9199999999</v>
      </c>
      <c r="AE35" s="9">
        <f t="shared" si="22"/>
        <v>189087.66999999993</v>
      </c>
      <c r="AG35" s="217">
        <f t="shared" si="7"/>
        <v>0</v>
      </c>
      <c r="AI35" s="217">
        <f t="shared" si="8"/>
        <v>0</v>
      </c>
    </row>
    <row r="36" spans="2:35" x14ac:dyDescent="0.3">
      <c r="B36" s="5">
        <f>WORKDAY(C36,-$C$7,KalendarzŚwiąt!$A$2:$A$103)</f>
        <v>44895</v>
      </c>
      <c r="C36" s="10">
        <f t="shared" si="23"/>
        <v>44902</v>
      </c>
      <c r="D36" s="10">
        <f>WORKDAY(C36,1,KalendarzŚwiąt!$A$2:$A$103)</f>
        <v>44903</v>
      </c>
      <c r="E36" s="3">
        <f t="shared" si="9"/>
        <v>1</v>
      </c>
      <c r="F36" s="3">
        <f>SUM($E$14:E36)</f>
        <v>35</v>
      </c>
      <c r="G36" s="3">
        <f t="shared" si="10"/>
        <v>1</v>
      </c>
      <c r="H36" s="6">
        <f>SUM($G$14:G36)</f>
        <v>34</v>
      </c>
      <c r="J36" s="92">
        <f>VLOOKUP(B36,DaneRynkowe1!B:D,3,0)</f>
        <v>5.8630000000000002E-2</v>
      </c>
      <c r="K36" s="35">
        <f t="shared" si="0"/>
        <v>1.6063013698630138E-4</v>
      </c>
      <c r="L36" s="35">
        <f t="shared" si="21"/>
        <v>1.0059729200681407</v>
      </c>
      <c r="M36" s="238">
        <f t="shared" si="1"/>
        <v>6.2288999999999997E-2</v>
      </c>
      <c r="N36" s="35">
        <f t="shared" si="2"/>
        <v>5.8022630136986301E-3</v>
      </c>
      <c r="O36" s="236">
        <f t="shared" si="3"/>
        <v>5.9068200000000168E-2</v>
      </c>
      <c r="P36" s="7"/>
      <c r="Q36" s="214">
        <f t="shared" si="12"/>
        <v>1000000000</v>
      </c>
      <c r="R36" s="216">
        <f t="shared" si="13"/>
        <v>5.0000000000000001E-3</v>
      </c>
      <c r="S36" s="216">
        <f t="shared" si="14"/>
        <v>5.0000000000000001E-3</v>
      </c>
      <c r="T36" s="19">
        <f t="shared" si="15"/>
        <v>189227.95</v>
      </c>
      <c r="U36" s="8">
        <f>SUM($T$14:T36)</f>
        <v>6733769.8899999997</v>
      </c>
      <c r="V36" s="8">
        <f t="shared" si="16"/>
        <v>6733769.8600000003</v>
      </c>
      <c r="W36" s="9">
        <f t="shared" si="19"/>
        <v>189227.94000000041</v>
      </c>
      <c r="X36" s="8"/>
      <c r="Y36" s="217">
        <f t="shared" si="4"/>
        <v>2.9999999329447746E-2</v>
      </c>
      <c r="Z36" s="217">
        <f t="shared" si="5"/>
        <v>-9.9999996018595994E-3</v>
      </c>
      <c r="AB36" s="43">
        <f>VLOOKUP(B36,DaneRynkowe2!B:C,2,0)</f>
        <v>106.01598409</v>
      </c>
      <c r="AC36" s="49">
        <f t="shared" si="6"/>
        <v>6.2288999999999997E-2</v>
      </c>
      <c r="AD36" s="8">
        <f t="shared" si="17"/>
        <v>6733769.8600000003</v>
      </c>
      <c r="AE36" s="9">
        <f t="shared" si="22"/>
        <v>189227.94000000041</v>
      </c>
      <c r="AG36" s="217">
        <f t="shared" si="7"/>
        <v>0</v>
      </c>
      <c r="AI36" s="217">
        <f t="shared" si="8"/>
        <v>9.9999996018595994E-3</v>
      </c>
    </row>
    <row r="37" spans="2:35" x14ac:dyDescent="0.3">
      <c r="B37" s="5">
        <f>WORKDAY(C37,-$C$7,KalendarzŚwiąt!$A$2:$A$103)</f>
        <v>44896</v>
      </c>
      <c r="C37" s="10">
        <f t="shared" si="23"/>
        <v>44903</v>
      </c>
      <c r="D37" s="10">
        <f>WORKDAY(C37,1,KalendarzŚwiąt!$A$2:$A$103)</f>
        <v>44904</v>
      </c>
      <c r="E37" s="3">
        <f t="shared" si="9"/>
        <v>1</v>
      </c>
      <c r="F37" s="3">
        <f>SUM($E$14:E37)</f>
        <v>36</v>
      </c>
      <c r="G37" s="3">
        <f t="shared" si="10"/>
        <v>1</v>
      </c>
      <c r="H37" s="6">
        <f>SUM($G$14:G37)</f>
        <v>35</v>
      </c>
      <c r="J37" s="92">
        <f>VLOOKUP(B37,DaneRynkowe1!B:D,3,0)</f>
        <v>6.1159999999999999E-2</v>
      </c>
      <c r="K37" s="35">
        <f t="shared" si="0"/>
        <v>1.6756164383561643E-4</v>
      </c>
      <c r="L37" s="35">
        <f t="shared" si="21"/>
        <v>1.0061414825442814</v>
      </c>
      <c r="M37" s="238">
        <f t="shared" si="1"/>
        <v>6.2267799999999998E-2</v>
      </c>
      <c r="N37" s="35">
        <f t="shared" si="2"/>
        <v>5.9708849315068492E-3</v>
      </c>
      <c r="O37" s="236">
        <f t="shared" si="3"/>
        <v>6.1546999999999956E-2</v>
      </c>
      <c r="P37" s="7"/>
      <c r="Q37" s="214">
        <f t="shared" si="12"/>
        <v>1000000000</v>
      </c>
      <c r="R37" s="216">
        <f t="shared" si="13"/>
        <v>5.0000000000000001E-3</v>
      </c>
      <c r="S37" s="216">
        <f t="shared" si="14"/>
        <v>5.0000000000000001E-3</v>
      </c>
      <c r="T37" s="19">
        <f t="shared" si="15"/>
        <v>196019.18</v>
      </c>
      <c r="U37" s="8">
        <f>SUM($T$14:T37)</f>
        <v>6929789.0699999994</v>
      </c>
      <c r="V37" s="8">
        <f t="shared" si="16"/>
        <v>6929789.04</v>
      </c>
      <c r="W37" s="9">
        <f t="shared" si="19"/>
        <v>196019.1799999997</v>
      </c>
      <c r="X37" s="8"/>
      <c r="Y37" s="217">
        <f t="shared" si="4"/>
        <v>2.9999999329447746E-2</v>
      </c>
      <c r="Z37" s="217">
        <f t="shared" si="5"/>
        <v>-2.9103830456733704E-10</v>
      </c>
      <c r="AB37" s="43">
        <f>VLOOKUP(B37,DaneRynkowe2!B:C,2,0)</f>
        <v>106.03301345</v>
      </c>
      <c r="AC37" s="49">
        <f t="shared" si="6"/>
        <v>6.2267799999999998E-2</v>
      </c>
      <c r="AD37" s="8">
        <f t="shared" si="17"/>
        <v>6929789.04</v>
      </c>
      <c r="AE37" s="9">
        <f t="shared" si="22"/>
        <v>196019.1799999997</v>
      </c>
      <c r="AG37" s="217">
        <f t="shared" si="7"/>
        <v>0</v>
      </c>
      <c r="AI37" s="217">
        <f t="shared" si="8"/>
        <v>2.9103830456733704E-10</v>
      </c>
    </row>
    <row r="38" spans="2:35" x14ac:dyDescent="0.3">
      <c r="B38" s="5">
        <f>WORKDAY(C38,-$C$7,KalendarzŚwiąt!$A$2:$A$103)</f>
        <v>44897</v>
      </c>
      <c r="C38" s="10">
        <f t="shared" si="23"/>
        <v>44904</v>
      </c>
      <c r="D38" s="10">
        <f>WORKDAY(C38,1,KalendarzŚwiąt!$A$2:$A$103)</f>
        <v>44907</v>
      </c>
      <c r="E38" s="3">
        <f t="shared" si="9"/>
        <v>3</v>
      </c>
      <c r="F38" s="3">
        <f>SUM($E$14:E38)</f>
        <v>39</v>
      </c>
      <c r="G38" s="3">
        <f t="shared" si="10"/>
        <v>3</v>
      </c>
      <c r="H38" s="6">
        <f>SUM($G$14:G38)</f>
        <v>38</v>
      </c>
      <c r="J38" s="92">
        <f>VLOOKUP(B38,DaneRynkowe1!B:D,3,0)</f>
        <v>6.3230000000000008E-2</v>
      </c>
      <c r="K38" s="35">
        <f t="shared" si="0"/>
        <v>5.196986301369864E-4</v>
      </c>
      <c r="L38" s="35">
        <f t="shared" si="21"/>
        <v>1.0066643728944837</v>
      </c>
      <c r="M38" s="238">
        <f t="shared" si="1"/>
        <v>6.2371700000000002E-2</v>
      </c>
      <c r="N38" s="35">
        <f t="shared" si="2"/>
        <v>6.4934920547945205E-3</v>
      </c>
      <c r="O38" s="236">
        <f t="shared" si="3"/>
        <v>6.3583866666666669E-2</v>
      </c>
      <c r="P38" s="7"/>
      <c r="Q38" s="214">
        <f t="shared" si="12"/>
        <v>1000000000</v>
      </c>
      <c r="R38" s="216">
        <f t="shared" si="13"/>
        <v>5.0000000000000001E-3</v>
      </c>
      <c r="S38" s="216">
        <f t="shared" si="14"/>
        <v>5.0000000000000001E-3</v>
      </c>
      <c r="T38" s="19">
        <f t="shared" si="15"/>
        <v>604798.9</v>
      </c>
      <c r="U38" s="8">
        <f>SUM($T$14:T38)</f>
        <v>7534587.9699999997</v>
      </c>
      <c r="V38" s="8">
        <f t="shared" si="16"/>
        <v>7534587.9500000002</v>
      </c>
      <c r="W38" s="9">
        <f t="shared" si="19"/>
        <v>604798.91000000015</v>
      </c>
      <c r="X38" s="8"/>
      <c r="Y38" s="217">
        <f t="shared" si="4"/>
        <v>1.9999999552965164E-2</v>
      </c>
      <c r="Z38" s="217">
        <f t="shared" si="5"/>
        <v>1.0000000125728548E-2</v>
      </c>
      <c r="AB38" s="43">
        <f>VLOOKUP(B38,DaneRynkowe2!B:C,2,0)</f>
        <v>106.05078052</v>
      </c>
      <c r="AC38" s="49">
        <f t="shared" si="6"/>
        <v>6.2371700000000002E-2</v>
      </c>
      <c r="AD38" s="8">
        <f t="shared" si="17"/>
        <v>7534587.9500000002</v>
      </c>
      <c r="AE38" s="9">
        <f t="shared" si="22"/>
        <v>604798.91000000015</v>
      </c>
      <c r="AG38" s="217">
        <f t="shared" si="7"/>
        <v>0</v>
      </c>
      <c r="AI38" s="217">
        <f t="shared" si="8"/>
        <v>-1.0000000125728548E-2</v>
      </c>
    </row>
    <row r="39" spans="2:35" x14ac:dyDescent="0.3">
      <c r="B39" s="5">
        <f>WORKDAY(C39,-$C$7,KalendarzŚwiąt!$A$2:$A$103)</f>
        <v>44900</v>
      </c>
      <c r="C39" s="10">
        <f t="shared" si="23"/>
        <v>44907</v>
      </c>
      <c r="D39" s="10">
        <f>WORKDAY(C39,1,KalendarzŚwiąt!$A$2:$A$103)</f>
        <v>44908</v>
      </c>
      <c r="E39" s="3">
        <f t="shared" si="9"/>
        <v>1</v>
      </c>
      <c r="F39" s="3">
        <f>SUM($E$14:E39)</f>
        <v>40</v>
      </c>
      <c r="G39" s="3">
        <f t="shared" si="10"/>
        <v>1</v>
      </c>
      <c r="H39" s="6">
        <f>SUM($G$14:G39)</f>
        <v>39</v>
      </c>
      <c r="J39" s="92">
        <f>VLOOKUP(B39,DaneRynkowe1!B:D,3,0)</f>
        <v>6.1120000000000001E-2</v>
      </c>
      <c r="K39" s="35">
        <f t="shared" si="0"/>
        <v>1.6745205479452055E-4</v>
      </c>
      <c r="L39" s="35">
        <f t="shared" si="21"/>
        <v>1.0068329409122134</v>
      </c>
      <c r="M39" s="238">
        <f t="shared" si="1"/>
        <v>6.2350599999999999E-2</v>
      </c>
      <c r="N39" s="35">
        <f t="shared" si="2"/>
        <v>6.6621189041095883E-3</v>
      </c>
      <c r="O39" s="236">
        <f t="shared" si="3"/>
        <v>6.1548799999999737E-2</v>
      </c>
      <c r="P39" s="7"/>
      <c r="Q39" s="214">
        <f t="shared" si="12"/>
        <v>1000000000</v>
      </c>
      <c r="R39" s="216">
        <f t="shared" si="13"/>
        <v>5.0000000000000001E-3</v>
      </c>
      <c r="S39" s="216">
        <f t="shared" si="14"/>
        <v>5.0000000000000001E-3</v>
      </c>
      <c r="T39" s="19">
        <f t="shared" si="15"/>
        <v>196024.11</v>
      </c>
      <c r="U39" s="8">
        <f>SUM($T$14:T39)</f>
        <v>7730612.0800000001</v>
      </c>
      <c r="V39" s="8">
        <f t="shared" si="16"/>
        <v>7730612.0499999998</v>
      </c>
      <c r="W39" s="9">
        <f t="shared" si="19"/>
        <v>196024.09999999963</v>
      </c>
      <c r="X39" s="8"/>
      <c r="Y39" s="217">
        <f t="shared" si="4"/>
        <v>3.0000000260770321E-2</v>
      </c>
      <c r="Z39" s="217">
        <f t="shared" si="5"/>
        <v>-1.0000000358559191E-2</v>
      </c>
      <c r="AB39" s="43">
        <f>VLOOKUP(B39,DaneRynkowe2!B:C,2,0)</f>
        <v>106.10589496</v>
      </c>
      <c r="AC39" s="49">
        <f t="shared" si="6"/>
        <v>6.2350599999999999E-2</v>
      </c>
      <c r="AD39" s="8">
        <f t="shared" si="17"/>
        <v>7730612.0499999998</v>
      </c>
      <c r="AE39" s="9">
        <f t="shared" si="22"/>
        <v>196024.09999999963</v>
      </c>
      <c r="AG39" s="217">
        <f t="shared" si="7"/>
        <v>0</v>
      </c>
      <c r="AI39" s="217">
        <f t="shared" si="8"/>
        <v>1.0000000358559191E-2</v>
      </c>
    </row>
    <row r="40" spans="2:35" x14ac:dyDescent="0.3">
      <c r="B40" s="5">
        <f>WORKDAY(C40,-$C$7,KalendarzŚwiąt!$A$2:$A$103)</f>
        <v>44901</v>
      </c>
      <c r="C40" s="10">
        <f t="shared" si="23"/>
        <v>44908</v>
      </c>
      <c r="D40" s="10">
        <f>WORKDAY(C40,1,KalendarzŚwiąt!$A$2:$A$103)</f>
        <v>44909</v>
      </c>
      <c r="E40" s="3">
        <f t="shared" si="9"/>
        <v>1</v>
      </c>
      <c r="F40" s="3">
        <f>SUM($E$14:E40)</f>
        <v>41</v>
      </c>
      <c r="G40" s="3">
        <f t="shared" si="10"/>
        <v>1</v>
      </c>
      <c r="H40" s="6">
        <f>SUM($G$14:G40)</f>
        <v>40</v>
      </c>
      <c r="J40" s="92">
        <f>VLOOKUP(B40,DaneRynkowe1!B:D,3,0)</f>
        <v>6.1420000000000002E-2</v>
      </c>
      <c r="K40" s="35">
        <f t="shared" si="0"/>
        <v>1.6827397260273973E-4</v>
      </c>
      <c r="L40" s="35">
        <f t="shared" si="21"/>
        <v>1.0070023646909281</v>
      </c>
      <c r="M40" s="238">
        <f t="shared" si="1"/>
        <v>6.23381E-2</v>
      </c>
      <c r="N40" s="35">
        <f t="shared" si="2"/>
        <v>6.8315726027397255E-3</v>
      </c>
      <c r="O40" s="236">
        <f t="shared" si="3"/>
        <v>6.1850600000000082E-2</v>
      </c>
      <c r="P40" s="7"/>
      <c r="Q40" s="214">
        <f t="shared" si="12"/>
        <v>1000000000</v>
      </c>
      <c r="R40" s="216">
        <f t="shared" si="13"/>
        <v>5.0000000000000001E-3</v>
      </c>
      <c r="S40" s="216">
        <f t="shared" si="14"/>
        <v>5.0000000000000001E-3</v>
      </c>
      <c r="T40" s="19">
        <f t="shared" si="15"/>
        <v>196850.96</v>
      </c>
      <c r="U40" s="8">
        <f>SUM($T$14:T40)</f>
        <v>7927463.04</v>
      </c>
      <c r="V40" s="8">
        <f t="shared" si="16"/>
        <v>7927463.0099999998</v>
      </c>
      <c r="W40" s="9">
        <f t="shared" si="19"/>
        <v>196850.95999999996</v>
      </c>
      <c r="X40" s="8"/>
      <c r="Y40" s="217">
        <f t="shared" si="4"/>
        <v>3.0000000260770321E-2</v>
      </c>
      <c r="Z40" s="217">
        <f t="shared" si="5"/>
        <v>0</v>
      </c>
      <c r="AB40" s="43">
        <f>VLOOKUP(B40,DaneRynkowe2!B:C,2,0)</f>
        <v>106.12366261</v>
      </c>
      <c r="AC40" s="49">
        <f t="shared" si="6"/>
        <v>6.23381E-2</v>
      </c>
      <c r="AD40" s="8">
        <f t="shared" si="17"/>
        <v>7927463.0099999998</v>
      </c>
      <c r="AE40" s="9">
        <f t="shared" si="22"/>
        <v>196850.95999999996</v>
      </c>
      <c r="AG40" s="217">
        <f t="shared" si="7"/>
        <v>0</v>
      </c>
      <c r="AI40" s="217">
        <f t="shared" si="8"/>
        <v>0</v>
      </c>
    </row>
    <row r="41" spans="2:35" x14ac:dyDescent="0.3">
      <c r="B41" s="5">
        <f>WORKDAY(C41,-$C$7,KalendarzŚwiąt!$A$2:$A$103)</f>
        <v>44902</v>
      </c>
      <c r="C41" s="10">
        <f t="shared" si="23"/>
        <v>44909</v>
      </c>
      <c r="D41" s="10">
        <f>WORKDAY(C41,1,KalendarzŚwiąt!$A$2:$A$103)</f>
        <v>44910</v>
      </c>
      <c r="E41" s="3">
        <f t="shared" si="9"/>
        <v>1</v>
      </c>
      <c r="F41" s="3">
        <f>SUM($E$14:E41)</f>
        <v>42</v>
      </c>
      <c r="G41" s="3">
        <f t="shared" si="10"/>
        <v>1</v>
      </c>
      <c r="H41" s="6">
        <f>SUM($G$14:G41)</f>
        <v>41</v>
      </c>
      <c r="J41" s="92">
        <f>VLOOKUP(B41,DaneRynkowe1!B:D,3,0)</f>
        <v>6.2230000000000001E-2</v>
      </c>
      <c r="K41" s="35">
        <f t="shared" si="0"/>
        <v>1.7049315068493151E-4</v>
      </c>
      <c r="L41" s="35">
        <f t="shared" si="21"/>
        <v>1.0071740516968315</v>
      </c>
      <c r="M41" s="238">
        <f t="shared" si="1"/>
        <v>6.2345900000000003E-2</v>
      </c>
      <c r="N41" s="35">
        <f t="shared" si="2"/>
        <v>7.0032380821917805E-3</v>
      </c>
      <c r="O41" s="236">
        <f t="shared" si="3"/>
        <v>6.2657900000000072E-2</v>
      </c>
      <c r="P41" s="7"/>
      <c r="Q41" s="214">
        <f t="shared" si="12"/>
        <v>1000000000</v>
      </c>
      <c r="R41" s="216">
        <f t="shared" si="13"/>
        <v>5.0000000000000001E-3</v>
      </c>
      <c r="S41" s="216">
        <f t="shared" si="14"/>
        <v>5.0000000000000001E-3</v>
      </c>
      <c r="T41" s="19">
        <f t="shared" si="15"/>
        <v>199062.74</v>
      </c>
      <c r="U41" s="8">
        <f>SUM($T$14:T41)</f>
        <v>8126525.7800000003</v>
      </c>
      <c r="V41" s="8">
        <f t="shared" si="16"/>
        <v>8126525.75</v>
      </c>
      <c r="W41" s="9">
        <f t="shared" si="19"/>
        <v>199062.74000000022</v>
      </c>
      <c r="X41" s="8"/>
      <c r="Y41" s="217">
        <f t="shared" si="4"/>
        <v>3.0000000260770321E-2</v>
      </c>
      <c r="Z41" s="217">
        <f t="shared" si="5"/>
        <v>2.3283064365386963E-10</v>
      </c>
      <c r="AB41" s="43">
        <f>VLOOKUP(B41,DaneRynkowe2!B:C,2,0)</f>
        <v>106.14152046</v>
      </c>
      <c r="AC41" s="49">
        <f t="shared" si="6"/>
        <v>6.2345900000000003E-2</v>
      </c>
      <c r="AD41" s="8">
        <f t="shared" si="17"/>
        <v>8126525.75</v>
      </c>
      <c r="AE41" s="9">
        <f t="shared" si="22"/>
        <v>199062.74000000022</v>
      </c>
      <c r="AG41" s="217">
        <f t="shared" si="7"/>
        <v>0</v>
      </c>
      <c r="AI41" s="217">
        <f t="shared" si="8"/>
        <v>-2.3283064365386963E-10</v>
      </c>
    </row>
    <row r="42" spans="2:35" x14ac:dyDescent="0.3">
      <c r="B42" s="5">
        <f>WORKDAY(C42,-$C$7,KalendarzŚwiąt!$A$2:$A$103)</f>
        <v>44903</v>
      </c>
      <c r="C42" s="10">
        <f t="shared" si="23"/>
        <v>44910</v>
      </c>
      <c r="D42" s="10">
        <f>WORKDAY(C42,1,KalendarzŚwiąt!$A$2:$A$103)</f>
        <v>44911</v>
      </c>
      <c r="E42" s="3">
        <f t="shared" si="9"/>
        <v>1</v>
      </c>
      <c r="F42" s="3">
        <f>SUM($E$14:E42)</f>
        <v>43</v>
      </c>
      <c r="G42" s="3">
        <f t="shared" si="10"/>
        <v>1</v>
      </c>
      <c r="H42" s="6">
        <f>SUM($G$14:G42)</f>
        <v>42</v>
      </c>
      <c r="J42" s="92">
        <f>VLOOKUP(B42,DaneRynkowe1!B:D,3,0)</f>
        <v>6.0339999999999998E-2</v>
      </c>
      <c r="K42" s="35">
        <f t="shared" si="0"/>
        <v>1.6531506849315068E-4</v>
      </c>
      <c r="L42" s="35">
        <f t="shared" si="21"/>
        <v>1.0073405527441721</v>
      </c>
      <c r="M42" s="238">
        <f t="shared" si="1"/>
        <v>6.2309299999999998E-2</v>
      </c>
      <c r="N42" s="35">
        <f t="shared" si="2"/>
        <v>7.1698372602739717E-3</v>
      </c>
      <c r="O42" s="236">
        <f t="shared" si="3"/>
        <v>6.0808699999999813E-2</v>
      </c>
      <c r="P42" s="7"/>
      <c r="Q42" s="214">
        <f t="shared" si="12"/>
        <v>1000000000</v>
      </c>
      <c r="R42" s="216">
        <f t="shared" si="13"/>
        <v>5.0000000000000001E-3</v>
      </c>
      <c r="S42" s="216">
        <f t="shared" si="14"/>
        <v>5.0000000000000001E-3</v>
      </c>
      <c r="T42" s="19">
        <f t="shared" si="15"/>
        <v>193996.44</v>
      </c>
      <c r="U42" s="8">
        <f>SUM($T$14:T42)</f>
        <v>8320522.2200000007</v>
      </c>
      <c r="V42" s="8">
        <f t="shared" si="16"/>
        <v>8320522.1900000004</v>
      </c>
      <c r="W42" s="9">
        <f t="shared" si="19"/>
        <v>193996.44000000041</v>
      </c>
      <c r="X42" s="8"/>
      <c r="Y42" s="217">
        <f t="shared" si="4"/>
        <v>3.0000000260770321E-2</v>
      </c>
      <c r="Z42" s="217">
        <f t="shared" si="5"/>
        <v>4.0745362639427185E-10</v>
      </c>
      <c r="AB42" s="43">
        <f>VLOOKUP(B42,DaneRynkowe2!B:C,2,0)</f>
        <v>106.15961686</v>
      </c>
      <c r="AC42" s="49">
        <f t="shared" si="6"/>
        <v>6.2309299999999998E-2</v>
      </c>
      <c r="AD42" s="8">
        <f t="shared" si="17"/>
        <v>8320522.1900000004</v>
      </c>
      <c r="AE42" s="9">
        <f t="shared" si="22"/>
        <v>193996.44000000041</v>
      </c>
      <c r="AG42" s="217">
        <f t="shared" si="7"/>
        <v>0</v>
      </c>
      <c r="AI42" s="217">
        <f t="shared" si="8"/>
        <v>-4.0745362639427185E-10</v>
      </c>
    </row>
    <row r="43" spans="2:35" x14ac:dyDescent="0.3">
      <c r="B43" s="5">
        <f>WORKDAY(C43,-$C$7,KalendarzŚwiąt!$A$2:$A$103)</f>
        <v>44904</v>
      </c>
      <c r="C43" s="10">
        <f t="shared" si="23"/>
        <v>44911</v>
      </c>
      <c r="D43" s="10">
        <f>WORKDAY(C43,1,KalendarzŚwiąt!$A$2:$A$103)</f>
        <v>44914</v>
      </c>
      <c r="E43" s="3">
        <f t="shared" si="9"/>
        <v>3</v>
      </c>
      <c r="F43" s="3">
        <f>SUM($E$14:E43)</f>
        <v>46</v>
      </c>
      <c r="G43" s="3">
        <f t="shared" si="10"/>
        <v>3</v>
      </c>
      <c r="H43" s="6">
        <f>SUM($G$14:G43)</f>
        <v>45</v>
      </c>
      <c r="J43" s="92">
        <f>VLOOKUP(B43,DaneRynkowe1!B:D,3,0)</f>
        <v>5.8979999999999998E-2</v>
      </c>
      <c r="K43" s="35">
        <f t="shared" si="0"/>
        <v>4.8476712328767118E-4</v>
      </c>
      <c r="L43" s="35">
        <f t="shared" si="21"/>
        <v>1.0078288783260969</v>
      </c>
      <c r="M43" s="238">
        <f t="shared" si="1"/>
        <v>6.2120399999999999E-2</v>
      </c>
      <c r="N43" s="35">
        <f t="shared" si="2"/>
        <v>7.6586794520547953E-3</v>
      </c>
      <c r="O43" s="236">
        <f t="shared" si="3"/>
        <v>5.947580000000021E-2</v>
      </c>
      <c r="P43" s="7"/>
      <c r="Q43" s="214">
        <f t="shared" si="12"/>
        <v>1000000000</v>
      </c>
      <c r="R43" s="216">
        <f t="shared" si="13"/>
        <v>5.0000000000000001E-3</v>
      </c>
      <c r="S43" s="216">
        <f t="shared" si="14"/>
        <v>5.0000000000000001E-3</v>
      </c>
      <c r="T43" s="19">
        <f t="shared" si="15"/>
        <v>571033.97</v>
      </c>
      <c r="U43" s="8">
        <f>SUM($T$14:T43)</f>
        <v>8891556.1900000013</v>
      </c>
      <c r="V43" s="8">
        <f t="shared" si="16"/>
        <v>8891556.1600000001</v>
      </c>
      <c r="W43" s="9">
        <f t="shared" si="19"/>
        <v>571033.96999999974</v>
      </c>
      <c r="X43" s="8"/>
      <c r="Y43" s="217">
        <f t="shared" si="4"/>
        <v>3.0000001192092896E-2</v>
      </c>
      <c r="Z43" s="217">
        <f t="shared" si="5"/>
        <v>0</v>
      </c>
      <c r="AB43" s="43">
        <f>VLOOKUP(B43,DaneRynkowe2!B:C,2,0)</f>
        <v>106.17716665</v>
      </c>
      <c r="AC43" s="49">
        <f t="shared" si="6"/>
        <v>6.2120399999999999E-2</v>
      </c>
      <c r="AD43" s="8">
        <f t="shared" si="17"/>
        <v>8891556.1600000001</v>
      </c>
      <c r="AE43" s="9">
        <f t="shared" si="22"/>
        <v>571033.96999999974</v>
      </c>
      <c r="AG43" s="217">
        <f t="shared" si="7"/>
        <v>0</v>
      </c>
      <c r="AI43" s="217">
        <f t="shared" si="8"/>
        <v>0</v>
      </c>
    </row>
    <row r="44" spans="2:35" x14ac:dyDescent="0.3">
      <c r="B44" s="5">
        <f>WORKDAY(C44,-$C$7,KalendarzŚwiąt!$A$2:$A$103)</f>
        <v>44907</v>
      </c>
      <c r="C44" s="10">
        <f t="shared" si="23"/>
        <v>44914</v>
      </c>
      <c r="D44" s="10">
        <f>WORKDAY(C44,1,KalendarzŚwiąt!$A$2:$A$103)</f>
        <v>44915</v>
      </c>
      <c r="E44" s="3">
        <f t="shared" si="9"/>
        <v>1</v>
      </c>
      <c r="F44" s="3">
        <f>SUM($E$14:E44)</f>
        <v>47</v>
      </c>
      <c r="G44" s="3">
        <f t="shared" si="10"/>
        <v>1</v>
      </c>
      <c r="H44" s="6">
        <f>SUM($G$14:G44)</f>
        <v>46</v>
      </c>
      <c r="J44" s="92">
        <f>VLOOKUP(B44,DaneRynkowe1!B:D,3,0)</f>
        <v>5.9800000000000006E-2</v>
      </c>
      <c r="K44" s="35">
        <f t="shared" si="0"/>
        <v>1.6383561643835618E-4</v>
      </c>
      <c r="L44" s="35">
        <f t="shared" si="21"/>
        <v>1.0079939965916418</v>
      </c>
      <c r="M44" s="238">
        <f t="shared" si="1"/>
        <v>6.2080999999999997E-2</v>
      </c>
      <c r="N44" s="35">
        <f t="shared" si="2"/>
        <v>7.8239068493150682E-3</v>
      </c>
      <c r="O44" s="236">
        <f t="shared" si="3"/>
        <v>6.0307999999999591E-2</v>
      </c>
      <c r="P44" s="7"/>
      <c r="Q44" s="214">
        <f t="shared" si="12"/>
        <v>1000000000</v>
      </c>
      <c r="R44" s="216">
        <f t="shared" si="13"/>
        <v>5.0000000000000001E-3</v>
      </c>
      <c r="S44" s="216">
        <f t="shared" si="14"/>
        <v>5.0000000000000001E-3</v>
      </c>
      <c r="T44" s="19">
        <f t="shared" si="15"/>
        <v>192624.66</v>
      </c>
      <c r="U44" s="8">
        <f>SUM($T$14:T44)</f>
        <v>9084180.8500000015</v>
      </c>
      <c r="V44" s="8">
        <f t="shared" si="16"/>
        <v>9084180.8200000003</v>
      </c>
      <c r="W44" s="9">
        <f t="shared" si="19"/>
        <v>192624.66000000015</v>
      </c>
      <c r="X44" s="8"/>
      <c r="Y44" s="217">
        <f t="shared" si="4"/>
        <v>3.0000001192092896E-2</v>
      </c>
      <c r="Z44" s="217">
        <f t="shared" si="5"/>
        <v>0</v>
      </c>
      <c r="AB44" s="43">
        <f>VLOOKUP(B44,DaneRynkowe2!B:C,2,0)</f>
        <v>106.22863785</v>
      </c>
      <c r="AC44" s="49">
        <f t="shared" si="6"/>
        <v>6.2080999999999997E-2</v>
      </c>
      <c r="AD44" s="8">
        <f t="shared" si="17"/>
        <v>9084180.8200000003</v>
      </c>
      <c r="AE44" s="9">
        <f t="shared" si="22"/>
        <v>192624.66000000015</v>
      </c>
      <c r="AG44" s="217">
        <f t="shared" si="7"/>
        <v>0</v>
      </c>
      <c r="AI44" s="217">
        <f t="shared" si="8"/>
        <v>0</v>
      </c>
    </row>
    <row r="45" spans="2:35" x14ac:dyDescent="0.3">
      <c r="B45" s="5">
        <f>WORKDAY(C45,-$C$7,KalendarzŚwiąt!$A$2:$A$103)</f>
        <v>44908</v>
      </c>
      <c r="C45" s="10">
        <f t="shared" si="23"/>
        <v>44915</v>
      </c>
      <c r="D45" s="10">
        <f>WORKDAY(C45,1,KalendarzŚwiąt!$A$2:$A$103)</f>
        <v>44916</v>
      </c>
      <c r="E45" s="3">
        <f t="shared" si="9"/>
        <v>1</v>
      </c>
      <c r="F45" s="3">
        <f>SUM($E$14:E45)</f>
        <v>48</v>
      </c>
      <c r="G45" s="3">
        <f t="shared" si="10"/>
        <v>1</v>
      </c>
      <c r="H45" s="6">
        <f>SUM($G$14:G45)</f>
        <v>47</v>
      </c>
      <c r="J45" s="92">
        <f>VLOOKUP(B45,DaneRynkowe1!B:D,3,0)</f>
        <v>5.9610000000000003E-2</v>
      </c>
      <c r="K45" s="35">
        <f t="shared" si="0"/>
        <v>1.6331506849315069E-4</v>
      </c>
      <c r="L45" s="35">
        <f t="shared" si="21"/>
        <v>1.0081586172002359</v>
      </c>
      <c r="M45" s="238">
        <f t="shared" si="1"/>
        <v>6.2039499999999997E-2</v>
      </c>
      <c r="N45" s="35">
        <f t="shared" si="2"/>
        <v>7.9886479452054796E-3</v>
      </c>
      <c r="O45" s="236">
        <f t="shared" si="3"/>
        <v>6.013050000000017E-2</v>
      </c>
      <c r="P45" s="7"/>
      <c r="Q45" s="214">
        <f t="shared" si="12"/>
        <v>1000000000</v>
      </c>
      <c r="R45" s="216">
        <f t="shared" si="13"/>
        <v>5.0000000000000001E-3</v>
      </c>
      <c r="S45" s="216">
        <f t="shared" si="14"/>
        <v>5.0000000000000001E-3</v>
      </c>
      <c r="T45" s="19">
        <f t="shared" si="15"/>
        <v>192138.36</v>
      </c>
      <c r="U45" s="8">
        <f>SUM($T$14:T45)</f>
        <v>9276319.2100000009</v>
      </c>
      <c r="V45" s="8">
        <f t="shared" si="16"/>
        <v>9276319.1799999997</v>
      </c>
      <c r="W45" s="9">
        <f t="shared" si="19"/>
        <v>192138.3599999994</v>
      </c>
      <c r="X45" s="8"/>
      <c r="Y45" s="217">
        <f t="shared" si="4"/>
        <v>3.0000001192092896E-2</v>
      </c>
      <c r="Z45" s="217">
        <f t="shared" si="5"/>
        <v>-5.8207660913467407E-10</v>
      </c>
      <c r="AB45" s="43">
        <f>VLOOKUP(B45,DaneRynkowe2!B:C,2,0)</f>
        <v>106.24604188000001</v>
      </c>
      <c r="AC45" s="49">
        <f t="shared" si="6"/>
        <v>6.2039499999999997E-2</v>
      </c>
      <c r="AD45" s="8">
        <f t="shared" si="17"/>
        <v>9276319.1799999997</v>
      </c>
      <c r="AE45" s="9">
        <f t="shared" si="22"/>
        <v>192138.3599999994</v>
      </c>
      <c r="AG45" s="217">
        <f t="shared" si="7"/>
        <v>0</v>
      </c>
      <c r="AI45" s="217">
        <f t="shared" si="8"/>
        <v>5.8207660913467407E-10</v>
      </c>
    </row>
    <row r="46" spans="2:35" x14ac:dyDescent="0.3">
      <c r="B46" s="5">
        <f>WORKDAY(C46,-$C$7,KalendarzŚwiąt!$A$2:$A$103)</f>
        <v>44909</v>
      </c>
      <c r="C46" s="10">
        <f t="shared" si="23"/>
        <v>44916</v>
      </c>
      <c r="D46" s="10">
        <f>WORKDAY(C46,1,KalendarzŚwiąt!$A$2:$A$103)</f>
        <v>44917</v>
      </c>
      <c r="E46" s="3">
        <f t="shared" si="9"/>
        <v>1</v>
      </c>
      <c r="F46" s="3">
        <f>SUM($E$14:E46)</f>
        <v>49</v>
      </c>
      <c r="G46" s="3">
        <f t="shared" si="10"/>
        <v>1</v>
      </c>
      <c r="H46" s="6">
        <f>SUM($G$14:G46)</f>
        <v>48</v>
      </c>
      <c r="J46" s="92">
        <f>VLOOKUP(B46,DaneRynkowe1!B:D,3,0)</f>
        <v>6.0679999999999998E-2</v>
      </c>
      <c r="K46" s="35">
        <f t="shared" ref="K46:K77" si="24">(J46*E46)/365</f>
        <v>1.6624657534246575E-4</v>
      </c>
      <c r="L46" s="35">
        <f t="shared" si="21"/>
        <v>1.0083262201177474</v>
      </c>
      <c r="M46" s="238">
        <f t="shared" ref="M46:M77" si="25">ROUND((L46-1)*(365/F46),$M$9)</f>
        <v>6.2021800000000002E-2</v>
      </c>
      <c r="N46" s="35">
        <f t="shared" ref="N46:N77" si="26">M46*H46/365</f>
        <v>8.1562915068493155E-3</v>
      </c>
      <c r="O46" s="236">
        <f t="shared" ref="O46:O77" si="27">(N46-N45)*365/G46</f>
        <v>6.1189900000000109E-2</v>
      </c>
      <c r="P46" s="7"/>
      <c r="Q46" s="214">
        <f t="shared" si="12"/>
        <v>1000000000</v>
      </c>
      <c r="R46" s="216">
        <f t="shared" si="13"/>
        <v>5.0000000000000001E-3</v>
      </c>
      <c r="S46" s="216">
        <f t="shared" si="14"/>
        <v>5.0000000000000001E-3</v>
      </c>
      <c r="T46" s="19">
        <f t="shared" si="15"/>
        <v>195040.82</v>
      </c>
      <c r="U46" s="8">
        <f>SUM($T$14:T46)</f>
        <v>9471360.0300000012</v>
      </c>
      <c r="V46" s="8">
        <f t="shared" si="16"/>
        <v>9471360</v>
      </c>
      <c r="W46" s="9">
        <f t="shared" si="19"/>
        <v>195040.8200000003</v>
      </c>
      <c r="X46" s="8"/>
      <c r="Y46" s="217">
        <f t="shared" ref="Y46:Y77" si="28">U46-V46</f>
        <v>3.0000001192092896E-2</v>
      </c>
      <c r="Z46" s="217">
        <f t="shared" ref="Z46:Z77" si="29">W46-T46</f>
        <v>2.9103830456733704E-10</v>
      </c>
      <c r="AB46" s="43">
        <f>VLOOKUP(B46,DaneRynkowe2!B:C,2,0)</f>
        <v>106.26339346</v>
      </c>
      <c r="AC46" s="49">
        <f t="shared" ref="AC46:AC77" si="30">ROUND((AB47/$AB$14-1)*365/F46,$AC$9)</f>
        <v>6.2021800000000002E-2</v>
      </c>
      <c r="AD46" s="8">
        <f t="shared" si="17"/>
        <v>9471360</v>
      </c>
      <c r="AE46" s="9">
        <f t="shared" si="22"/>
        <v>195040.8200000003</v>
      </c>
      <c r="AG46" s="217">
        <f t="shared" ref="AG46:AG77" si="31">W46-AE46</f>
        <v>0</v>
      </c>
      <c r="AI46" s="217">
        <f t="shared" ref="AI46:AI77" si="32">T46-AE46</f>
        <v>-2.9103830456733704E-10</v>
      </c>
    </row>
    <row r="47" spans="2:35" x14ac:dyDescent="0.3">
      <c r="B47" s="5">
        <f>WORKDAY(C47,-$C$7,KalendarzŚwiąt!$A$2:$A$103)</f>
        <v>44910</v>
      </c>
      <c r="C47" s="10">
        <f t="shared" si="23"/>
        <v>44917</v>
      </c>
      <c r="D47" s="10">
        <f>WORKDAY(C47,1,KalendarzŚwiąt!$A$2:$A$103)</f>
        <v>44918</v>
      </c>
      <c r="E47" s="3">
        <f t="shared" si="9"/>
        <v>1</v>
      </c>
      <c r="F47" s="3">
        <f>SUM($E$14:E47)</f>
        <v>50</v>
      </c>
      <c r="G47" s="3">
        <f t="shared" si="10"/>
        <v>1</v>
      </c>
      <c r="H47" s="6">
        <f>SUM($G$14:G47)</f>
        <v>49</v>
      </c>
      <c r="J47" s="92">
        <f>VLOOKUP(B47,DaneRynkowe1!B:D,3,0)</f>
        <v>6.1040000000000004E-2</v>
      </c>
      <c r="K47" s="35">
        <f t="shared" si="24"/>
        <v>1.6723287671232878E-4</v>
      </c>
      <c r="L47" s="35">
        <f t="shared" si="21"/>
        <v>1.0084948454122022</v>
      </c>
      <c r="M47" s="238">
        <f t="shared" si="25"/>
        <v>6.2012400000000002E-2</v>
      </c>
      <c r="N47" s="35">
        <f t="shared" si="26"/>
        <v>8.3249523287671229E-3</v>
      </c>
      <c r="O47" s="236">
        <f t="shared" si="27"/>
        <v>6.1561199999999705E-2</v>
      </c>
      <c r="P47" s="7"/>
      <c r="Q47" s="214">
        <f t="shared" si="12"/>
        <v>1000000000</v>
      </c>
      <c r="R47" s="216">
        <f t="shared" si="13"/>
        <v>5.0000000000000001E-3</v>
      </c>
      <c r="S47" s="216">
        <f t="shared" si="14"/>
        <v>5.0000000000000001E-3</v>
      </c>
      <c r="T47" s="19">
        <f t="shared" si="15"/>
        <v>196058.08</v>
      </c>
      <c r="U47" s="8">
        <f>SUM($T$14:T47)</f>
        <v>9667418.1100000013</v>
      </c>
      <c r="V47" s="8">
        <f t="shared" si="16"/>
        <v>9667418.0800000001</v>
      </c>
      <c r="W47" s="9">
        <f t="shared" si="19"/>
        <v>196058.08000000007</v>
      </c>
      <c r="X47" s="8"/>
      <c r="Y47" s="217">
        <f t="shared" si="28"/>
        <v>3.0000001192092896E-2</v>
      </c>
      <c r="Z47" s="217">
        <f t="shared" si="29"/>
        <v>0</v>
      </c>
      <c r="AB47" s="43">
        <f>VLOOKUP(B47,DaneRynkowe2!B:C,2,0)</f>
        <v>106.28105939</v>
      </c>
      <c r="AC47" s="49">
        <f t="shared" si="30"/>
        <v>6.2012400000000002E-2</v>
      </c>
      <c r="AD47" s="8">
        <f t="shared" si="17"/>
        <v>9667418.0800000001</v>
      </c>
      <c r="AE47" s="9">
        <f t="shared" si="22"/>
        <v>196058.08000000007</v>
      </c>
      <c r="AG47" s="217">
        <f t="shared" si="31"/>
        <v>0</v>
      </c>
      <c r="AI47" s="217">
        <f t="shared" si="32"/>
        <v>0</v>
      </c>
    </row>
    <row r="48" spans="2:35" x14ac:dyDescent="0.3">
      <c r="B48" s="5">
        <f>WORKDAY(C48,-$C$7,KalendarzŚwiąt!$A$2:$A$103)</f>
        <v>44911</v>
      </c>
      <c r="C48" s="10">
        <f t="shared" si="23"/>
        <v>44918</v>
      </c>
      <c r="D48" s="10">
        <f>WORKDAY(C48,1,KalendarzŚwiąt!$A$2:$A$103)</f>
        <v>44922</v>
      </c>
      <c r="E48" s="3">
        <f t="shared" si="9"/>
        <v>3</v>
      </c>
      <c r="F48" s="3">
        <f>SUM($E$14:E48)</f>
        <v>53</v>
      </c>
      <c r="G48" s="3">
        <f t="shared" si="10"/>
        <v>4</v>
      </c>
      <c r="H48" s="6">
        <f>SUM($G$14:G48)</f>
        <v>53</v>
      </c>
      <c r="J48" s="92">
        <f>VLOOKUP(B48,DaneRynkowe1!B:D,3,0)</f>
        <v>6.0679999999999998E-2</v>
      </c>
      <c r="K48" s="35">
        <f t="shared" si="24"/>
        <v>4.9873972602739716E-4</v>
      </c>
      <c r="L48" s="35">
        <f t="shared" si="21"/>
        <v>1.0089978218551032</v>
      </c>
      <c r="M48" s="238">
        <f t="shared" si="25"/>
        <v>6.1966100000000003E-2</v>
      </c>
      <c r="N48" s="35">
        <f t="shared" si="26"/>
        <v>8.9978172602739725E-3</v>
      </c>
      <c r="O48" s="236">
        <f t="shared" si="27"/>
        <v>6.1398925000000021E-2</v>
      </c>
      <c r="P48" s="7"/>
      <c r="Q48" s="214">
        <f t="shared" si="12"/>
        <v>1000000000</v>
      </c>
      <c r="R48" s="216">
        <f t="shared" si="13"/>
        <v>5.0000000000000001E-3</v>
      </c>
      <c r="S48" s="216">
        <f t="shared" si="14"/>
        <v>5.0000000000000001E-3</v>
      </c>
      <c r="T48" s="19">
        <f t="shared" si="15"/>
        <v>782453.97</v>
      </c>
      <c r="U48" s="8">
        <f>SUM($T$14:T48)</f>
        <v>10449872.080000002</v>
      </c>
      <c r="V48" s="8">
        <f t="shared" si="16"/>
        <v>10449872.050000001</v>
      </c>
      <c r="W48" s="9">
        <f t="shared" si="19"/>
        <v>782453.97000000067</v>
      </c>
      <c r="X48" s="8"/>
      <c r="Y48" s="217">
        <f t="shared" si="28"/>
        <v>3.0000001192092896E-2</v>
      </c>
      <c r="Z48" s="217">
        <f t="shared" si="29"/>
        <v>0</v>
      </c>
      <c r="AB48" s="43">
        <f>VLOOKUP(B48,DaneRynkowe2!B:C,2,0)</f>
        <v>106.29883307</v>
      </c>
      <c r="AC48" s="49">
        <f t="shared" si="30"/>
        <v>6.1966100000000003E-2</v>
      </c>
      <c r="AD48" s="8">
        <f t="shared" si="17"/>
        <v>10449872.050000001</v>
      </c>
      <c r="AE48" s="9">
        <f t="shared" si="22"/>
        <v>782453.97000000067</v>
      </c>
      <c r="AG48" s="217">
        <f t="shared" si="31"/>
        <v>0</v>
      </c>
      <c r="AI48" s="217">
        <f t="shared" si="32"/>
        <v>0</v>
      </c>
    </row>
    <row r="49" spans="2:35" x14ac:dyDescent="0.3">
      <c r="B49" s="5">
        <f>WORKDAY(C49,-$C$7,KalendarzŚwiąt!$A$2:$A$103)</f>
        <v>44914</v>
      </c>
      <c r="C49" s="10">
        <f t="shared" si="23"/>
        <v>44922</v>
      </c>
      <c r="D49" s="10">
        <f>WORKDAY(C49,1,KalendarzŚwiąt!$A$2:$A$103)</f>
        <v>44923</v>
      </c>
      <c r="E49" s="3">
        <f t="shared" si="9"/>
        <v>1</v>
      </c>
      <c r="F49" s="3">
        <f>SUM($E$14:E49)</f>
        <v>54</v>
      </c>
      <c r="G49" s="3">
        <f t="shared" si="10"/>
        <v>1</v>
      </c>
      <c r="H49" s="6">
        <f>SUM($G$14:G49)</f>
        <v>54</v>
      </c>
      <c r="J49" s="92">
        <f>VLOOKUP(B49,DaneRynkowe1!B:D,3,0)</f>
        <v>5.9589999999999997E-2</v>
      </c>
      <c r="K49" s="35">
        <f t="shared" si="24"/>
        <v>1.6326027397260272E-4</v>
      </c>
      <c r="L49" s="35">
        <f t="shared" si="21"/>
        <v>1.009162551115937</v>
      </c>
      <c r="M49" s="238">
        <f t="shared" si="25"/>
        <v>6.1932099999999997E-2</v>
      </c>
      <c r="N49" s="35">
        <f t="shared" si="26"/>
        <v>9.1625572602739725E-3</v>
      </c>
      <c r="O49" s="236">
        <f t="shared" si="27"/>
        <v>6.0130100000000006E-2</v>
      </c>
      <c r="P49" s="7"/>
      <c r="Q49" s="214">
        <f t="shared" si="12"/>
        <v>1000000000</v>
      </c>
      <c r="R49" s="216">
        <f t="shared" si="13"/>
        <v>5.0000000000000001E-3</v>
      </c>
      <c r="S49" s="216">
        <f t="shared" si="14"/>
        <v>5.0000000000000001E-3</v>
      </c>
      <c r="T49" s="19">
        <f t="shared" si="15"/>
        <v>192137.26</v>
      </c>
      <c r="U49" s="8">
        <f>SUM($T$14:T49)</f>
        <v>10642009.340000002</v>
      </c>
      <c r="V49" s="8">
        <f t="shared" si="16"/>
        <v>10642009.32</v>
      </c>
      <c r="W49" s="9">
        <f t="shared" si="19"/>
        <v>192137.26999999955</v>
      </c>
      <c r="X49" s="8"/>
      <c r="Y49" s="217">
        <f t="shared" si="28"/>
        <v>2.0000001415610313E-2</v>
      </c>
      <c r="Z49" s="217">
        <f t="shared" si="29"/>
        <v>9.9999995436519384E-3</v>
      </c>
      <c r="AB49" s="43">
        <f>VLOOKUP(B49,DaneRynkowe2!B:C,2,0)</f>
        <v>106.35184853</v>
      </c>
      <c r="AC49" s="49">
        <f t="shared" si="30"/>
        <v>6.1932099999999997E-2</v>
      </c>
      <c r="AD49" s="8">
        <f t="shared" si="17"/>
        <v>10642009.32</v>
      </c>
      <c r="AE49" s="9">
        <f t="shared" si="22"/>
        <v>192137.26999999955</v>
      </c>
      <c r="AG49" s="217">
        <f t="shared" si="31"/>
        <v>0</v>
      </c>
      <c r="AI49" s="217">
        <f t="shared" si="32"/>
        <v>-9.9999995436519384E-3</v>
      </c>
    </row>
    <row r="50" spans="2:35" x14ac:dyDescent="0.3">
      <c r="B50" s="5">
        <f>WORKDAY(C50,-$C$7,KalendarzŚwiąt!$A$2:$A$103)</f>
        <v>44915</v>
      </c>
      <c r="C50" s="10">
        <f t="shared" si="23"/>
        <v>44923</v>
      </c>
      <c r="D50" s="10">
        <f>WORKDAY(C50,1,KalendarzŚwiąt!$A$2:$A$103)</f>
        <v>44924</v>
      </c>
      <c r="E50" s="3">
        <f t="shared" si="9"/>
        <v>1</v>
      </c>
      <c r="F50" s="3">
        <f>SUM($E$14:E50)</f>
        <v>55</v>
      </c>
      <c r="G50" s="3">
        <f t="shared" si="10"/>
        <v>1</v>
      </c>
      <c r="H50" s="6">
        <f>SUM($G$14:G50)</f>
        <v>55</v>
      </c>
      <c r="J50" s="92">
        <f>VLOOKUP(B50,DaneRynkowe1!B:D,3,0)</f>
        <v>5.9549999999999999E-2</v>
      </c>
      <c r="K50" s="35">
        <f t="shared" si="24"/>
        <v>1.6315068493150684E-4</v>
      </c>
      <c r="L50" s="35">
        <f t="shared" si="21"/>
        <v>1.0093271966773589</v>
      </c>
      <c r="M50" s="238">
        <f t="shared" si="25"/>
        <v>6.1898700000000001E-2</v>
      </c>
      <c r="N50" s="35">
        <f t="shared" si="26"/>
        <v>9.3272013698630137E-3</v>
      </c>
      <c r="O50" s="236">
        <f t="shared" si="27"/>
        <v>6.009510000000004E-2</v>
      </c>
      <c r="P50" s="7"/>
      <c r="Q50" s="214">
        <f t="shared" si="12"/>
        <v>1000000000</v>
      </c>
      <c r="R50" s="216">
        <f t="shared" si="13"/>
        <v>5.0000000000000001E-3</v>
      </c>
      <c r="S50" s="216">
        <f t="shared" si="14"/>
        <v>5.0000000000000001E-3</v>
      </c>
      <c r="T50" s="19">
        <f t="shared" si="15"/>
        <v>192041.37</v>
      </c>
      <c r="U50" s="8">
        <f>SUM($T$14:T50)</f>
        <v>10834050.710000001</v>
      </c>
      <c r="V50" s="8">
        <f t="shared" si="16"/>
        <v>10834050.68</v>
      </c>
      <c r="W50" s="9">
        <f t="shared" si="19"/>
        <v>192041.3599999994</v>
      </c>
      <c r="X50" s="8"/>
      <c r="Y50" s="217">
        <f t="shared" si="28"/>
        <v>3.0000001192092896E-2</v>
      </c>
      <c r="Z50" s="217">
        <f t="shared" si="29"/>
        <v>-1.0000000591389835E-2</v>
      </c>
      <c r="AB50" s="43">
        <f>VLOOKUP(B50,DaneRynkowe2!B:C,2,0)</f>
        <v>106.36921156</v>
      </c>
      <c r="AC50" s="49">
        <f t="shared" si="30"/>
        <v>6.1898700000000001E-2</v>
      </c>
      <c r="AD50" s="8">
        <f t="shared" si="17"/>
        <v>10834050.68</v>
      </c>
      <c r="AE50" s="9">
        <f t="shared" si="22"/>
        <v>192041.3599999994</v>
      </c>
      <c r="AG50" s="217">
        <f t="shared" si="31"/>
        <v>0</v>
      </c>
      <c r="AI50" s="217">
        <f t="shared" si="32"/>
        <v>1.0000000591389835E-2</v>
      </c>
    </row>
    <row r="51" spans="2:35" x14ac:dyDescent="0.3">
      <c r="B51" s="5">
        <f>WORKDAY(C51,-$C$7,KalendarzŚwiąt!$A$2:$A$103)</f>
        <v>44916</v>
      </c>
      <c r="C51" s="10">
        <f t="shared" si="23"/>
        <v>44924</v>
      </c>
      <c r="D51" s="10">
        <f>WORKDAY(C51,1,KalendarzŚwiąt!$A$2:$A$103)</f>
        <v>44925</v>
      </c>
      <c r="E51" s="3">
        <f t="shared" si="9"/>
        <v>1</v>
      </c>
      <c r="F51" s="3">
        <f>SUM($E$14:E51)</f>
        <v>56</v>
      </c>
      <c r="G51" s="3">
        <f t="shared" si="10"/>
        <v>1</v>
      </c>
      <c r="H51" s="6">
        <f>SUM($G$14:G51)</f>
        <v>56</v>
      </c>
      <c r="J51" s="92">
        <f>VLOOKUP(B51,DaneRynkowe1!B:D,3,0)</f>
        <v>6.0380000000000003E-2</v>
      </c>
      <c r="K51" s="35">
        <f t="shared" si="24"/>
        <v>1.6542465753424659E-4</v>
      </c>
      <c r="L51" s="35">
        <f t="shared" si="21"/>
        <v>1.0094941642832091</v>
      </c>
      <c r="M51" s="238">
        <f t="shared" si="25"/>
        <v>6.1881600000000002E-2</v>
      </c>
      <c r="N51" s="35">
        <f t="shared" si="26"/>
        <v>9.494163287671234E-3</v>
      </c>
      <c r="O51" s="236">
        <f t="shared" si="27"/>
        <v>6.0941100000000387E-2</v>
      </c>
      <c r="P51" s="7"/>
      <c r="Q51" s="214">
        <f t="shared" si="12"/>
        <v>1000000000</v>
      </c>
      <c r="R51" s="216">
        <f t="shared" si="13"/>
        <v>5.0000000000000001E-3</v>
      </c>
      <c r="S51" s="216">
        <f t="shared" si="14"/>
        <v>5.0000000000000001E-3</v>
      </c>
      <c r="T51" s="19">
        <f t="shared" si="15"/>
        <v>194359.18</v>
      </c>
      <c r="U51" s="8">
        <f>SUM($T$14:T51)</f>
        <v>11028409.890000001</v>
      </c>
      <c r="V51" s="8">
        <f t="shared" si="16"/>
        <v>11028409.859999999</v>
      </c>
      <c r="W51" s="9">
        <f t="shared" si="19"/>
        <v>194359.1799999997</v>
      </c>
      <c r="X51" s="8"/>
      <c r="Y51" s="217">
        <f t="shared" si="28"/>
        <v>3.0000001192092896E-2</v>
      </c>
      <c r="Z51" s="217">
        <f t="shared" si="29"/>
        <v>-2.9103830456733704E-10</v>
      </c>
      <c r="AB51" s="43">
        <f>VLOOKUP(B51,DaneRynkowe2!B:C,2,0)</f>
        <v>106.38656577</v>
      </c>
      <c r="AC51" s="49">
        <f t="shared" si="30"/>
        <v>6.1881600000000002E-2</v>
      </c>
      <c r="AD51" s="8">
        <f t="shared" si="17"/>
        <v>11028409.859999999</v>
      </c>
      <c r="AE51" s="9">
        <f t="shared" si="22"/>
        <v>194359.1799999997</v>
      </c>
      <c r="AG51" s="217">
        <f t="shared" si="31"/>
        <v>0</v>
      </c>
      <c r="AI51" s="217">
        <f t="shared" si="32"/>
        <v>2.9103830456733704E-10</v>
      </c>
    </row>
    <row r="52" spans="2:35" x14ac:dyDescent="0.3">
      <c r="B52" s="5">
        <f>WORKDAY(C52,-$C$7,KalendarzŚwiąt!$A$2:$A$103)</f>
        <v>44917</v>
      </c>
      <c r="C52" s="10">
        <f t="shared" si="23"/>
        <v>44925</v>
      </c>
      <c r="D52" s="10">
        <f>WORKDAY(C52,1,KalendarzŚwiąt!$A$2:$A$103)</f>
        <v>44928</v>
      </c>
      <c r="E52" s="3">
        <f t="shared" si="9"/>
        <v>1</v>
      </c>
      <c r="F52" s="3">
        <f>SUM($E$14:E52)</f>
        <v>57</v>
      </c>
      <c r="G52" s="3">
        <f t="shared" si="10"/>
        <v>3</v>
      </c>
      <c r="H52" s="6">
        <f>SUM($G$14:G52)</f>
        <v>59</v>
      </c>
      <c r="J52" s="92">
        <f>VLOOKUP(B52,DaneRynkowe1!B:D,3,0)</f>
        <v>5.8890000000000005E-2</v>
      </c>
      <c r="K52" s="35">
        <f t="shared" si="24"/>
        <v>1.6134246575342468E-4</v>
      </c>
      <c r="L52" s="35">
        <f t="shared" si="21"/>
        <v>1.0096570385608383</v>
      </c>
      <c r="M52" s="238">
        <f t="shared" si="25"/>
        <v>6.1838900000000002E-2</v>
      </c>
      <c r="N52" s="35">
        <f t="shared" si="26"/>
        <v>9.9958769863013712E-3</v>
      </c>
      <c r="O52" s="236">
        <f t="shared" si="27"/>
        <v>6.1041833333333358E-2</v>
      </c>
      <c r="P52" s="7"/>
      <c r="Q52" s="214">
        <f t="shared" si="12"/>
        <v>1000000000</v>
      </c>
      <c r="R52" s="216">
        <f t="shared" si="13"/>
        <v>5.0000000000000001E-3</v>
      </c>
      <c r="S52" s="216">
        <f t="shared" si="14"/>
        <v>5.0000000000000001E-3</v>
      </c>
      <c r="T52" s="19">
        <f t="shared" si="15"/>
        <v>583905.48</v>
      </c>
      <c r="U52" s="8">
        <f>SUM($T$14:T52)</f>
        <v>11612315.370000001</v>
      </c>
      <c r="V52" s="8">
        <f t="shared" si="16"/>
        <v>11612315.34</v>
      </c>
      <c r="W52" s="9">
        <f t="shared" si="19"/>
        <v>583905.48000000045</v>
      </c>
      <c r="X52" s="8"/>
      <c r="Y52" s="217">
        <f t="shared" si="28"/>
        <v>3.0000001192092896E-2</v>
      </c>
      <c r="Z52" s="217">
        <f t="shared" si="29"/>
        <v>0</v>
      </c>
      <c r="AB52" s="43">
        <f>VLOOKUP(B52,DaneRynkowe2!B:C,2,0)</f>
        <v>106.40416473000001</v>
      </c>
      <c r="AC52" s="49">
        <f t="shared" si="30"/>
        <v>6.1838900000000002E-2</v>
      </c>
      <c r="AD52" s="8">
        <f t="shared" si="17"/>
        <v>11612315.34</v>
      </c>
      <c r="AE52" s="9">
        <f t="shared" si="22"/>
        <v>583905.48000000045</v>
      </c>
      <c r="AG52" s="217">
        <f t="shared" si="31"/>
        <v>0</v>
      </c>
      <c r="AI52" s="217">
        <f t="shared" si="32"/>
        <v>0</v>
      </c>
    </row>
    <row r="53" spans="2:35" x14ac:dyDescent="0.3">
      <c r="B53" s="5">
        <f>WORKDAY(C53,-$C$7,KalendarzŚwiąt!$A$2:$A$103)</f>
        <v>44918</v>
      </c>
      <c r="C53" s="10">
        <f t="shared" si="23"/>
        <v>44928</v>
      </c>
      <c r="D53" s="10">
        <f>WORKDAY(C53,1,KalendarzŚwiąt!$A$2:$A$103)</f>
        <v>44929</v>
      </c>
      <c r="E53" s="3">
        <f t="shared" si="9"/>
        <v>4</v>
      </c>
      <c r="F53" s="3">
        <f>SUM($E$14:E53)</f>
        <v>61</v>
      </c>
      <c r="G53" s="3">
        <f t="shared" si="10"/>
        <v>1</v>
      </c>
      <c r="H53" s="6">
        <f>SUM($G$14:G53)</f>
        <v>60</v>
      </c>
      <c r="J53" s="92">
        <f>VLOOKUP(B53,DaneRynkowe1!B:D,3,0)</f>
        <v>5.9050000000000005E-2</v>
      </c>
      <c r="K53" s="35">
        <f t="shared" si="24"/>
        <v>6.4712328767123296E-4</v>
      </c>
      <c r="L53" s="35">
        <f t="shared" si="21"/>
        <v>1.0103104111430523</v>
      </c>
      <c r="M53" s="238">
        <f t="shared" si="25"/>
        <v>6.1693400000000002E-2</v>
      </c>
      <c r="N53" s="35">
        <f t="shared" si="26"/>
        <v>1.0141380821917808E-2</v>
      </c>
      <c r="O53" s="236">
        <f t="shared" si="27"/>
        <v>5.3108899999999543E-2</v>
      </c>
      <c r="P53" s="7"/>
      <c r="Q53" s="214">
        <f t="shared" si="12"/>
        <v>1000000000</v>
      </c>
      <c r="R53" s="216">
        <f t="shared" si="13"/>
        <v>5.0000000000000001E-3</v>
      </c>
      <c r="S53" s="216">
        <f t="shared" si="14"/>
        <v>5.0000000000000001E-3</v>
      </c>
      <c r="T53" s="19">
        <f t="shared" si="15"/>
        <v>172901.1</v>
      </c>
      <c r="U53" s="8">
        <f>SUM($T$14:T53)</f>
        <v>11785216.470000001</v>
      </c>
      <c r="V53" s="8">
        <f t="shared" si="16"/>
        <v>11785216.439999999</v>
      </c>
      <c r="W53" s="9">
        <f t="shared" si="19"/>
        <v>172901.09999999963</v>
      </c>
      <c r="X53" s="8"/>
      <c r="Y53" s="217">
        <f t="shared" si="28"/>
        <v>3.0000001192092896E-2</v>
      </c>
      <c r="Z53" s="217">
        <f t="shared" si="29"/>
        <v>-3.7834979593753815E-10</v>
      </c>
      <c r="AB53" s="43">
        <f>VLOOKUP(B53,DaneRynkowe2!B:C,2,0)</f>
        <v>106.42133224</v>
      </c>
      <c r="AC53" s="49">
        <f t="shared" si="30"/>
        <v>6.1693400000000002E-2</v>
      </c>
      <c r="AD53" s="8">
        <f t="shared" si="17"/>
        <v>11785216.439999999</v>
      </c>
      <c r="AE53" s="9">
        <f t="shared" si="22"/>
        <v>172901.09999999963</v>
      </c>
      <c r="AG53" s="217">
        <f t="shared" si="31"/>
        <v>0</v>
      </c>
      <c r="AI53" s="217">
        <f t="shared" si="32"/>
        <v>3.7834979593753815E-10</v>
      </c>
    </row>
    <row r="54" spans="2:35" x14ac:dyDescent="0.3">
      <c r="B54" s="5">
        <f>WORKDAY(C54,-$C$7,KalendarzŚwiąt!$A$2:$A$103)</f>
        <v>44922</v>
      </c>
      <c r="C54" s="10">
        <f t="shared" si="23"/>
        <v>44929</v>
      </c>
      <c r="D54" s="10">
        <f>WORKDAY(C54,1,KalendarzŚwiąt!$A$2:$A$103)</f>
        <v>44930</v>
      </c>
      <c r="E54" s="3">
        <f t="shared" si="9"/>
        <v>1</v>
      </c>
      <c r="F54" s="3">
        <f>SUM($E$14:E54)</f>
        <v>62</v>
      </c>
      <c r="G54" s="3">
        <f t="shared" si="10"/>
        <v>1</v>
      </c>
      <c r="H54" s="6">
        <f>SUM($G$14:G54)</f>
        <v>61</v>
      </c>
      <c r="J54" s="92">
        <f>VLOOKUP(B54,DaneRynkowe1!B:D,3,0)</f>
        <v>5.9770000000000004E-2</v>
      </c>
      <c r="K54" s="35">
        <f t="shared" si="24"/>
        <v>1.6375342465753425E-4</v>
      </c>
      <c r="L54" s="35">
        <f t="shared" si="21"/>
        <v>1.0104758529328441</v>
      </c>
      <c r="M54" s="238">
        <f t="shared" si="25"/>
        <v>6.1672400000000002E-2</v>
      </c>
      <c r="N54" s="35">
        <f t="shared" si="26"/>
        <v>1.0306894246575344E-2</v>
      </c>
      <c r="O54" s="236">
        <f t="shared" si="27"/>
        <v>6.0412400000000512E-2</v>
      </c>
      <c r="P54" s="7"/>
      <c r="Q54" s="214">
        <f t="shared" si="12"/>
        <v>1000000000</v>
      </c>
      <c r="R54" s="216">
        <f t="shared" si="13"/>
        <v>5.0000000000000001E-3</v>
      </c>
      <c r="S54" s="216">
        <f t="shared" si="14"/>
        <v>5.0000000000000001E-3</v>
      </c>
      <c r="T54" s="19">
        <f t="shared" si="15"/>
        <v>192910.68</v>
      </c>
      <c r="U54" s="8">
        <f>SUM($T$14:T54)</f>
        <v>11978127.15</v>
      </c>
      <c r="V54" s="8">
        <f t="shared" si="16"/>
        <v>11978127.119999999</v>
      </c>
      <c r="W54" s="9">
        <f t="shared" si="19"/>
        <v>192910.6799999997</v>
      </c>
      <c r="X54" s="8"/>
      <c r="Y54" s="217">
        <f t="shared" si="28"/>
        <v>3.0000001192092896E-2</v>
      </c>
      <c r="Z54" s="217">
        <f t="shared" si="29"/>
        <v>-2.9103830456733704E-10</v>
      </c>
      <c r="AB54" s="43">
        <f>VLOOKUP(B54,DaneRynkowe2!B:C,2,0)</f>
        <v>106.49019996</v>
      </c>
      <c r="AC54" s="49">
        <f t="shared" si="30"/>
        <v>6.1672400000000002E-2</v>
      </c>
      <c r="AD54" s="8">
        <f t="shared" si="17"/>
        <v>11978127.119999999</v>
      </c>
      <c r="AE54" s="9">
        <f t="shared" si="22"/>
        <v>192910.6799999997</v>
      </c>
      <c r="AG54" s="217">
        <f t="shared" si="31"/>
        <v>0</v>
      </c>
      <c r="AI54" s="217">
        <f t="shared" si="32"/>
        <v>2.9103830456733704E-10</v>
      </c>
    </row>
    <row r="55" spans="2:35" x14ac:dyDescent="0.3">
      <c r="B55" s="5">
        <f>WORKDAY(C55,-$C$7,KalendarzŚwiąt!$A$2:$A$103)</f>
        <v>44923</v>
      </c>
      <c r="C55" s="10">
        <f t="shared" si="23"/>
        <v>44930</v>
      </c>
      <c r="D55" s="10">
        <f>WORKDAY(C55,1,KalendarzŚwiąt!$A$2:$A$103)</f>
        <v>44931</v>
      </c>
      <c r="E55" s="3">
        <f t="shared" si="9"/>
        <v>1</v>
      </c>
      <c r="F55" s="3">
        <f>SUM($E$14:E55)</f>
        <v>63</v>
      </c>
      <c r="G55" s="3">
        <f t="shared" si="10"/>
        <v>1</v>
      </c>
      <c r="H55" s="6">
        <f>SUM($G$14:G55)</f>
        <v>62</v>
      </c>
      <c r="J55" s="92">
        <f>VLOOKUP(B55,DaneRynkowe1!B:D,3,0)</f>
        <v>5.978E-2</v>
      </c>
      <c r="K55" s="35">
        <f t="shared" si="24"/>
        <v>1.6378082191780821E-4</v>
      </c>
      <c r="L55" s="35">
        <f t="shared" si="21"/>
        <v>1.0106413494985655</v>
      </c>
      <c r="M55" s="238">
        <f t="shared" si="25"/>
        <v>6.16523E-2</v>
      </c>
      <c r="N55" s="35">
        <f t="shared" si="26"/>
        <v>1.0472445479452055E-2</v>
      </c>
      <c r="O55" s="236">
        <f t="shared" si="27"/>
        <v>6.0426199999999465E-2</v>
      </c>
      <c r="P55" s="7"/>
      <c r="Q55" s="214">
        <f t="shared" si="12"/>
        <v>1000000000</v>
      </c>
      <c r="R55" s="216">
        <f t="shared" si="13"/>
        <v>5.0000000000000001E-3</v>
      </c>
      <c r="S55" s="216">
        <f t="shared" si="14"/>
        <v>5.0000000000000001E-3</v>
      </c>
      <c r="T55" s="19">
        <f t="shared" si="15"/>
        <v>192948.49</v>
      </c>
      <c r="U55" s="8">
        <f>SUM($T$14:T55)</f>
        <v>12171075.640000001</v>
      </c>
      <c r="V55" s="8">
        <f t="shared" si="16"/>
        <v>12171075.619999999</v>
      </c>
      <c r="W55" s="9">
        <f t="shared" si="19"/>
        <v>192948.5</v>
      </c>
      <c r="X55" s="8"/>
      <c r="Y55" s="217">
        <f t="shared" si="28"/>
        <v>2.0000001415610313E-2</v>
      </c>
      <c r="Z55" s="217">
        <f t="shared" si="29"/>
        <v>1.0000000009313226E-2</v>
      </c>
      <c r="AB55" s="43">
        <f>VLOOKUP(B55,DaneRynkowe2!B:C,2,0)</f>
        <v>106.50763809999999</v>
      </c>
      <c r="AC55" s="49">
        <f t="shared" si="30"/>
        <v>6.16523E-2</v>
      </c>
      <c r="AD55" s="8">
        <f t="shared" si="17"/>
        <v>12171075.619999999</v>
      </c>
      <c r="AE55" s="9">
        <f t="shared" si="22"/>
        <v>192948.5</v>
      </c>
      <c r="AG55" s="217">
        <f t="shared" si="31"/>
        <v>0</v>
      </c>
      <c r="AI55" s="217">
        <f t="shared" si="32"/>
        <v>-1.0000000009313226E-2</v>
      </c>
    </row>
    <row r="56" spans="2:35" x14ac:dyDescent="0.3">
      <c r="B56" s="5">
        <f>WORKDAY(C56,-$C$7,KalendarzŚwiąt!$A$2:$A$103)</f>
        <v>44924</v>
      </c>
      <c r="C56" s="10">
        <f t="shared" si="23"/>
        <v>44931</v>
      </c>
      <c r="D56" s="10">
        <f>WORKDAY(C56,1,KalendarzŚwiąt!$A$2:$A$103)</f>
        <v>44935</v>
      </c>
      <c r="E56" s="3">
        <f t="shared" si="9"/>
        <v>1</v>
      </c>
      <c r="F56" s="3">
        <f>SUM($E$14:E56)</f>
        <v>64</v>
      </c>
      <c r="G56" s="3">
        <f t="shared" si="10"/>
        <v>4</v>
      </c>
      <c r="H56" s="6">
        <f>SUM($G$14:G56)</f>
        <v>66</v>
      </c>
      <c r="J56" s="92">
        <f>VLOOKUP(B56,DaneRynkowe1!B:D,3,0)</f>
        <v>5.6079999999999998E-2</v>
      </c>
      <c r="K56" s="35">
        <f t="shared" si="24"/>
        <v>1.5364383561643834E-4</v>
      </c>
      <c r="L56" s="35">
        <f t="shared" si="21"/>
        <v>1.0107966283119352</v>
      </c>
      <c r="M56" s="238">
        <f t="shared" si="25"/>
        <v>6.1574499999999997E-2</v>
      </c>
      <c r="N56" s="35">
        <f t="shared" si="26"/>
        <v>1.1134019178082192E-2</v>
      </c>
      <c r="O56" s="236">
        <f t="shared" si="27"/>
        <v>6.0368599999999981E-2</v>
      </c>
      <c r="P56" s="7"/>
      <c r="Q56" s="214">
        <f t="shared" si="12"/>
        <v>1000000000</v>
      </c>
      <c r="R56" s="216">
        <f t="shared" si="13"/>
        <v>5.0000000000000001E-3</v>
      </c>
      <c r="S56" s="216">
        <f t="shared" si="14"/>
        <v>5.0000000000000001E-3</v>
      </c>
      <c r="T56" s="19">
        <f t="shared" si="15"/>
        <v>771162.74</v>
      </c>
      <c r="U56" s="8">
        <f>SUM($T$14:T56)</f>
        <v>12942238.380000001</v>
      </c>
      <c r="V56" s="8">
        <f t="shared" si="16"/>
        <v>12942238.359999999</v>
      </c>
      <c r="W56" s="9">
        <f t="shared" si="19"/>
        <v>771162.74000000022</v>
      </c>
      <c r="X56" s="8"/>
      <c r="Y56" s="217">
        <f t="shared" si="28"/>
        <v>2.0000001415610313E-2</v>
      </c>
      <c r="Z56" s="217">
        <f t="shared" si="29"/>
        <v>0</v>
      </c>
      <c r="AB56" s="43">
        <f>VLOOKUP(B56,DaneRynkowe2!B:C,2,0)</f>
        <v>106.525082</v>
      </c>
      <c r="AC56" s="49">
        <f t="shared" si="30"/>
        <v>6.1574499999999997E-2</v>
      </c>
      <c r="AD56" s="8">
        <f t="shared" si="17"/>
        <v>12942238.359999999</v>
      </c>
      <c r="AE56" s="9">
        <f t="shared" si="22"/>
        <v>771162.74000000022</v>
      </c>
      <c r="AG56" s="217">
        <f t="shared" si="31"/>
        <v>0</v>
      </c>
      <c r="AI56" s="217">
        <f t="shared" si="32"/>
        <v>0</v>
      </c>
    </row>
    <row r="57" spans="2:35" x14ac:dyDescent="0.3">
      <c r="B57" s="5">
        <f>WORKDAY(C57,-$C$7,KalendarzŚwiąt!$A$2:$A$103)</f>
        <v>44925</v>
      </c>
      <c r="C57" s="10">
        <f t="shared" si="23"/>
        <v>44935</v>
      </c>
      <c r="D57" s="10">
        <f>WORKDAY(C57,1,KalendarzŚwiąt!$A$2:$A$103)</f>
        <v>44936</v>
      </c>
      <c r="E57" s="3">
        <f t="shared" si="9"/>
        <v>3</v>
      </c>
      <c r="F57" s="3">
        <f>SUM($E$14:E57)</f>
        <v>67</v>
      </c>
      <c r="G57" s="3">
        <f t="shared" si="10"/>
        <v>1</v>
      </c>
      <c r="H57" s="6">
        <f>SUM($G$14:G57)</f>
        <v>67</v>
      </c>
      <c r="J57" s="92">
        <f>VLOOKUP(B57,DaneRynkowe1!B:D,3,0)</f>
        <v>4.8550000000000003E-2</v>
      </c>
      <c r="K57" s="35">
        <f t="shared" si="24"/>
        <v>3.9904109589041094E-4</v>
      </c>
      <c r="L57" s="35">
        <f t="shared" si="21"/>
        <v>1.0111999777062193</v>
      </c>
      <c r="M57" s="238">
        <f t="shared" si="25"/>
        <v>6.1014800000000001E-2</v>
      </c>
      <c r="N57" s="35">
        <f t="shared" si="26"/>
        <v>1.1199976986301371E-2</v>
      </c>
      <c r="O57" s="236">
        <f t="shared" si="27"/>
        <v>2.4074600000000425E-2</v>
      </c>
      <c r="P57" s="7"/>
      <c r="Q57" s="214">
        <f t="shared" si="12"/>
        <v>1000000000</v>
      </c>
      <c r="R57" s="216">
        <f t="shared" si="13"/>
        <v>5.0000000000000001E-3</v>
      </c>
      <c r="S57" s="216">
        <f t="shared" si="14"/>
        <v>5.0000000000000001E-3</v>
      </c>
      <c r="T57" s="19">
        <f t="shared" si="15"/>
        <v>93355.07</v>
      </c>
      <c r="U57" s="8">
        <f>SUM($T$14:T57)</f>
        <v>13035593.450000001</v>
      </c>
      <c r="V57" s="8">
        <f t="shared" si="16"/>
        <v>13035593.42</v>
      </c>
      <c r="W57" s="9">
        <f t="shared" si="19"/>
        <v>93355.060000000522</v>
      </c>
      <c r="X57" s="8"/>
      <c r="Y57" s="217">
        <f t="shared" si="28"/>
        <v>3.0000001192092896E-2</v>
      </c>
      <c r="Z57" s="217">
        <f t="shared" si="29"/>
        <v>-9.9999994854442775E-3</v>
      </c>
      <c r="AB57" s="43">
        <f>VLOOKUP(B57,DaneRynkowe2!B:C,2,0)</f>
        <v>106.54144893</v>
      </c>
      <c r="AC57" s="49">
        <f t="shared" si="30"/>
        <v>6.1014800000000001E-2</v>
      </c>
      <c r="AD57" s="8">
        <f t="shared" si="17"/>
        <v>13035593.42</v>
      </c>
      <c r="AE57" s="9">
        <f t="shared" si="22"/>
        <v>93355.060000000522</v>
      </c>
      <c r="AG57" s="217">
        <f t="shared" si="31"/>
        <v>0</v>
      </c>
      <c r="AI57" s="217">
        <f t="shared" si="32"/>
        <v>9.9999994854442775E-3</v>
      </c>
    </row>
    <row r="58" spans="2:35" x14ac:dyDescent="0.3">
      <c r="B58" s="5">
        <f>WORKDAY(C58,-$C$7,KalendarzŚwiąt!$A$2:$A$103)</f>
        <v>44928</v>
      </c>
      <c r="C58" s="10">
        <f t="shared" si="23"/>
        <v>44936</v>
      </c>
      <c r="D58" s="10">
        <f>WORKDAY(C58,1,KalendarzŚwiąt!$A$2:$A$103)</f>
        <v>44937</v>
      </c>
      <c r="E58" s="3">
        <f t="shared" si="9"/>
        <v>1</v>
      </c>
      <c r="F58" s="3">
        <f>SUM($E$14:E58)</f>
        <v>68</v>
      </c>
      <c r="G58" s="3">
        <f t="shared" si="10"/>
        <v>1</v>
      </c>
      <c r="H58" s="6">
        <f>SUM($G$14:G58)</f>
        <v>68</v>
      </c>
      <c r="J58" s="92">
        <f>VLOOKUP(B58,DaneRynkowe1!B:D,3,0)</f>
        <v>5.7270000000000001E-2</v>
      </c>
      <c r="K58" s="35">
        <f t="shared" si="24"/>
        <v>1.569041095890411E-4</v>
      </c>
      <c r="L58" s="35">
        <f t="shared" si="21"/>
        <v>1.0113586391383378</v>
      </c>
      <c r="M58" s="238">
        <f t="shared" si="25"/>
        <v>6.0969200000000001E-2</v>
      </c>
      <c r="N58" s="35">
        <f t="shared" si="26"/>
        <v>1.1358645479452055E-2</v>
      </c>
      <c r="O58" s="236">
        <f t="shared" si="27"/>
        <v>5.791399999999973E-2</v>
      </c>
      <c r="P58" s="7"/>
      <c r="Q58" s="214">
        <f t="shared" si="12"/>
        <v>1000000000</v>
      </c>
      <c r="R58" s="216">
        <f t="shared" si="13"/>
        <v>5.0000000000000001E-3</v>
      </c>
      <c r="S58" s="216">
        <f t="shared" si="14"/>
        <v>5.0000000000000001E-3</v>
      </c>
      <c r="T58" s="19">
        <f t="shared" si="15"/>
        <v>186065.75</v>
      </c>
      <c r="U58" s="8">
        <f>SUM($T$14:T58)</f>
        <v>13221659.200000001</v>
      </c>
      <c r="V58" s="8">
        <f t="shared" si="16"/>
        <v>13221659.18</v>
      </c>
      <c r="W58" s="9">
        <f t="shared" si="19"/>
        <v>186065.75999999978</v>
      </c>
      <c r="X58" s="8"/>
      <c r="Y58" s="217">
        <f t="shared" si="28"/>
        <v>2.0000001415610313E-2</v>
      </c>
      <c r="Z58" s="217">
        <f t="shared" si="29"/>
        <v>9.9999997764825821E-3</v>
      </c>
      <c r="AB58" s="43">
        <f>VLOOKUP(B58,DaneRynkowe2!B:C,2,0)</f>
        <v>106.58396334</v>
      </c>
      <c r="AC58" s="49">
        <f t="shared" si="30"/>
        <v>6.0969200000000001E-2</v>
      </c>
      <c r="AD58" s="8">
        <f t="shared" si="17"/>
        <v>13221659.18</v>
      </c>
      <c r="AE58" s="9">
        <f t="shared" si="22"/>
        <v>186065.75999999978</v>
      </c>
      <c r="AG58" s="217">
        <f t="shared" si="31"/>
        <v>0</v>
      </c>
      <c r="AI58" s="217">
        <f t="shared" si="32"/>
        <v>-9.9999997764825821E-3</v>
      </c>
    </row>
    <row r="59" spans="2:35" x14ac:dyDescent="0.3">
      <c r="B59" s="5">
        <f>WORKDAY(C59,-$C$7,KalendarzŚwiąt!$A$2:$A$103)</f>
        <v>44929</v>
      </c>
      <c r="C59" s="10">
        <f t="shared" si="23"/>
        <v>44937</v>
      </c>
      <c r="D59" s="10">
        <f>WORKDAY(C59,1,KalendarzŚwiąt!$A$2:$A$103)</f>
        <v>44938</v>
      </c>
      <c r="E59" s="3">
        <f t="shared" si="9"/>
        <v>1</v>
      </c>
      <c r="F59" s="3">
        <f>SUM($E$14:E59)</f>
        <v>69</v>
      </c>
      <c r="G59" s="3">
        <f t="shared" si="10"/>
        <v>1</v>
      </c>
      <c r="H59" s="6">
        <f>SUM($G$14:G59)</f>
        <v>69</v>
      </c>
      <c r="J59" s="92">
        <f>VLOOKUP(B59,DaneRynkowe1!B:D,3,0)</f>
        <v>5.7849999999999999E-2</v>
      </c>
      <c r="K59" s="35">
        <f t="shared" si="24"/>
        <v>1.5849315068493149E-4</v>
      </c>
      <c r="L59" s="35">
        <f t="shared" si="21"/>
        <v>1.0115189325555272</v>
      </c>
      <c r="M59" s="238">
        <f t="shared" si="25"/>
        <v>6.0933500000000002E-2</v>
      </c>
      <c r="N59" s="35">
        <f t="shared" si="26"/>
        <v>1.1518935616438356E-2</v>
      </c>
      <c r="O59" s="236">
        <f t="shared" si="27"/>
        <v>5.8505899999999944E-2</v>
      </c>
      <c r="P59" s="7"/>
      <c r="Q59" s="214">
        <f t="shared" si="12"/>
        <v>1000000000</v>
      </c>
      <c r="R59" s="216">
        <f t="shared" si="13"/>
        <v>5.0000000000000001E-3</v>
      </c>
      <c r="S59" s="216">
        <f t="shared" si="14"/>
        <v>5.0000000000000001E-3</v>
      </c>
      <c r="T59" s="19">
        <f t="shared" si="15"/>
        <v>187687.4</v>
      </c>
      <c r="U59" s="8">
        <f>SUM($T$14:T59)</f>
        <v>13409346.600000001</v>
      </c>
      <c r="V59" s="8">
        <f t="shared" si="16"/>
        <v>13409346.58</v>
      </c>
      <c r="W59" s="9">
        <f t="shared" si="19"/>
        <v>187687.40000000037</v>
      </c>
      <c r="X59" s="8"/>
      <c r="Y59" s="217">
        <f t="shared" si="28"/>
        <v>2.0000001415610313E-2</v>
      </c>
      <c r="Z59" s="217">
        <f t="shared" si="29"/>
        <v>3.7834979593753815E-10</v>
      </c>
      <c r="AB59" s="43">
        <f>VLOOKUP(B59,DaneRynkowe2!B:C,2,0)</f>
        <v>106.60068680000001</v>
      </c>
      <c r="AC59" s="49">
        <f t="shared" si="30"/>
        <v>6.0933500000000002E-2</v>
      </c>
      <c r="AD59" s="8">
        <f t="shared" si="17"/>
        <v>13409346.58</v>
      </c>
      <c r="AE59" s="9">
        <f t="shared" si="22"/>
        <v>187687.40000000037</v>
      </c>
      <c r="AG59" s="217">
        <f t="shared" si="31"/>
        <v>0</v>
      </c>
      <c r="AI59" s="217">
        <f t="shared" si="32"/>
        <v>-3.7834979593753815E-10</v>
      </c>
    </row>
    <row r="60" spans="2:35" x14ac:dyDescent="0.3">
      <c r="B60" s="5">
        <f>WORKDAY(C60,-$C$7,KalendarzŚwiąt!$A$2:$A$103)</f>
        <v>44930</v>
      </c>
      <c r="C60" s="10">
        <f t="shared" si="23"/>
        <v>44938</v>
      </c>
      <c r="D60" s="10">
        <f>WORKDAY(C60,1,KalendarzŚwiąt!$A$2:$A$103)</f>
        <v>44939</v>
      </c>
      <c r="E60" s="3">
        <f t="shared" si="9"/>
        <v>1</v>
      </c>
      <c r="F60" s="3">
        <f>SUM($E$14:E60)</f>
        <v>70</v>
      </c>
      <c r="G60" s="3">
        <f t="shared" si="10"/>
        <v>1</v>
      </c>
      <c r="H60" s="6">
        <f>SUM($G$14:G60)</f>
        <v>70</v>
      </c>
      <c r="J60" s="92">
        <f>VLOOKUP(B60,DaneRynkowe1!B:D,3,0)</f>
        <v>5.9580000000000001E-2</v>
      </c>
      <c r="K60" s="35">
        <f t="shared" si="24"/>
        <v>1.6323287671232876E-4</v>
      </c>
      <c r="L60" s="35">
        <f t="shared" si="21"/>
        <v>1.0116840457007372</v>
      </c>
      <c r="M60" s="238">
        <f t="shared" si="25"/>
        <v>6.0923999999999999E-2</v>
      </c>
      <c r="N60" s="35">
        <f t="shared" si="26"/>
        <v>1.1684054794520549E-2</v>
      </c>
      <c r="O60" s="236">
        <f t="shared" si="27"/>
        <v>6.0268500000000488E-2</v>
      </c>
      <c r="P60" s="7"/>
      <c r="Q60" s="214">
        <f t="shared" si="12"/>
        <v>1000000000</v>
      </c>
      <c r="R60" s="216">
        <f t="shared" si="13"/>
        <v>5.0000000000000001E-3</v>
      </c>
      <c r="S60" s="216">
        <f t="shared" si="14"/>
        <v>5.0000000000000001E-3</v>
      </c>
      <c r="T60" s="19">
        <f t="shared" si="15"/>
        <v>192516.44</v>
      </c>
      <c r="U60" s="8">
        <f>SUM($T$14:T60)</f>
        <v>13601863.040000001</v>
      </c>
      <c r="V60" s="8">
        <f t="shared" si="16"/>
        <v>13601863.01</v>
      </c>
      <c r="W60" s="9">
        <f t="shared" si="19"/>
        <v>192516.4299999997</v>
      </c>
      <c r="X60" s="8"/>
      <c r="Y60" s="217">
        <f t="shared" si="28"/>
        <v>3.0000001192092896E-2</v>
      </c>
      <c r="Z60" s="217">
        <f t="shared" si="29"/>
        <v>-1.000000030035153E-2</v>
      </c>
      <c r="AB60" s="43">
        <f>VLOOKUP(B60,DaneRynkowe2!B:C,2,0)</f>
        <v>106.61758227999999</v>
      </c>
      <c r="AC60" s="49">
        <f t="shared" si="30"/>
        <v>6.0923999999999999E-2</v>
      </c>
      <c r="AD60" s="8">
        <f t="shared" si="17"/>
        <v>13601863.01</v>
      </c>
      <c r="AE60" s="9">
        <f t="shared" si="22"/>
        <v>192516.4299999997</v>
      </c>
      <c r="AG60" s="217">
        <f t="shared" si="31"/>
        <v>0</v>
      </c>
      <c r="AI60" s="217">
        <f t="shared" si="32"/>
        <v>1.000000030035153E-2</v>
      </c>
    </row>
    <row r="61" spans="2:35" x14ac:dyDescent="0.3">
      <c r="B61" s="5">
        <f>WORKDAY(C61,-$C$7,KalendarzŚwiąt!$A$2:$A$103)</f>
        <v>44931</v>
      </c>
      <c r="C61" s="10">
        <f t="shared" si="23"/>
        <v>44939</v>
      </c>
      <c r="D61" s="10">
        <f>WORKDAY(C61,1,KalendarzŚwiąt!$A$2:$A$103)</f>
        <v>44942</v>
      </c>
      <c r="E61" s="3">
        <f t="shared" si="9"/>
        <v>4</v>
      </c>
      <c r="F61" s="3">
        <f>SUM($E$14:E61)</f>
        <v>74</v>
      </c>
      <c r="G61" s="3">
        <f t="shared" si="10"/>
        <v>3</v>
      </c>
      <c r="H61" s="6">
        <f>SUM($G$14:G61)</f>
        <v>73</v>
      </c>
      <c r="J61" s="92">
        <f>VLOOKUP(B61,DaneRynkowe1!B:D,3,0)</f>
        <v>6.1940000000000002E-2</v>
      </c>
      <c r="K61" s="35">
        <f t="shared" si="24"/>
        <v>6.7879452054794528E-4</v>
      </c>
      <c r="L61" s="35">
        <f t="shared" si="21"/>
        <v>1.0123707712874848</v>
      </c>
      <c r="M61" s="238">
        <f t="shared" si="25"/>
        <v>6.1018000000000003E-2</v>
      </c>
      <c r="N61" s="35">
        <f t="shared" si="26"/>
        <v>1.22036E-2</v>
      </c>
      <c r="O61" s="236">
        <f t="shared" si="27"/>
        <v>6.3211333333333189E-2</v>
      </c>
      <c r="P61" s="7"/>
      <c r="Q61" s="214">
        <f t="shared" si="12"/>
        <v>1000000000</v>
      </c>
      <c r="R61" s="216">
        <f t="shared" si="13"/>
        <v>5.0000000000000001E-3</v>
      </c>
      <c r="S61" s="216">
        <f t="shared" si="14"/>
        <v>5.0000000000000001E-3</v>
      </c>
      <c r="T61" s="19">
        <f t="shared" si="15"/>
        <v>601736.99</v>
      </c>
      <c r="U61" s="8">
        <f>SUM($T$14:T61)</f>
        <v>14203600.030000001</v>
      </c>
      <c r="V61" s="8">
        <f t="shared" si="16"/>
        <v>14203600</v>
      </c>
      <c r="W61" s="9">
        <f t="shared" si="19"/>
        <v>601736.99000000022</v>
      </c>
      <c r="X61" s="8"/>
      <c r="Y61" s="217">
        <f t="shared" si="28"/>
        <v>3.0000001192092896E-2</v>
      </c>
      <c r="Z61" s="217">
        <f t="shared" si="29"/>
        <v>0</v>
      </c>
      <c r="AB61" s="43">
        <f>VLOOKUP(B61,DaneRynkowe2!B:C,2,0)</f>
        <v>106.63498577999999</v>
      </c>
      <c r="AC61" s="49">
        <f t="shared" si="30"/>
        <v>6.1018000000000003E-2</v>
      </c>
      <c r="AD61" s="8">
        <f t="shared" si="17"/>
        <v>14203600</v>
      </c>
      <c r="AE61" s="9">
        <f t="shared" si="22"/>
        <v>601736.99000000022</v>
      </c>
      <c r="AG61" s="217">
        <f t="shared" si="31"/>
        <v>0</v>
      </c>
      <c r="AI61" s="217">
        <f t="shared" si="32"/>
        <v>0</v>
      </c>
    </row>
    <row r="62" spans="2:35" x14ac:dyDescent="0.3">
      <c r="B62" s="5">
        <f>WORKDAY(C62,-$C$7,KalendarzŚwiąt!$A$2:$A$103)</f>
        <v>44935</v>
      </c>
      <c r="C62" s="10">
        <f t="shared" si="23"/>
        <v>44942</v>
      </c>
      <c r="D62" s="10">
        <f>WORKDAY(C62,1,KalendarzŚwiąt!$A$2:$A$103)</f>
        <v>44943</v>
      </c>
      <c r="E62" s="3">
        <f t="shared" si="9"/>
        <v>1</v>
      </c>
      <c r="F62" s="3">
        <f>SUM($E$14:E62)</f>
        <v>75</v>
      </c>
      <c r="G62" s="3">
        <f t="shared" si="10"/>
        <v>1</v>
      </c>
      <c r="H62" s="6">
        <f>SUM($G$14:G62)</f>
        <v>74</v>
      </c>
      <c r="J62" s="92">
        <f>VLOOKUP(B62,DaneRynkowe1!B:D,3,0)</f>
        <v>5.8470000000000001E-2</v>
      </c>
      <c r="K62" s="35">
        <f t="shared" si="24"/>
        <v>1.6019178082191782E-4</v>
      </c>
      <c r="L62" s="35">
        <f t="shared" si="21"/>
        <v>1.0125329447641893</v>
      </c>
      <c r="M62" s="238">
        <f t="shared" si="25"/>
        <v>6.0993699999999998E-2</v>
      </c>
      <c r="N62" s="35">
        <f t="shared" si="26"/>
        <v>1.2365846027397261E-2</v>
      </c>
      <c r="O62" s="236">
        <f t="shared" si="27"/>
        <v>5.9219800000000308E-2</v>
      </c>
      <c r="P62" s="7"/>
      <c r="Q62" s="214">
        <f t="shared" si="12"/>
        <v>1000000000</v>
      </c>
      <c r="R62" s="216">
        <f t="shared" si="13"/>
        <v>5.0000000000000001E-3</v>
      </c>
      <c r="S62" s="216">
        <f t="shared" si="14"/>
        <v>5.0000000000000001E-3</v>
      </c>
      <c r="T62" s="19">
        <f t="shared" si="15"/>
        <v>189643.29</v>
      </c>
      <c r="U62" s="8">
        <f>SUM($T$14:T62)</f>
        <v>14393243.32</v>
      </c>
      <c r="V62" s="8">
        <f t="shared" si="16"/>
        <v>14393243.289999999</v>
      </c>
      <c r="W62" s="9">
        <f t="shared" si="19"/>
        <v>189643.28999999911</v>
      </c>
      <c r="X62" s="8"/>
      <c r="Y62" s="217">
        <f t="shared" si="28"/>
        <v>3.0000001192092896E-2</v>
      </c>
      <c r="Z62" s="217">
        <f t="shared" si="29"/>
        <v>-9.0221874415874481E-10</v>
      </c>
      <c r="AB62" s="43">
        <f>VLOOKUP(B62,DaneRynkowe2!B:C,2,0)</f>
        <v>106.70736902</v>
      </c>
      <c r="AC62" s="49">
        <f t="shared" si="30"/>
        <v>6.0993699999999998E-2</v>
      </c>
      <c r="AD62" s="8">
        <f t="shared" si="17"/>
        <v>14393243.289999999</v>
      </c>
      <c r="AE62" s="9">
        <f t="shared" si="22"/>
        <v>189643.28999999911</v>
      </c>
      <c r="AG62" s="217">
        <f t="shared" si="31"/>
        <v>0</v>
      </c>
      <c r="AI62" s="217">
        <f t="shared" si="32"/>
        <v>9.0221874415874481E-10</v>
      </c>
    </row>
    <row r="63" spans="2:35" x14ac:dyDescent="0.3">
      <c r="B63" s="5">
        <f>WORKDAY(C63,-$C$7,KalendarzŚwiąt!$A$2:$A$103)</f>
        <v>44936</v>
      </c>
      <c r="C63" s="10">
        <f t="shared" si="23"/>
        <v>44943</v>
      </c>
      <c r="D63" s="10">
        <f>WORKDAY(C63,1,KalendarzŚwiąt!$A$2:$A$103)</f>
        <v>44944</v>
      </c>
      <c r="E63" s="3">
        <f t="shared" si="9"/>
        <v>1</v>
      </c>
      <c r="F63" s="3">
        <f>SUM($E$14:E63)</f>
        <v>76</v>
      </c>
      <c r="G63" s="3">
        <f t="shared" si="10"/>
        <v>1</v>
      </c>
      <c r="H63" s="6">
        <f>SUM($G$14:G63)</f>
        <v>75</v>
      </c>
      <c r="J63" s="92">
        <f>VLOOKUP(B63,DaneRynkowe1!B:D,3,0)</f>
        <v>5.7599999999999998E-2</v>
      </c>
      <c r="K63" s="35">
        <f t="shared" si="24"/>
        <v>1.5780821917808218E-4</v>
      </c>
      <c r="L63" s="35">
        <f t="shared" si="21"/>
        <v>1.0126927307850615</v>
      </c>
      <c r="M63" s="238">
        <f t="shared" si="25"/>
        <v>6.0958499999999999E-2</v>
      </c>
      <c r="N63" s="35">
        <f t="shared" si="26"/>
        <v>1.2525719178082191E-2</v>
      </c>
      <c r="O63" s="236">
        <f t="shared" si="27"/>
        <v>5.8353699999999238E-2</v>
      </c>
      <c r="P63" s="7"/>
      <c r="Q63" s="214">
        <f t="shared" si="12"/>
        <v>1000000000</v>
      </c>
      <c r="R63" s="216">
        <f t="shared" si="13"/>
        <v>5.0000000000000001E-3</v>
      </c>
      <c r="S63" s="216">
        <f t="shared" si="14"/>
        <v>5.0000000000000001E-3</v>
      </c>
      <c r="T63" s="19">
        <f t="shared" si="15"/>
        <v>187270.41</v>
      </c>
      <c r="U63" s="8">
        <f>SUM($T$14:T63)</f>
        <v>14580513.73</v>
      </c>
      <c r="V63" s="8">
        <f t="shared" si="16"/>
        <v>14580513.699999999</v>
      </c>
      <c r="W63" s="9">
        <f t="shared" si="19"/>
        <v>187270.41000000015</v>
      </c>
      <c r="X63" s="8"/>
      <c r="Y63" s="217">
        <f t="shared" si="28"/>
        <v>3.0000001192092896E-2</v>
      </c>
      <c r="Z63" s="217">
        <f t="shared" si="29"/>
        <v>0</v>
      </c>
      <c r="AB63" s="43">
        <f>VLOOKUP(B63,DaneRynkowe2!B:C,2,0)</f>
        <v>106.72446266999999</v>
      </c>
      <c r="AC63" s="49">
        <f t="shared" si="30"/>
        <v>6.0958499999999999E-2</v>
      </c>
      <c r="AD63" s="8">
        <f t="shared" si="17"/>
        <v>14580513.699999999</v>
      </c>
      <c r="AE63" s="9">
        <f t="shared" si="22"/>
        <v>187270.41000000015</v>
      </c>
      <c r="AG63" s="217">
        <f t="shared" si="31"/>
        <v>0</v>
      </c>
      <c r="AI63" s="217">
        <f t="shared" si="32"/>
        <v>0</v>
      </c>
    </row>
    <row r="64" spans="2:35" x14ac:dyDescent="0.3">
      <c r="B64" s="5">
        <f>WORKDAY(C64,-$C$7,KalendarzŚwiąt!$A$2:$A$103)</f>
        <v>44937</v>
      </c>
      <c r="C64" s="10">
        <f t="shared" si="23"/>
        <v>44944</v>
      </c>
      <c r="D64" s="10">
        <f>WORKDAY(C64,1,KalendarzŚwiąt!$A$2:$A$103)</f>
        <v>44945</v>
      </c>
      <c r="E64" s="3">
        <f t="shared" si="9"/>
        <v>1</v>
      </c>
      <c r="F64" s="3">
        <f>SUM($E$14:E64)</f>
        <v>77</v>
      </c>
      <c r="G64" s="3">
        <f t="shared" si="10"/>
        <v>1</v>
      </c>
      <c r="H64" s="6">
        <f>SUM($G$14:G64)</f>
        <v>76</v>
      </c>
      <c r="J64" s="92">
        <f>VLOOKUP(B64,DaneRynkowe1!B:D,3,0)</f>
        <v>5.926E-2</v>
      </c>
      <c r="K64" s="35">
        <f t="shared" si="24"/>
        <v>1.6235616438356164E-4</v>
      </c>
      <c r="L64" s="35">
        <f t="shared" si="21"/>
        <v>1.0128571476925308</v>
      </c>
      <c r="M64" s="238">
        <f t="shared" si="25"/>
        <v>6.0946199999999999E-2</v>
      </c>
      <c r="N64" s="35">
        <f t="shared" si="26"/>
        <v>1.2690167671232877E-2</v>
      </c>
      <c r="O64" s="236">
        <f t="shared" si="27"/>
        <v>6.0023700000000492E-2</v>
      </c>
      <c r="P64" s="7"/>
      <c r="Q64" s="214">
        <f t="shared" si="12"/>
        <v>1000000000</v>
      </c>
      <c r="R64" s="216">
        <f t="shared" si="13"/>
        <v>5.0000000000000001E-3</v>
      </c>
      <c r="S64" s="216">
        <f t="shared" si="14"/>
        <v>5.0000000000000001E-3</v>
      </c>
      <c r="T64" s="19">
        <f t="shared" si="15"/>
        <v>191845.75</v>
      </c>
      <c r="U64" s="8">
        <f>SUM($T$14:T64)</f>
        <v>14772359.48</v>
      </c>
      <c r="V64" s="8">
        <f t="shared" si="16"/>
        <v>14772359.449999999</v>
      </c>
      <c r="W64" s="9">
        <f t="shared" si="19"/>
        <v>191845.75</v>
      </c>
      <c r="X64" s="8"/>
      <c r="Y64" s="217">
        <f t="shared" si="28"/>
        <v>3.0000001192092896E-2</v>
      </c>
      <c r="Z64" s="217">
        <f t="shared" si="29"/>
        <v>0</v>
      </c>
      <c r="AB64" s="43">
        <f>VLOOKUP(B64,DaneRynkowe2!B:C,2,0)</f>
        <v>106.74130466</v>
      </c>
      <c r="AC64" s="49">
        <f t="shared" si="30"/>
        <v>6.0946199999999999E-2</v>
      </c>
      <c r="AD64" s="8">
        <f t="shared" si="17"/>
        <v>14772359.449999999</v>
      </c>
      <c r="AE64" s="9">
        <f t="shared" si="22"/>
        <v>191845.75</v>
      </c>
      <c r="AG64" s="217">
        <f t="shared" si="31"/>
        <v>0</v>
      </c>
      <c r="AI64" s="217">
        <f t="shared" si="32"/>
        <v>0</v>
      </c>
    </row>
    <row r="65" spans="2:35" x14ac:dyDescent="0.3">
      <c r="B65" s="5">
        <f>WORKDAY(C65,-$C$7,KalendarzŚwiąt!$A$2:$A$103)</f>
        <v>44938</v>
      </c>
      <c r="C65" s="10">
        <f t="shared" si="23"/>
        <v>44945</v>
      </c>
      <c r="D65" s="10">
        <f>WORKDAY(C65,1,KalendarzŚwiąt!$A$2:$A$103)</f>
        <v>44946</v>
      </c>
      <c r="E65" s="3">
        <f t="shared" si="9"/>
        <v>1</v>
      </c>
      <c r="F65" s="3">
        <f>SUM($E$14:E65)</f>
        <v>78</v>
      </c>
      <c r="G65" s="3">
        <f t="shared" si="10"/>
        <v>1</v>
      </c>
      <c r="H65" s="6">
        <f>SUM($G$14:G65)</f>
        <v>77</v>
      </c>
      <c r="J65" s="92">
        <f>VLOOKUP(B65,DaneRynkowe1!B:D,3,0)</f>
        <v>5.9180000000000003E-2</v>
      </c>
      <c r="K65" s="35">
        <f t="shared" si="24"/>
        <v>1.6213698630136988E-4</v>
      </c>
      <c r="L65" s="35">
        <f t="shared" si="21"/>
        <v>1.0130213692980115</v>
      </c>
      <c r="M65" s="238">
        <f t="shared" si="25"/>
        <v>6.0933300000000003E-2</v>
      </c>
      <c r="N65" s="35">
        <f t="shared" si="26"/>
        <v>1.2854422191780823E-2</v>
      </c>
      <c r="O65" s="236">
        <f t="shared" si="27"/>
        <v>5.9952900000000239E-2</v>
      </c>
      <c r="P65" s="7"/>
      <c r="Q65" s="214">
        <f t="shared" si="12"/>
        <v>1000000000</v>
      </c>
      <c r="R65" s="216">
        <f t="shared" si="13"/>
        <v>5.0000000000000001E-3</v>
      </c>
      <c r="S65" s="216">
        <f t="shared" si="14"/>
        <v>5.0000000000000001E-3</v>
      </c>
      <c r="T65" s="19">
        <f t="shared" si="15"/>
        <v>191651.78</v>
      </c>
      <c r="U65" s="8">
        <f>SUM($T$14:T65)</f>
        <v>14964011.26</v>
      </c>
      <c r="V65" s="8">
        <f t="shared" si="16"/>
        <v>14964011.23</v>
      </c>
      <c r="W65" s="9">
        <f t="shared" si="19"/>
        <v>191651.78000000119</v>
      </c>
      <c r="X65" s="8"/>
      <c r="Y65" s="217">
        <f t="shared" si="28"/>
        <v>2.9999999329447746E-2</v>
      </c>
      <c r="Z65" s="217">
        <f t="shared" si="29"/>
        <v>1.1932570487260818E-9</v>
      </c>
      <c r="AB65" s="43">
        <f>VLOOKUP(B65,DaneRynkowe2!B:C,2,0)</f>
        <v>106.75863477</v>
      </c>
      <c r="AC65" s="49">
        <f t="shared" si="30"/>
        <v>6.0933300000000003E-2</v>
      </c>
      <c r="AD65" s="8">
        <f t="shared" si="17"/>
        <v>14964011.23</v>
      </c>
      <c r="AE65" s="9">
        <f t="shared" si="22"/>
        <v>191651.78000000119</v>
      </c>
      <c r="AG65" s="217">
        <f t="shared" si="31"/>
        <v>0</v>
      </c>
      <c r="AI65" s="217">
        <f t="shared" si="32"/>
        <v>-1.1932570487260818E-9</v>
      </c>
    </row>
    <row r="66" spans="2:35" x14ac:dyDescent="0.3">
      <c r="B66" s="5">
        <f>WORKDAY(C66,-$C$7,KalendarzŚwiąt!$A$2:$A$103)</f>
        <v>44939</v>
      </c>
      <c r="C66" s="10">
        <f t="shared" si="23"/>
        <v>44946</v>
      </c>
      <c r="D66" s="10">
        <f>WORKDAY(C66,1,KalendarzŚwiąt!$A$2:$A$103)</f>
        <v>44949</v>
      </c>
      <c r="E66" s="3">
        <f t="shared" si="9"/>
        <v>3</v>
      </c>
      <c r="F66" s="3">
        <f>SUM($E$14:E66)</f>
        <v>81</v>
      </c>
      <c r="G66" s="3">
        <f t="shared" si="10"/>
        <v>3</v>
      </c>
      <c r="H66" s="6">
        <f>SUM($G$14:G66)</f>
        <v>80</v>
      </c>
      <c r="J66" s="92">
        <f>VLOOKUP(B66,DaneRynkowe1!B:D,3,0)</f>
        <v>5.7990000000000007E-2</v>
      </c>
      <c r="K66" s="35">
        <f t="shared" si="24"/>
        <v>4.7663013698630139E-4</v>
      </c>
      <c r="L66" s="35">
        <f t="shared" si="21"/>
        <v>1.01350420581203</v>
      </c>
      <c r="M66" s="238">
        <f t="shared" si="25"/>
        <v>6.0852299999999998E-2</v>
      </c>
      <c r="N66" s="35">
        <f t="shared" si="26"/>
        <v>1.3337490410958903E-2</v>
      </c>
      <c r="O66" s="236">
        <f t="shared" si="27"/>
        <v>5.8773299999999723E-2</v>
      </c>
      <c r="P66" s="7"/>
      <c r="Q66" s="214">
        <f t="shared" si="12"/>
        <v>1000000000</v>
      </c>
      <c r="R66" s="216">
        <f t="shared" si="13"/>
        <v>5.0000000000000001E-3</v>
      </c>
      <c r="S66" s="216">
        <f t="shared" si="14"/>
        <v>5.0000000000000001E-3</v>
      </c>
      <c r="T66" s="19">
        <f t="shared" si="15"/>
        <v>565260</v>
      </c>
      <c r="U66" s="8">
        <f>SUM($T$14:T66)</f>
        <v>15529271.26</v>
      </c>
      <c r="V66" s="8">
        <f t="shared" si="16"/>
        <v>15529271.23</v>
      </c>
      <c r="W66" s="9">
        <f t="shared" si="19"/>
        <v>565260</v>
      </c>
      <c r="X66" s="8"/>
      <c r="Y66" s="217">
        <f t="shared" si="28"/>
        <v>2.9999999329447746E-2</v>
      </c>
      <c r="Z66" s="217">
        <f t="shared" si="29"/>
        <v>0</v>
      </c>
      <c r="AB66" s="43">
        <f>VLOOKUP(B66,DaneRynkowe2!B:C,2,0)</f>
        <v>106.77594430000001</v>
      </c>
      <c r="AC66" s="49">
        <f t="shared" si="30"/>
        <v>6.0852299999999998E-2</v>
      </c>
      <c r="AD66" s="8">
        <f t="shared" si="17"/>
        <v>15529271.23</v>
      </c>
      <c r="AE66" s="9">
        <f t="shared" si="22"/>
        <v>565260</v>
      </c>
      <c r="AG66" s="217">
        <f t="shared" si="31"/>
        <v>0</v>
      </c>
      <c r="AI66" s="217">
        <f t="shared" si="32"/>
        <v>0</v>
      </c>
    </row>
    <row r="67" spans="2:35" x14ac:dyDescent="0.3">
      <c r="B67" s="5">
        <f>WORKDAY(C67,-$C$7,KalendarzŚwiąt!$A$2:$A$103)</f>
        <v>44942</v>
      </c>
      <c r="C67" s="10">
        <f t="shared" si="23"/>
        <v>44949</v>
      </c>
      <c r="D67" s="10">
        <f>WORKDAY(C67,1,KalendarzŚwiąt!$A$2:$A$103)</f>
        <v>44950</v>
      </c>
      <c r="E67" s="3">
        <f t="shared" si="9"/>
        <v>1</v>
      </c>
      <c r="F67" s="3">
        <f>SUM($E$14:E67)</f>
        <v>82</v>
      </c>
      <c r="G67" s="3">
        <f t="shared" si="10"/>
        <v>1</v>
      </c>
      <c r="H67" s="6">
        <f>SUM($G$14:G67)</f>
        <v>81</v>
      </c>
      <c r="J67" s="92">
        <f>VLOOKUP(B67,DaneRynkowe1!B:D,3,0)</f>
        <v>6.0639999999999999E-2</v>
      </c>
      <c r="K67" s="35">
        <f t="shared" si="24"/>
        <v>1.6613698630136986E-4</v>
      </c>
      <c r="L67" s="35">
        <f t="shared" si="21"/>
        <v>1.0136725863463873</v>
      </c>
      <c r="M67" s="238">
        <f t="shared" si="25"/>
        <v>6.0859700000000003E-2</v>
      </c>
      <c r="N67" s="35">
        <f t="shared" si="26"/>
        <v>1.3505851232876714E-2</v>
      </c>
      <c r="O67" s="236">
        <f t="shared" si="27"/>
        <v>6.145170000000099E-2</v>
      </c>
      <c r="P67" s="7"/>
      <c r="Q67" s="214">
        <f t="shared" si="12"/>
        <v>1000000000</v>
      </c>
      <c r="R67" s="216">
        <f t="shared" si="13"/>
        <v>5.0000000000000001E-3</v>
      </c>
      <c r="S67" s="216">
        <f t="shared" si="14"/>
        <v>5.0000000000000001E-3</v>
      </c>
      <c r="T67" s="19">
        <f t="shared" si="15"/>
        <v>195758.07999999999</v>
      </c>
      <c r="U67" s="8">
        <f>SUM($T$14:T67)</f>
        <v>15725029.34</v>
      </c>
      <c r="V67" s="8">
        <f t="shared" si="16"/>
        <v>15725029.32</v>
      </c>
      <c r="W67" s="9">
        <f t="shared" si="19"/>
        <v>195758.08999999985</v>
      </c>
      <c r="X67" s="8"/>
      <c r="Y67" s="217">
        <f t="shared" si="28"/>
        <v>1.9999999552965164E-2</v>
      </c>
      <c r="Z67" s="217">
        <f t="shared" si="29"/>
        <v>9.9999998637940735E-3</v>
      </c>
      <c r="AB67" s="43">
        <f>VLOOKUP(B67,DaneRynkowe2!B:C,2,0)</f>
        <v>106.82683693</v>
      </c>
      <c r="AC67" s="49">
        <f t="shared" si="30"/>
        <v>6.0859700000000003E-2</v>
      </c>
      <c r="AD67" s="8">
        <f t="shared" si="17"/>
        <v>15725029.32</v>
      </c>
      <c r="AE67" s="9">
        <f t="shared" si="22"/>
        <v>195758.08999999985</v>
      </c>
      <c r="AG67" s="217">
        <f t="shared" si="31"/>
        <v>0</v>
      </c>
      <c r="AI67" s="217">
        <f t="shared" si="32"/>
        <v>-9.9999998637940735E-3</v>
      </c>
    </row>
    <row r="68" spans="2:35" x14ac:dyDescent="0.3">
      <c r="B68" s="5">
        <f>WORKDAY(C68,-$C$7,KalendarzŚwiąt!$A$2:$A$103)</f>
        <v>44943</v>
      </c>
      <c r="C68" s="10">
        <f t="shared" si="23"/>
        <v>44950</v>
      </c>
      <c r="D68" s="10">
        <f>WORKDAY(C68,1,KalendarzŚwiąt!$A$2:$A$103)</f>
        <v>44951</v>
      </c>
      <c r="E68" s="3">
        <f t="shared" si="9"/>
        <v>1</v>
      </c>
      <c r="F68" s="3">
        <f>SUM($E$14:E68)</f>
        <v>83</v>
      </c>
      <c r="G68" s="3">
        <f t="shared" si="10"/>
        <v>1</v>
      </c>
      <c r="H68" s="6">
        <f>SUM($G$14:G68)</f>
        <v>82</v>
      </c>
      <c r="J68" s="92">
        <f>VLOOKUP(B68,DaneRynkowe1!B:D,3,0)</f>
        <v>6.0659999999999999E-2</v>
      </c>
      <c r="K68" s="35">
        <f t="shared" si="24"/>
        <v>1.6619178082191781E-4</v>
      </c>
      <c r="L68" s="35">
        <f t="shared" si="21"/>
        <v>1.0138410503986828</v>
      </c>
      <c r="M68" s="238">
        <f t="shared" si="25"/>
        <v>6.0867299999999999E-2</v>
      </c>
      <c r="N68" s="35">
        <f t="shared" si="26"/>
        <v>1.3674297534246576E-2</v>
      </c>
      <c r="O68" s="236">
        <f t="shared" si="27"/>
        <v>6.1482899999999729E-2</v>
      </c>
      <c r="P68" s="7"/>
      <c r="Q68" s="214">
        <f t="shared" si="12"/>
        <v>1000000000</v>
      </c>
      <c r="R68" s="216">
        <f t="shared" si="13"/>
        <v>5.0000000000000001E-3</v>
      </c>
      <c r="S68" s="216">
        <f t="shared" si="14"/>
        <v>5.0000000000000001E-3</v>
      </c>
      <c r="T68" s="19">
        <f t="shared" si="15"/>
        <v>195843.56</v>
      </c>
      <c r="U68" s="8">
        <f>SUM($T$14:T68)</f>
        <v>15920872.9</v>
      </c>
      <c r="V68" s="8">
        <f t="shared" si="16"/>
        <v>15920872.880000001</v>
      </c>
      <c r="W68" s="9">
        <f t="shared" si="19"/>
        <v>195843.56000000052</v>
      </c>
      <c r="X68" s="8"/>
      <c r="Y68" s="217">
        <f t="shared" si="28"/>
        <v>1.9999999552965164E-2</v>
      </c>
      <c r="Z68" s="217">
        <f t="shared" si="29"/>
        <v>5.2386894822120667E-10</v>
      </c>
      <c r="AB68" s="43">
        <f>VLOOKUP(B68,DaneRynkowe2!B:C,2,0)</f>
        <v>106.84458481999999</v>
      </c>
      <c r="AC68" s="49">
        <f t="shared" si="30"/>
        <v>6.0867299999999999E-2</v>
      </c>
      <c r="AD68" s="8">
        <f t="shared" si="17"/>
        <v>15920872.880000001</v>
      </c>
      <c r="AE68" s="9">
        <f t="shared" si="22"/>
        <v>195843.56000000052</v>
      </c>
      <c r="AG68" s="217">
        <f t="shared" si="31"/>
        <v>0</v>
      </c>
      <c r="AI68" s="217">
        <f t="shared" si="32"/>
        <v>-5.2386894822120667E-10</v>
      </c>
    </row>
    <row r="69" spans="2:35" x14ac:dyDescent="0.3">
      <c r="B69" s="5">
        <f>WORKDAY(C69,-$C$7,KalendarzŚwiąt!$A$2:$A$103)</f>
        <v>44944</v>
      </c>
      <c r="C69" s="10">
        <f t="shared" si="23"/>
        <v>44951</v>
      </c>
      <c r="D69" s="10">
        <f>WORKDAY(C69,1,KalendarzŚwiąt!$A$2:$A$103)</f>
        <v>44952</v>
      </c>
      <c r="E69" s="3">
        <f t="shared" si="9"/>
        <v>1</v>
      </c>
      <c r="F69" s="3">
        <f>SUM($E$14:E69)</f>
        <v>84</v>
      </c>
      <c r="G69" s="3">
        <f t="shared" si="10"/>
        <v>1</v>
      </c>
      <c r="H69" s="6">
        <f>SUM($G$14:G69)</f>
        <v>83</v>
      </c>
      <c r="J69" s="92">
        <f>VLOOKUP(B69,DaneRynkowe1!B:D,3,0)</f>
        <v>5.867E-2</v>
      </c>
      <c r="K69" s="35">
        <f t="shared" si="24"/>
        <v>1.6073972602739727E-4</v>
      </c>
      <c r="L69" s="35">
        <f t="shared" si="21"/>
        <v>1.0140040149313592</v>
      </c>
      <c r="M69" s="238">
        <f t="shared" si="25"/>
        <v>6.0850799999999997E-2</v>
      </c>
      <c r="N69" s="35">
        <f t="shared" si="26"/>
        <v>1.3837305205479452E-2</v>
      </c>
      <c r="O69" s="236">
        <f t="shared" si="27"/>
        <v>5.9497799999999851E-2</v>
      </c>
      <c r="P69" s="7"/>
      <c r="Q69" s="214">
        <f t="shared" si="12"/>
        <v>1000000000</v>
      </c>
      <c r="R69" s="216">
        <f t="shared" si="13"/>
        <v>5.0000000000000001E-3</v>
      </c>
      <c r="S69" s="216">
        <f t="shared" si="14"/>
        <v>5.0000000000000001E-3</v>
      </c>
      <c r="T69" s="19">
        <f t="shared" si="15"/>
        <v>190404.93</v>
      </c>
      <c r="U69" s="8">
        <f>SUM($T$14:T69)</f>
        <v>16111277.83</v>
      </c>
      <c r="V69" s="8">
        <f t="shared" si="16"/>
        <v>16111277.810000001</v>
      </c>
      <c r="W69" s="9">
        <f t="shared" si="19"/>
        <v>190404.9299999997</v>
      </c>
      <c r="X69" s="8"/>
      <c r="Y69" s="217">
        <f t="shared" si="28"/>
        <v>1.9999999552965164E-2</v>
      </c>
      <c r="Z69" s="217">
        <f t="shared" si="29"/>
        <v>-2.9103830456733704E-10</v>
      </c>
      <c r="AB69" s="43">
        <f>VLOOKUP(B69,DaneRynkowe2!B:C,2,0)</f>
        <v>106.86234150999999</v>
      </c>
      <c r="AC69" s="49">
        <f t="shared" si="30"/>
        <v>6.0850799999999997E-2</v>
      </c>
      <c r="AD69" s="8">
        <f t="shared" si="17"/>
        <v>16111277.810000001</v>
      </c>
      <c r="AE69" s="9">
        <f t="shared" si="22"/>
        <v>190404.9299999997</v>
      </c>
      <c r="AG69" s="217">
        <f t="shared" si="31"/>
        <v>0</v>
      </c>
      <c r="AI69" s="217">
        <f t="shared" si="32"/>
        <v>2.9103830456733704E-10</v>
      </c>
    </row>
    <row r="70" spans="2:35" x14ac:dyDescent="0.3">
      <c r="B70" s="5">
        <f>WORKDAY(C70,-$C$7,KalendarzŚwiąt!$A$2:$A$103)</f>
        <v>44945</v>
      </c>
      <c r="C70" s="10">
        <f t="shared" si="23"/>
        <v>44952</v>
      </c>
      <c r="D70" s="10">
        <f>WORKDAY(C70,1,KalendarzŚwiąt!$A$2:$A$103)</f>
        <v>44953</v>
      </c>
      <c r="E70" s="3">
        <f t="shared" si="9"/>
        <v>1</v>
      </c>
      <c r="F70" s="3">
        <f>SUM($E$14:E70)</f>
        <v>85</v>
      </c>
      <c r="G70" s="3">
        <f t="shared" si="10"/>
        <v>1</v>
      </c>
      <c r="H70" s="6">
        <f>SUM($G$14:G70)</f>
        <v>84</v>
      </c>
      <c r="J70" s="92">
        <f>VLOOKUP(B70,DaneRynkowe1!B:D,3,0)</f>
        <v>5.8840000000000003E-2</v>
      </c>
      <c r="K70" s="35">
        <f t="shared" si="24"/>
        <v>1.6120547945205481E-4</v>
      </c>
      <c r="L70" s="35">
        <f t="shared" si="21"/>
        <v>1.0141674779347525</v>
      </c>
      <c r="M70" s="238">
        <f t="shared" si="25"/>
        <v>6.0836800000000003E-2</v>
      </c>
      <c r="N70" s="35">
        <f t="shared" si="26"/>
        <v>1.400079780821918E-2</v>
      </c>
      <c r="O70" s="236">
        <f t="shared" si="27"/>
        <v>5.9674800000000493E-2</v>
      </c>
      <c r="P70" s="7"/>
      <c r="Q70" s="214">
        <f t="shared" si="12"/>
        <v>1000000000</v>
      </c>
      <c r="R70" s="216">
        <f t="shared" si="13"/>
        <v>5.0000000000000001E-3</v>
      </c>
      <c r="S70" s="216">
        <f t="shared" si="14"/>
        <v>5.0000000000000001E-3</v>
      </c>
      <c r="T70" s="19">
        <f t="shared" si="15"/>
        <v>190889.86</v>
      </c>
      <c r="U70" s="8">
        <f>SUM($T$14:T70)</f>
        <v>16302167.689999999</v>
      </c>
      <c r="V70" s="8">
        <f t="shared" si="16"/>
        <v>16302167.67</v>
      </c>
      <c r="W70" s="9">
        <f t="shared" si="19"/>
        <v>190889.8599999994</v>
      </c>
      <c r="X70" s="8"/>
      <c r="Y70" s="217">
        <f t="shared" si="28"/>
        <v>1.9999999552965164E-2</v>
      </c>
      <c r="Z70" s="217">
        <f t="shared" si="29"/>
        <v>-5.8207660913467407E-10</v>
      </c>
      <c r="AB70" s="43">
        <f>VLOOKUP(B70,DaneRynkowe2!B:C,2,0)</f>
        <v>106.87951853</v>
      </c>
      <c r="AC70" s="49">
        <f t="shared" si="30"/>
        <v>6.0836800000000003E-2</v>
      </c>
      <c r="AD70" s="8">
        <f t="shared" si="17"/>
        <v>16302167.67</v>
      </c>
      <c r="AE70" s="9">
        <f t="shared" si="22"/>
        <v>190889.8599999994</v>
      </c>
      <c r="AG70" s="217">
        <f t="shared" si="31"/>
        <v>0</v>
      </c>
      <c r="AI70" s="217">
        <f t="shared" si="32"/>
        <v>5.8207660913467407E-10</v>
      </c>
    </row>
    <row r="71" spans="2:35" x14ac:dyDescent="0.3">
      <c r="B71" s="5">
        <f>WORKDAY(C71,-$C$7,KalendarzŚwiąt!$A$2:$A$103)</f>
        <v>44946</v>
      </c>
      <c r="C71" s="10">
        <f t="shared" si="23"/>
        <v>44953</v>
      </c>
      <c r="D71" s="10">
        <f>WORKDAY(C71,1,KalendarzŚwiąt!$A$2:$A$103)</f>
        <v>44956</v>
      </c>
      <c r="E71" s="3">
        <f t="shared" si="9"/>
        <v>3</v>
      </c>
      <c r="F71" s="3">
        <f>SUM($E$14:E71)</f>
        <v>88</v>
      </c>
      <c r="G71" s="3">
        <f t="shared" si="10"/>
        <v>3</v>
      </c>
      <c r="H71" s="6">
        <f>SUM($G$14:G71)</f>
        <v>87</v>
      </c>
      <c r="J71" s="92">
        <f>VLOOKUP(B71,DaneRynkowe1!B:D,3,0)</f>
        <v>5.8520000000000003E-2</v>
      </c>
      <c r="K71" s="35">
        <f t="shared" si="24"/>
        <v>4.8098630136986302E-4</v>
      </c>
      <c r="L71" s="35">
        <f t="shared" si="21"/>
        <v>1.014655278598934</v>
      </c>
      <c r="M71" s="238">
        <f t="shared" si="25"/>
        <v>6.0786100000000003E-2</v>
      </c>
      <c r="N71" s="35">
        <f t="shared" si="26"/>
        <v>1.4488741643835616E-2</v>
      </c>
      <c r="O71" s="236">
        <f t="shared" si="27"/>
        <v>5.9366499999999774E-2</v>
      </c>
      <c r="P71" s="7"/>
      <c r="Q71" s="214">
        <f t="shared" si="12"/>
        <v>1000000000</v>
      </c>
      <c r="R71" s="216">
        <f t="shared" si="13"/>
        <v>5.0000000000000001E-3</v>
      </c>
      <c r="S71" s="216">
        <f t="shared" si="14"/>
        <v>5.0000000000000001E-3</v>
      </c>
      <c r="T71" s="19">
        <f t="shared" si="15"/>
        <v>570135.62</v>
      </c>
      <c r="U71" s="8">
        <f>SUM($T$14:T71)</f>
        <v>16872303.309999999</v>
      </c>
      <c r="V71" s="8">
        <f t="shared" si="16"/>
        <v>16872303.289999999</v>
      </c>
      <c r="W71" s="9">
        <f t="shared" si="19"/>
        <v>570135.61999999918</v>
      </c>
      <c r="X71" s="8"/>
      <c r="Y71" s="217">
        <f t="shared" si="28"/>
        <v>1.9999999552965164E-2</v>
      </c>
      <c r="Z71" s="217">
        <f t="shared" si="29"/>
        <v>0</v>
      </c>
      <c r="AB71" s="43">
        <f>VLOOKUP(B71,DaneRynkowe2!B:C,2,0)</f>
        <v>106.8967481</v>
      </c>
      <c r="AC71" s="49">
        <f t="shared" si="30"/>
        <v>6.0786100000000003E-2</v>
      </c>
      <c r="AD71" s="8">
        <f t="shared" si="17"/>
        <v>16872303.289999999</v>
      </c>
      <c r="AE71" s="9">
        <f t="shared" si="22"/>
        <v>570135.61999999918</v>
      </c>
      <c r="AG71" s="217">
        <f t="shared" si="31"/>
        <v>0</v>
      </c>
      <c r="AI71" s="217">
        <f t="shared" si="32"/>
        <v>0</v>
      </c>
    </row>
    <row r="72" spans="2:35" x14ac:dyDescent="0.3">
      <c r="B72" s="5">
        <f>WORKDAY(C72,-$C$7,KalendarzŚwiąt!$A$2:$A$103)</f>
        <v>44949</v>
      </c>
      <c r="C72" s="10">
        <f t="shared" si="23"/>
        <v>44956</v>
      </c>
      <c r="D72" s="10">
        <f>WORKDAY(C72,1,KalendarzŚwiąt!$A$2:$A$103)</f>
        <v>44957</v>
      </c>
      <c r="E72" s="3">
        <f t="shared" si="9"/>
        <v>1</v>
      </c>
      <c r="F72" s="3">
        <f>SUM($E$14:E72)</f>
        <v>89</v>
      </c>
      <c r="G72" s="3">
        <f t="shared" si="10"/>
        <v>1</v>
      </c>
      <c r="H72" s="6">
        <f>SUM($G$14:G72)</f>
        <v>88</v>
      </c>
      <c r="J72" s="92">
        <f>VLOOKUP(B72,DaneRynkowe1!B:D,3,0)</f>
        <v>6.0289999999999996E-2</v>
      </c>
      <c r="K72" s="35">
        <f t="shared" si="24"/>
        <v>1.6517808219178082E-4</v>
      </c>
      <c r="L72" s="35">
        <f t="shared" si="21"/>
        <v>1.0148228774119388</v>
      </c>
      <c r="M72" s="238">
        <f t="shared" si="25"/>
        <v>6.0790499999999997E-2</v>
      </c>
      <c r="N72" s="35">
        <f t="shared" si="26"/>
        <v>1.4656339726027397E-2</v>
      </c>
      <c r="O72" s="236">
        <f t="shared" si="27"/>
        <v>6.1173300000000014E-2</v>
      </c>
      <c r="P72" s="7"/>
      <c r="Q72" s="214">
        <f t="shared" si="12"/>
        <v>1000000000</v>
      </c>
      <c r="R72" s="216">
        <f t="shared" si="13"/>
        <v>5.0000000000000001E-3</v>
      </c>
      <c r="S72" s="216">
        <f t="shared" si="14"/>
        <v>5.0000000000000001E-3</v>
      </c>
      <c r="T72" s="19">
        <f t="shared" si="15"/>
        <v>194995.34</v>
      </c>
      <c r="U72" s="8">
        <f>SUM($T$14:T72)</f>
        <v>17067298.649999999</v>
      </c>
      <c r="V72" s="8">
        <f t="shared" si="16"/>
        <v>17067298.629999999</v>
      </c>
      <c r="W72" s="9">
        <f t="shared" si="19"/>
        <v>194995.33999999985</v>
      </c>
      <c r="X72" s="8"/>
      <c r="Y72" s="217">
        <f t="shared" si="28"/>
        <v>1.9999999552965164E-2</v>
      </c>
      <c r="Z72" s="217">
        <f t="shared" si="29"/>
        <v>0</v>
      </c>
      <c r="AB72" s="43">
        <f>VLOOKUP(B72,DaneRynkowe2!B:C,2,0)</f>
        <v>106.94816397</v>
      </c>
      <c r="AC72" s="49">
        <f t="shared" si="30"/>
        <v>6.0790499999999997E-2</v>
      </c>
      <c r="AD72" s="8">
        <f t="shared" si="17"/>
        <v>17067298.629999999</v>
      </c>
      <c r="AE72" s="9">
        <f t="shared" si="22"/>
        <v>194995.33999999985</v>
      </c>
      <c r="AG72" s="217">
        <f t="shared" si="31"/>
        <v>0</v>
      </c>
      <c r="AI72" s="217">
        <f t="shared" si="32"/>
        <v>0</v>
      </c>
    </row>
    <row r="73" spans="2:35" x14ac:dyDescent="0.3">
      <c r="B73" s="5">
        <f>WORKDAY(C73,-$C$7,KalendarzŚwiąt!$A$2:$A$103)</f>
        <v>44950</v>
      </c>
      <c r="C73" s="10">
        <f t="shared" si="23"/>
        <v>44957</v>
      </c>
      <c r="D73" s="10">
        <f>WORKDAY(C73,1,KalendarzŚwiąt!$A$2:$A$103)</f>
        <v>44958</v>
      </c>
      <c r="E73" s="3">
        <f t="shared" si="9"/>
        <v>1</v>
      </c>
      <c r="F73" s="3">
        <f>SUM($E$14:E73)</f>
        <v>90</v>
      </c>
      <c r="G73" s="3">
        <f t="shared" si="10"/>
        <v>1</v>
      </c>
      <c r="H73" s="6">
        <f>SUM($G$14:G73)</f>
        <v>89</v>
      </c>
      <c r="J73" s="92">
        <f>VLOOKUP(B73,DaneRynkowe1!B:D,3,0)</f>
        <v>5.7709999999999997E-2</v>
      </c>
      <c r="K73" s="35">
        <f t="shared" si="24"/>
        <v>1.5810958904109588E-4</v>
      </c>
      <c r="L73" s="35">
        <f t="shared" si="21"/>
        <v>1.0149833306400358</v>
      </c>
      <c r="M73" s="238">
        <f t="shared" si="25"/>
        <v>6.0765699999999999E-2</v>
      </c>
      <c r="N73" s="35">
        <f t="shared" si="26"/>
        <v>1.4816841917808217E-2</v>
      </c>
      <c r="O73" s="236">
        <f t="shared" si="27"/>
        <v>5.8583299999999394E-2</v>
      </c>
      <c r="P73" s="7"/>
      <c r="Q73" s="214">
        <f t="shared" si="12"/>
        <v>1000000000</v>
      </c>
      <c r="R73" s="216">
        <f t="shared" si="13"/>
        <v>5.0000000000000001E-3</v>
      </c>
      <c r="S73" s="216">
        <f t="shared" si="14"/>
        <v>5.0000000000000001E-3</v>
      </c>
      <c r="T73" s="19">
        <f t="shared" si="15"/>
        <v>187899.45</v>
      </c>
      <c r="U73" s="8">
        <f>SUM($T$14:T73)</f>
        <v>17255198.099999998</v>
      </c>
      <c r="V73" s="8">
        <f t="shared" si="16"/>
        <v>17255198.079999998</v>
      </c>
      <c r="W73" s="9">
        <f t="shared" si="19"/>
        <v>187899.44999999925</v>
      </c>
      <c r="X73" s="8"/>
      <c r="Y73" s="217">
        <f t="shared" si="28"/>
        <v>1.9999999552965164E-2</v>
      </c>
      <c r="Z73" s="217">
        <f t="shared" si="29"/>
        <v>-7.5669959187507629E-10</v>
      </c>
      <c r="AB73" s="43">
        <f>VLOOKUP(B73,DaneRynkowe2!B:C,2,0)</f>
        <v>106.96582945999999</v>
      </c>
      <c r="AC73" s="49">
        <f t="shared" si="30"/>
        <v>6.0765699999999999E-2</v>
      </c>
      <c r="AD73" s="8">
        <f t="shared" si="17"/>
        <v>17255198.079999998</v>
      </c>
      <c r="AE73" s="9">
        <f t="shared" si="22"/>
        <v>187899.44999999925</v>
      </c>
      <c r="AG73" s="217">
        <f t="shared" si="31"/>
        <v>0</v>
      </c>
      <c r="AI73" s="217">
        <f t="shared" si="32"/>
        <v>7.5669959187507629E-10</v>
      </c>
    </row>
    <row r="74" spans="2:35" x14ac:dyDescent="0.3">
      <c r="B74" s="5">
        <f>WORKDAY(C74,-$C$7,KalendarzŚwiąt!$A$2:$A$103)</f>
        <v>44951</v>
      </c>
      <c r="C74" s="10">
        <f t="shared" si="23"/>
        <v>44958</v>
      </c>
      <c r="D74" s="10">
        <f>WORKDAY(C74,1,KalendarzŚwiąt!$A$2:$A$103)</f>
        <v>44959</v>
      </c>
      <c r="E74" s="3">
        <f t="shared" si="9"/>
        <v>1</v>
      </c>
      <c r="F74" s="3">
        <f>SUM($E$14:E74)</f>
        <v>91</v>
      </c>
      <c r="G74" s="3">
        <f t="shared" si="10"/>
        <v>1</v>
      </c>
      <c r="H74" s="6">
        <f>SUM($G$14:G74)</f>
        <v>90</v>
      </c>
      <c r="J74" s="92">
        <f>VLOOKUP(B74,DaneRynkowe1!B:D,3,0)</f>
        <v>5.8819999999999997E-2</v>
      </c>
      <c r="K74" s="35">
        <f t="shared" si="24"/>
        <v>1.6115068493150684E-4</v>
      </c>
      <c r="L74" s="35">
        <f t="shared" si="21"/>
        <v>1.0151468958989625</v>
      </c>
      <c r="M74" s="238">
        <f t="shared" si="25"/>
        <v>6.0754000000000002E-2</v>
      </c>
      <c r="N74" s="35">
        <f t="shared" si="26"/>
        <v>1.4980438356164383E-2</v>
      </c>
      <c r="O74" s="236">
        <f t="shared" si="27"/>
        <v>5.9712700000000528E-2</v>
      </c>
      <c r="P74" s="7"/>
      <c r="Q74" s="214">
        <f t="shared" si="12"/>
        <v>1000000000</v>
      </c>
      <c r="R74" s="216">
        <f t="shared" si="13"/>
        <v>5.0000000000000001E-3</v>
      </c>
      <c r="S74" s="216">
        <f t="shared" si="14"/>
        <v>5.0000000000000001E-3</v>
      </c>
      <c r="T74" s="19">
        <f t="shared" si="15"/>
        <v>190993.7</v>
      </c>
      <c r="U74" s="8">
        <f>SUM($T$14:T74)</f>
        <v>17446191.799999997</v>
      </c>
      <c r="V74" s="8">
        <f t="shared" si="16"/>
        <v>17446191.780000001</v>
      </c>
      <c r="W74" s="9">
        <f t="shared" si="19"/>
        <v>190993.70000000298</v>
      </c>
      <c r="X74" s="8"/>
      <c r="Y74" s="217">
        <f t="shared" si="28"/>
        <v>1.9999995827674866E-2</v>
      </c>
      <c r="Z74" s="217">
        <f t="shared" si="29"/>
        <v>2.9685907065868378E-9</v>
      </c>
      <c r="AB74" s="43">
        <f>VLOOKUP(B74,DaneRynkowe2!B:C,2,0)</f>
        <v>106.98274178</v>
      </c>
      <c r="AC74" s="49">
        <f t="shared" si="30"/>
        <v>6.0754000000000002E-2</v>
      </c>
      <c r="AD74" s="8">
        <f t="shared" si="17"/>
        <v>17446191.780000001</v>
      </c>
      <c r="AE74" s="9">
        <f t="shared" si="22"/>
        <v>190993.70000000298</v>
      </c>
      <c r="AG74" s="217">
        <f t="shared" si="31"/>
        <v>0</v>
      </c>
      <c r="AI74" s="217">
        <f t="shared" si="32"/>
        <v>-2.9685907065868378E-9</v>
      </c>
    </row>
    <row r="75" spans="2:35" x14ac:dyDescent="0.3">
      <c r="B75" s="5">
        <f>WORKDAY(C75,-$C$7,KalendarzŚwiąt!$A$2:$A$103)</f>
        <v>44952</v>
      </c>
      <c r="C75" s="10">
        <f t="shared" si="23"/>
        <v>44959</v>
      </c>
      <c r="D75" s="10">
        <f>WORKDAY(C75,1,KalendarzŚwiąt!$A$2:$A$103)</f>
        <v>44960</v>
      </c>
      <c r="E75" s="3">
        <f t="shared" si="9"/>
        <v>1</v>
      </c>
      <c r="F75" s="3">
        <f>SUM($E$14:E75)</f>
        <v>92</v>
      </c>
      <c r="G75" s="3">
        <f t="shared" si="10"/>
        <v>1</v>
      </c>
      <c r="H75" s="6">
        <f>SUM($G$14:G75)</f>
        <v>91</v>
      </c>
      <c r="J75" s="92">
        <f>VLOOKUP(B75,DaneRynkowe1!B:D,3,0)</f>
        <v>6.0970000000000003E-2</v>
      </c>
      <c r="K75" s="35">
        <f t="shared" si="24"/>
        <v>1.6704109589041097E-4</v>
      </c>
      <c r="L75" s="35">
        <f t="shared" si="21"/>
        <v>1.0153164671489432</v>
      </c>
      <c r="M75" s="238">
        <f t="shared" si="25"/>
        <v>6.0766399999999998E-2</v>
      </c>
      <c r="N75" s="35">
        <f t="shared" si="26"/>
        <v>1.5149979178082192E-2</v>
      </c>
      <c r="O75" s="236">
        <f t="shared" si="27"/>
        <v>6.188240000000033E-2</v>
      </c>
      <c r="P75" s="7"/>
      <c r="Q75" s="214">
        <f t="shared" si="12"/>
        <v>1000000000</v>
      </c>
      <c r="R75" s="216">
        <f t="shared" si="13"/>
        <v>5.0000000000000001E-3</v>
      </c>
      <c r="S75" s="216">
        <f t="shared" si="14"/>
        <v>5.0000000000000001E-3</v>
      </c>
      <c r="T75" s="19">
        <f t="shared" si="15"/>
        <v>196938.08</v>
      </c>
      <c r="U75" s="8">
        <f>SUM($T$14:T75)</f>
        <v>17643129.879999995</v>
      </c>
      <c r="V75" s="8">
        <f t="shared" si="16"/>
        <v>17643129.859999999</v>
      </c>
      <c r="W75" s="9">
        <f t="shared" si="19"/>
        <v>196938.07999999821</v>
      </c>
      <c r="X75" s="8"/>
      <c r="Y75" s="217">
        <f t="shared" si="28"/>
        <v>1.9999995827674866E-2</v>
      </c>
      <c r="Z75" s="217">
        <f t="shared" si="29"/>
        <v>-1.7753336578607559E-9</v>
      </c>
      <c r="AB75" s="43">
        <f>VLOOKUP(B75,DaneRynkowe2!B:C,2,0)</f>
        <v>106.99998213000001</v>
      </c>
      <c r="AC75" s="49">
        <f t="shared" si="30"/>
        <v>6.0766399999999998E-2</v>
      </c>
      <c r="AD75" s="8">
        <f t="shared" si="17"/>
        <v>17643129.859999999</v>
      </c>
      <c r="AE75" s="9">
        <f t="shared" si="22"/>
        <v>196938.07999999821</v>
      </c>
      <c r="AG75" s="217">
        <f t="shared" si="31"/>
        <v>0</v>
      </c>
      <c r="AI75" s="217">
        <f t="shared" si="32"/>
        <v>1.7753336578607559E-9</v>
      </c>
    </row>
    <row r="76" spans="2:35" x14ac:dyDescent="0.3">
      <c r="B76" s="5">
        <f>WORKDAY(C76,-$C$7,KalendarzŚwiąt!$A$2:$A$103)</f>
        <v>44953</v>
      </c>
      <c r="C76" s="10">
        <f t="shared" si="23"/>
        <v>44960</v>
      </c>
      <c r="D76" s="10">
        <f>WORKDAY(C76,1,KalendarzŚwiąt!$A$2:$A$103)</f>
        <v>44963</v>
      </c>
      <c r="E76" s="3">
        <f t="shared" si="9"/>
        <v>3</v>
      </c>
      <c r="F76" s="3">
        <f>SUM($E$14:E76)</f>
        <v>95</v>
      </c>
      <c r="G76" s="3">
        <f t="shared" si="10"/>
        <v>3</v>
      </c>
      <c r="H76" s="6">
        <f>SUM($G$14:G76)</f>
        <v>94</v>
      </c>
      <c r="J76" s="92">
        <f>VLOOKUP(B76,DaneRynkowe1!B:D,3,0)</f>
        <v>6.0080000000000001E-2</v>
      </c>
      <c r="K76" s="35">
        <f t="shared" si="24"/>
        <v>4.9380821917808224E-4</v>
      </c>
      <c r="L76" s="35">
        <f t="shared" si="21"/>
        <v>1.0158178387654881</v>
      </c>
      <c r="M76" s="238">
        <f t="shared" si="25"/>
        <v>6.0773800000000003E-2</v>
      </c>
      <c r="N76" s="35">
        <f t="shared" si="26"/>
        <v>1.5651334794520549E-2</v>
      </c>
      <c r="O76" s="236">
        <f t="shared" si="27"/>
        <v>6.0998266666666794E-2</v>
      </c>
      <c r="P76" s="7"/>
      <c r="Q76" s="214">
        <f t="shared" si="12"/>
        <v>1000000000</v>
      </c>
      <c r="R76" s="216">
        <f t="shared" si="13"/>
        <v>5.0000000000000001E-3</v>
      </c>
      <c r="S76" s="216">
        <f t="shared" si="14"/>
        <v>5.0000000000000001E-3</v>
      </c>
      <c r="T76" s="19">
        <f t="shared" si="15"/>
        <v>583547.4</v>
      </c>
      <c r="U76" s="8">
        <f>SUM($T$14:T76)</f>
        <v>18226677.279999994</v>
      </c>
      <c r="V76" s="8">
        <f t="shared" si="16"/>
        <v>18226677.260000002</v>
      </c>
      <c r="W76" s="9">
        <f t="shared" si="19"/>
        <v>583547.40000000224</v>
      </c>
      <c r="X76" s="8"/>
      <c r="Y76" s="217">
        <f t="shared" si="28"/>
        <v>1.9999992102384567E-2</v>
      </c>
      <c r="Z76" s="217">
        <f t="shared" si="29"/>
        <v>2.2118911147117615E-9</v>
      </c>
      <c r="AB76" s="43">
        <f>VLOOKUP(B76,DaneRynkowe2!B:C,2,0)</f>
        <v>107.01785552</v>
      </c>
      <c r="AC76" s="49">
        <f t="shared" si="30"/>
        <v>6.0773800000000003E-2</v>
      </c>
      <c r="AD76" s="8">
        <f t="shared" si="17"/>
        <v>18226677.260000002</v>
      </c>
      <c r="AE76" s="9">
        <f t="shared" si="22"/>
        <v>583547.40000000224</v>
      </c>
      <c r="AG76" s="217">
        <f t="shared" si="31"/>
        <v>0</v>
      </c>
      <c r="AI76" s="217">
        <f t="shared" si="32"/>
        <v>-2.2118911147117615E-9</v>
      </c>
    </row>
    <row r="77" spans="2:35" x14ac:dyDescent="0.3">
      <c r="B77" s="5">
        <f>WORKDAY(C77,-$C$7,KalendarzŚwiąt!$A$2:$A$103)</f>
        <v>44956</v>
      </c>
      <c r="C77" s="10">
        <f t="shared" si="23"/>
        <v>44963</v>
      </c>
      <c r="D77" s="10">
        <f>WORKDAY(C77,1,KalendarzŚwiąt!$A$2:$A$103)</f>
        <v>44964</v>
      </c>
      <c r="E77" s="3">
        <f t="shared" si="9"/>
        <v>1</v>
      </c>
      <c r="F77" s="3">
        <f>SUM($E$14:E77)</f>
        <v>96</v>
      </c>
      <c r="G77" s="3">
        <f t="shared" si="10"/>
        <v>1</v>
      </c>
      <c r="H77" s="6">
        <f>SUM($G$14:G77)</f>
        <v>95</v>
      </c>
      <c r="J77" s="92">
        <f>VLOOKUP(B77,DaneRynkowe1!B:D,3,0)</f>
        <v>5.9160000000000004E-2</v>
      </c>
      <c r="K77" s="35">
        <f t="shared" si="24"/>
        <v>1.6208219178082193E-4</v>
      </c>
      <c r="L77" s="35">
        <f t="shared" si="21"/>
        <v>1.0159824847472454</v>
      </c>
      <c r="M77" s="238">
        <f t="shared" si="25"/>
        <v>6.07667E-2</v>
      </c>
      <c r="N77" s="35">
        <f t="shared" si="26"/>
        <v>1.5815990410958904E-2</v>
      </c>
      <c r="O77" s="236">
        <f t="shared" si="27"/>
        <v>6.0099299999999536E-2</v>
      </c>
      <c r="P77" s="7"/>
      <c r="Q77" s="214">
        <f t="shared" si="12"/>
        <v>1000000000</v>
      </c>
      <c r="R77" s="216">
        <f t="shared" si="13"/>
        <v>5.0000000000000001E-3</v>
      </c>
      <c r="S77" s="216">
        <f t="shared" si="14"/>
        <v>5.0000000000000001E-3</v>
      </c>
      <c r="T77" s="19">
        <f t="shared" si="15"/>
        <v>192052.88</v>
      </c>
      <c r="U77" s="8">
        <f>SUM($T$14:T77)</f>
        <v>18418730.159999993</v>
      </c>
      <c r="V77" s="8">
        <f t="shared" si="16"/>
        <v>18418730.140000001</v>
      </c>
      <c r="W77" s="9">
        <f t="shared" si="19"/>
        <v>192052.87999999896</v>
      </c>
      <c r="X77" s="8"/>
      <c r="Y77" s="217">
        <f t="shared" si="28"/>
        <v>1.9999992102384567E-2</v>
      </c>
      <c r="Z77" s="217">
        <f t="shared" si="29"/>
        <v>-1.0477378964424133E-9</v>
      </c>
      <c r="AB77" s="43">
        <f>VLOOKUP(B77,DaneRynkowe2!B:C,2,0)</f>
        <v>107.07070182</v>
      </c>
      <c r="AC77" s="49">
        <f t="shared" si="30"/>
        <v>6.07667E-2</v>
      </c>
      <c r="AD77" s="8">
        <f t="shared" si="17"/>
        <v>18418730.140000001</v>
      </c>
      <c r="AE77" s="9">
        <f t="shared" si="22"/>
        <v>192052.87999999896</v>
      </c>
      <c r="AG77" s="217">
        <f t="shared" si="31"/>
        <v>0</v>
      </c>
      <c r="AI77" s="217">
        <f t="shared" si="32"/>
        <v>1.0477378964424133E-9</v>
      </c>
    </row>
    <row r="78" spans="2:35" x14ac:dyDescent="0.3">
      <c r="B78" s="5">
        <f>WORKDAY(C78,-$C$7,KalendarzŚwiąt!$A$2:$A$103)</f>
        <v>44957</v>
      </c>
      <c r="C78" s="10">
        <f t="shared" si="23"/>
        <v>44964</v>
      </c>
      <c r="D78" s="10">
        <f>WORKDAY(C78,1,KalendarzŚwiąt!$A$2:$A$103)</f>
        <v>44965</v>
      </c>
      <c r="E78" s="3">
        <f t="shared" si="9"/>
        <v>1</v>
      </c>
      <c r="F78" s="3">
        <f>SUM($E$14:E78)</f>
        <v>97</v>
      </c>
      <c r="G78" s="3">
        <f t="shared" si="10"/>
        <v>1</v>
      </c>
      <c r="H78" s="6">
        <f>SUM($G$14:G78)</f>
        <v>96</v>
      </c>
      <c r="J78" s="92">
        <f>VLOOKUP(B78,DaneRynkowe1!B:D,3,0)</f>
        <v>5.6459999999999996E-2</v>
      </c>
      <c r="K78" s="35">
        <f t="shared" ref="K78:K109" si="33">(J78*E78)/365</f>
        <v>1.5468493150684931E-4</v>
      </c>
      <c r="L78" s="35">
        <f t="shared" si="21"/>
        <v>1.0161396419283106</v>
      </c>
      <c r="M78" s="238">
        <f t="shared" ref="M78:M109" si="34">ROUND((L78-1)*(365/F78),$M$9)</f>
        <v>6.0731599999999997E-2</v>
      </c>
      <c r="N78" s="35">
        <f t="shared" ref="N78:N109" si="35">M78*H78/365</f>
        <v>1.5973242739726026E-2</v>
      </c>
      <c r="O78" s="236">
        <f t="shared" ref="O78:O109" si="36">(N78-N77)*365/G78</f>
        <v>5.7397099999999257E-2</v>
      </c>
      <c r="P78" s="7"/>
      <c r="Q78" s="214">
        <f t="shared" si="12"/>
        <v>1000000000</v>
      </c>
      <c r="R78" s="216">
        <f t="shared" si="13"/>
        <v>5.0000000000000001E-3</v>
      </c>
      <c r="S78" s="216">
        <f t="shared" si="14"/>
        <v>5.0000000000000001E-3</v>
      </c>
      <c r="T78" s="19">
        <f t="shared" si="15"/>
        <v>184649.59</v>
      </c>
      <c r="U78" s="8">
        <f>SUM($T$14:T78)</f>
        <v>18603379.749999993</v>
      </c>
      <c r="V78" s="8">
        <f t="shared" si="16"/>
        <v>18603379.73</v>
      </c>
      <c r="W78" s="9">
        <f t="shared" si="19"/>
        <v>184649.58999999985</v>
      </c>
      <c r="X78" s="8"/>
      <c r="Y78" s="217">
        <f t="shared" ref="Y78:Y109" si="37">U78-V78</f>
        <v>1.9999992102384567E-2</v>
      </c>
      <c r="Z78" s="217">
        <f t="shared" ref="Z78:Z109" si="38">W78-T78</f>
        <v>0</v>
      </c>
      <c r="AB78" s="43">
        <f>VLOOKUP(B78,DaneRynkowe2!B:C,2,0)</f>
        <v>107.08805606999999</v>
      </c>
      <c r="AC78" s="49">
        <f t="shared" ref="AC78:AC109" si="39">ROUND((AB79/$AB$14-1)*365/F78,$AC$9)</f>
        <v>6.0731599999999997E-2</v>
      </c>
      <c r="AD78" s="8">
        <f t="shared" si="17"/>
        <v>18603379.73</v>
      </c>
      <c r="AE78" s="9">
        <f t="shared" si="22"/>
        <v>184649.58999999985</v>
      </c>
      <c r="AG78" s="217">
        <f t="shared" ref="AG78:AG109" si="40">W78-AE78</f>
        <v>0</v>
      </c>
      <c r="AI78" s="217">
        <f t="shared" ref="AI78:AI109" si="41">T78-AE78</f>
        <v>0</v>
      </c>
    </row>
    <row r="79" spans="2:35" x14ac:dyDescent="0.3">
      <c r="B79" s="5">
        <f>WORKDAY(C79,-$C$7,KalendarzŚwiąt!$A$2:$A$103)</f>
        <v>44958</v>
      </c>
      <c r="C79" s="10">
        <f t="shared" si="23"/>
        <v>44965</v>
      </c>
      <c r="D79" s="10">
        <f>WORKDAY(C79,1,KalendarzŚwiąt!$A$2:$A$103)</f>
        <v>44966</v>
      </c>
      <c r="E79" s="3">
        <f t="shared" ref="E79:E136" si="42">B80-B79</f>
        <v>1</v>
      </c>
      <c r="F79" s="3">
        <f>SUM($E$14:E79)</f>
        <v>98</v>
      </c>
      <c r="G79" s="3">
        <f t="shared" ref="G79:G136" si="43">C80-C79</f>
        <v>1</v>
      </c>
      <c r="H79" s="6">
        <f>SUM($G$14:G79)</f>
        <v>97</v>
      </c>
      <c r="J79" s="92">
        <f>VLOOKUP(B79,DaneRynkowe1!B:D,3,0)</f>
        <v>5.851E-2</v>
      </c>
      <c r="K79" s="35">
        <f t="shared" si="33"/>
        <v>1.6030136986301371E-4</v>
      </c>
      <c r="L79" s="35">
        <f t="shared" si="21"/>
        <v>1.0163025305048838</v>
      </c>
      <c r="M79" s="238">
        <f t="shared" si="34"/>
        <v>6.0718599999999998E-2</v>
      </c>
      <c r="N79" s="35">
        <f t="shared" si="35"/>
        <v>1.6136175890410959E-2</v>
      </c>
      <c r="O79" s="236">
        <f t="shared" si="36"/>
        <v>5.9470600000000838E-2</v>
      </c>
      <c r="P79" s="7"/>
      <c r="Q79" s="214">
        <f t="shared" si="12"/>
        <v>1000000000</v>
      </c>
      <c r="R79" s="216">
        <f t="shared" si="13"/>
        <v>5.0000000000000001E-3</v>
      </c>
      <c r="S79" s="216">
        <f t="shared" ref="S79:S136" si="44">$C$6</f>
        <v>5.0000000000000001E-3</v>
      </c>
      <c r="T79" s="19">
        <f t="shared" ref="T79:T136" si="45">ROUND((O79+R79+S79)*Q79*G79/365,$T$9)</f>
        <v>190330.41</v>
      </c>
      <c r="U79" s="8">
        <f>SUM($T$14:T79)</f>
        <v>18793710.159999993</v>
      </c>
      <c r="V79" s="8">
        <f t="shared" ref="V79:V136" si="46">ROUND(((M79+R79+S79)*Q79*H79/365),$V$9)</f>
        <v>18793710.140000001</v>
      </c>
      <c r="W79" s="9">
        <f t="shared" si="19"/>
        <v>190330.41000000015</v>
      </c>
      <c r="X79" s="8"/>
      <c r="Y79" s="217">
        <f t="shared" si="37"/>
        <v>1.9999992102384567E-2</v>
      </c>
      <c r="Z79" s="217">
        <f t="shared" si="38"/>
        <v>0</v>
      </c>
      <c r="AB79" s="43">
        <f>VLOOKUP(B79,DaneRynkowe2!B:C,2,0)</f>
        <v>107.10462098000001</v>
      </c>
      <c r="AC79" s="49">
        <f t="shared" si="39"/>
        <v>6.0718599999999998E-2</v>
      </c>
      <c r="AD79" s="8">
        <f t="shared" ref="AD79:AD136" si="47">ROUND(Q79*(AC79+R79+S79)*H79/365,$AD$9)</f>
        <v>18793710.140000001</v>
      </c>
      <c r="AE79" s="9">
        <f t="shared" si="22"/>
        <v>190330.41000000015</v>
      </c>
      <c r="AG79" s="217">
        <f t="shared" si="40"/>
        <v>0</v>
      </c>
      <c r="AI79" s="217">
        <f t="shared" si="41"/>
        <v>0</v>
      </c>
    </row>
    <row r="80" spans="2:35" x14ac:dyDescent="0.3">
      <c r="B80" s="5">
        <f>WORKDAY(C80,-$C$7,KalendarzŚwiąt!$A$2:$A$103)</f>
        <v>44959</v>
      </c>
      <c r="C80" s="10">
        <f t="shared" si="23"/>
        <v>44966</v>
      </c>
      <c r="D80" s="10">
        <f>WORKDAY(C80,1,KalendarzŚwiąt!$A$2:$A$103)</f>
        <v>44967</v>
      </c>
      <c r="E80" s="3">
        <f t="shared" si="42"/>
        <v>1</v>
      </c>
      <c r="F80" s="3">
        <f>SUM($E$14:E80)</f>
        <v>99</v>
      </c>
      <c r="G80" s="3">
        <f t="shared" si="43"/>
        <v>1</v>
      </c>
      <c r="H80" s="6">
        <f>SUM($G$14:G80)</f>
        <v>98</v>
      </c>
      <c r="J80" s="92">
        <f>VLOOKUP(B80,DaneRynkowe1!B:D,3,0)</f>
        <v>5.7709999999999997E-2</v>
      </c>
      <c r="K80" s="35">
        <f t="shared" si="33"/>
        <v>1.5810958904109588E-4</v>
      </c>
      <c r="L80" s="35">
        <f t="shared" si="21"/>
        <v>1.0164632176803234</v>
      </c>
      <c r="M80" s="238">
        <f t="shared" si="34"/>
        <v>6.06977E-2</v>
      </c>
      <c r="N80" s="35">
        <f t="shared" si="35"/>
        <v>1.6296916712328767E-2</v>
      </c>
      <c r="O80" s="236">
        <f t="shared" si="36"/>
        <v>5.8670399999999776E-2</v>
      </c>
      <c r="P80" s="7"/>
      <c r="Q80" s="214">
        <f t="shared" si="12"/>
        <v>1000000000</v>
      </c>
      <c r="R80" s="216">
        <f t="shared" si="13"/>
        <v>5.0000000000000001E-3</v>
      </c>
      <c r="S80" s="216">
        <f t="shared" si="44"/>
        <v>5.0000000000000001E-3</v>
      </c>
      <c r="T80" s="19">
        <f t="shared" si="45"/>
        <v>188138.08</v>
      </c>
      <c r="U80" s="8">
        <f>SUM($T$14:T80)</f>
        <v>18981848.239999991</v>
      </c>
      <c r="V80" s="8">
        <f t="shared" si="46"/>
        <v>18981848.219999999</v>
      </c>
      <c r="W80" s="9">
        <f t="shared" si="19"/>
        <v>188138.07999999821</v>
      </c>
      <c r="X80" s="8"/>
      <c r="Y80" s="217">
        <f t="shared" si="37"/>
        <v>1.9999992102384567E-2</v>
      </c>
      <c r="Z80" s="217">
        <f t="shared" si="38"/>
        <v>-1.7753336578607559E-9</v>
      </c>
      <c r="AB80" s="43">
        <f>VLOOKUP(B80,DaneRynkowe2!B:C,2,0)</f>
        <v>107.12179</v>
      </c>
      <c r="AC80" s="49">
        <f t="shared" si="39"/>
        <v>6.06977E-2</v>
      </c>
      <c r="AD80" s="8">
        <f t="shared" si="47"/>
        <v>18981848.219999999</v>
      </c>
      <c r="AE80" s="9">
        <f t="shared" si="22"/>
        <v>188138.07999999821</v>
      </c>
      <c r="AG80" s="217">
        <f t="shared" si="40"/>
        <v>0</v>
      </c>
      <c r="AI80" s="217">
        <f t="shared" si="41"/>
        <v>1.7753336578607559E-9</v>
      </c>
    </row>
    <row r="81" spans="2:35" x14ac:dyDescent="0.3">
      <c r="B81" s="5">
        <f>WORKDAY(C81,-$C$7,KalendarzŚwiąt!$A$2:$A$103)</f>
        <v>44960</v>
      </c>
      <c r="C81" s="10">
        <f t="shared" si="23"/>
        <v>44967</v>
      </c>
      <c r="D81" s="10">
        <f>WORKDAY(C81,1,KalendarzŚwiąt!$A$2:$A$103)</f>
        <v>44970</v>
      </c>
      <c r="E81" s="3">
        <f t="shared" si="42"/>
        <v>3</v>
      </c>
      <c r="F81" s="3">
        <f>SUM($E$14:E81)</f>
        <v>102</v>
      </c>
      <c r="G81" s="3">
        <f t="shared" si="43"/>
        <v>3</v>
      </c>
      <c r="H81" s="6">
        <f>SUM($G$14:G81)</f>
        <v>101</v>
      </c>
      <c r="J81" s="92">
        <f>VLOOKUP(B81,DaneRynkowe1!B:D,3,0)</f>
        <v>5.9660000000000005E-2</v>
      </c>
      <c r="K81" s="35">
        <f t="shared" si="33"/>
        <v>4.9035616438356173E-4</v>
      </c>
      <c r="L81" s="35">
        <f t="shared" si="21"/>
        <v>1.0169616466849822</v>
      </c>
      <c r="M81" s="238">
        <f t="shared" si="34"/>
        <v>6.0696100000000003E-2</v>
      </c>
      <c r="N81" s="35">
        <f t="shared" si="35"/>
        <v>1.6795359178082194E-2</v>
      </c>
      <c r="O81" s="236">
        <f t="shared" si="36"/>
        <v>6.064383333333364E-2</v>
      </c>
      <c r="P81" s="7"/>
      <c r="Q81" s="214">
        <f t="shared" si="12"/>
        <v>1000000000</v>
      </c>
      <c r="R81" s="216">
        <f t="shared" si="13"/>
        <v>5.0000000000000001E-3</v>
      </c>
      <c r="S81" s="216">
        <f t="shared" si="44"/>
        <v>5.0000000000000001E-3</v>
      </c>
      <c r="T81" s="19">
        <f t="shared" si="45"/>
        <v>580634.25</v>
      </c>
      <c r="U81" s="8">
        <f>SUM($T$14:T81)</f>
        <v>19562482.489999991</v>
      </c>
      <c r="V81" s="8">
        <f t="shared" si="46"/>
        <v>19562482.469999999</v>
      </c>
      <c r="W81" s="9">
        <f t="shared" si="19"/>
        <v>580634.25</v>
      </c>
      <c r="X81" s="8"/>
      <c r="Y81" s="217">
        <f t="shared" si="37"/>
        <v>1.9999992102384567E-2</v>
      </c>
      <c r="Z81" s="217">
        <f t="shared" si="38"/>
        <v>0</v>
      </c>
      <c r="AB81" s="43">
        <f>VLOOKUP(B81,DaneRynkowe2!B:C,2,0)</f>
        <v>107.13872698</v>
      </c>
      <c r="AC81" s="49">
        <f t="shared" si="39"/>
        <v>6.0696100000000003E-2</v>
      </c>
      <c r="AD81" s="8">
        <f t="shared" si="47"/>
        <v>19562482.469999999</v>
      </c>
      <c r="AE81" s="9">
        <f t="shared" si="22"/>
        <v>580634.25</v>
      </c>
      <c r="AG81" s="217">
        <f t="shared" si="40"/>
        <v>0</v>
      </c>
      <c r="AI81" s="217">
        <f t="shared" si="41"/>
        <v>0</v>
      </c>
    </row>
    <row r="82" spans="2:35" x14ac:dyDescent="0.3">
      <c r="B82" s="5">
        <f>WORKDAY(C82,-$C$7,KalendarzŚwiąt!$A$2:$A$103)</f>
        <v>44963</v>
      </c>
      <c r="C82" s="10">
        <f t="shared" si="23"/>
        <v>44970</v>
      </c>
      <c r="D82" s="10">
        <f>WORKDAY(C82,1,KalendarzŚwiąt!$A$2:$A$103)</f>
        <v>44971</v>
      </c>
      <c r="E82" s="3">
        <f t="shared" si="42"/>
        <v>1</v>
      </c>
      <c r="F82" s="3">
        <f>SUM($E$14:E82)</f>
        <v>103</v>
      </c>
      <c r="G82" s="3">
        <f t="shared" si="43"/>
        <v>1</v>
      </c>
      <c r="H82" s="6">
        <f>SUM($G$14:G82)</f>
        <v>102</v>
      </c>
      <c r="J82" s="92">
        <f>VLOOKUP(B82,DaneRynkowe1!B:D,3,0)</f>
        <v>6.234E-2</v>
      </c>
      <c r="K82" s="35">
        <f t="shared" si="33"/>
        <v>1.7079452054794521E-4</v>
      </c>
      <c r="L82" s="35">
        <f t="shared" si="21"/>
        <v>1.0171353381618435</v>
      </c>
      <c r="M82" s="238">
        <f t="shared" si="34"/>
        <v>6.07223E-2</v>
      </c>
      <c r="N82" s="35">
        <f t="shared" si="35"/>
        <v>1.6968971506849315E-2</v>
      </c>
      <c r="O82" s="236">
        <f t="shared" si="36"/>
        <v>6.3368499999999245E-2</v>
      </c>
      <c r="P82" s="7"/>
      <c r="Q82" s="214">
        <f t="shared" si="12"/>
        <v>1000000000</v>
      </c>
      <c r="R82" s="216">
        <f t="shared" si="13"/>
        <v>5.0000000000000001E-3</v>
      </c>
      <c r="S82" s="216">
        <f t="shared" si="44"/>
        <v>5.0000000000000001E-3</v>
      </c>
      <c r="T82" s="19">
        <f t="shared" si="45"/>
        <v>201009.59</v>
      </c>
      <c r="U82" s="8">
        <f>SUM($T$14:T82)</f>
        <v>19763492.079999991</v>
      </c>
      <c r="V82" s="8">
        <f t="shared" si="46"/>
        <v>19763492.050000001</v>
      </c>
      <c r="W82" s="9">
        <f t="shared" si="19"/>
        <v>201009.58000000194</v>
      </c>
      <c r="X82" s="8"/>
      <c r="Y82" s="217">
        <f t="shared" si="37"/>
        <v>2.9999990016222E-2</v>
      </c>
      <c r="Z82" s="217">
        <f t="shared" si="38"/>
        <v>-9.9999980593565851E-3</v>
      </c>
      <c r="AB82" s="43">
        <f>VLOOKUP(B82,DaneRynkowe2!B:C,2,0)</f>
        <v>107.19126310999999</v>
      </c>
      <c r="AC82" s="49">
        <f t="shared" si="39"/>
        <v>6.07223E-2</v>
      </c>
      <c r="AD82" s="8">
        <f t="shared" si="47"/>
        <v>19763492.050000001</v>
      </c>
      <c r="AE82" s="9">
        <f t="shared" si="22"/>
        <v>201009.58000000194</v>
      </c>
      <c r="AG82" s="217">
        <f t="shared" si="40"/>
        <v>0</v>
      </c>
      <c r="AI82" s="217">
        <f t="shared" si="41"/>
        <v>9.9999980593565851E-3</v>
      </c>
    </row>
    <row r="83" spans="2:35" x14ac:dyDescent="0.3">
      <c r="B83" s="5">
        <f>WORKDAY(C83,-$C$7,KalendarzŚwiąt!$A$2:$A$103)</f>
        <v>44964</v>
      </c>
      <c r="C83" s="10">
        <f t="shared" si="23"/>
        <v>44971</v>
      </c>
      <c r="D83" s="10">
        <f>WORKDAY(C83,1,KalendarzŚwiąt!$A$2:$A$103)</f>
        <v>44972</v>
      </c>
      <c r="E83" s="3">
        <f t="shared" si="42"/>
        <v>1</v>
      </c>
      <c r="F83" s="3">
        <f>SUM($E$14:E83)</f>
        <v>104</v>
      </c>
      <c r="G83" s="3">
        <f t="shared" si="43"/>
        <v>1</v>
      </c>
      <c r="H83" s="6">
        <f>SUM($G$14:G83)</f>
        <v>103</v>
      </c>
      <c r="J83" s="92">
        <f>VLOOKUP(B83,DaneRynkowe1!B:D,3,0)</f>
        <v>5.8720000000000001E-2</v>
      </c>
      <c r="K83" s="35">
        <f t="shared" si="33"/>
        <v>1.6087671232876713E-4</v>
      </c>
      <c r="L83" s="35">
        <f t="shared" si="21"/>
        <v>1.0172989715510403</v>
      </c>
      <c r="M83" s="238">
        <f t="shared" si="34"/>
        <v>6.0712700000000001E-2</v>
      </c>
      <c r="N83" s="35">
        <f t="shared" si="35"/>
        <v>1.713262493150685E-2</v>
      </c>
      <c r="O83" s="236">
        <f t="shared" si="36"/>
        <v>5.9733500000000106E-2</v>
      </c>
      <c r="P83" s="7"/>
      <c r="Q83" s="214">
        <f t="shared" si="12"/>
        <v>1000000000</v>
      </c>
      <c r="R83" s="216">
        <f t="shared" si="13"/>
        <v>5.0000000000000001E-3</v>
      </c>
      <c r="S83" s="216">
        <f t="shared" si="44"/>
        <v>5.0000000000000001E-3</v>
      </c>
      <c r="T83" s="19">
        <f t="shared" si="45"/>
        <v>191050.68</v>
      </c>
      <c r="U83" s="8">
        <f>SUM($T$14:T83)</f>
        <v>19954542.75999999</v>
      </c>
      <c r="V83" s="8">
        <f t="shared" si="46"/>
        <v>19954542.739999998</v>
      </c>
      <c r="W83" s="9">
        <f t="shared" si="19"/>
        <v>191050.68999999762</v>
      </c>
      <c r="X83" s="8"/>
      <c r="Y83" s="217">
        <f t="shared" si="37"/>
        <v>1.9999992102384567E-2</v>
      </c>
      <c r="Z83" s="217">
        <f t="shared" si="38"/>
        <v>9.9999976227991283E-3</v>
      </c>
      <c r="AB83" s="43">
        <f>VLOOKUP(B83,DaneRynkowe2!B:C,2,0)</f>
        <v>107.20957079</v>
      </c>
      <c r="AC83" s="49">
        <f t="shared" si="39"/>
        <v>6.0712700000000001E-2</v>
      </c>
      <c r="AD83" s="8">
        <f t="shared" si="47"/>
        <v>19954542.739999998</v>
      </c>
      <c r="AE83" s="9">
        <f t="shared" si="22"/>
        <v>191050.68999999762</v>
      </c>
      <c r="AG83" s="217">
        <f t="shared" si="40"/>
        <v>0</v>
      </c>
      <c r="AI83" s="217">
        <f t="shared" si="41"/>
        <v>-9.9999976227991283E-3</v>
      </c>
    </row>
    <row r="84" spans="2:35" x14ac:dyDescent="0.3">
      <c r="B84" s="5">
        <f>WORKDAY(C84,-$C$7,KalendarzŚwiąt!$A$2:$A$103)</f>
        <v>44965</v>
      </c>
      <c r="C84" s="10">
        <f t="shared" si="23"/>
        <v>44972</v>
      </c>
      <c r="D84" s="10">
        <f>WORKDAY(C84,1,KalendarzŚwiąt!$A$2:$A$103)</f>
        <v>44973</v>
      </c>
      <c r="E84" s="3">
        <f t="shared" si="42"/>
        <v>1</v>
      </c>
      <c r="F84" s="3">
        <f>SUM($E$14:E84)</f>
        <v>105</v>
      </c>
      <c r="G84" s="3">
        <f t="shared" si="43"/>
        <v>1</v>
      </c>
      <c r="H84" s="6">
        <f>SUM($G$14:G84)</f>
        <v>104</v>
      </c>
      <c r="J84" s="92">
        <f>VLOOKUP(B84,DaneRynkowe1!B:D,3,0)</f>
        <v>5.9549999999999999E-2</v>
      </c>
      <c r="K84" s="35">
        <f t="shared" si="33"/>
        <v>1.6315068493150684E-4</v>
      </c>
      <c r="L84" s="35">
        <f t="shared" si="21"/>
        <v>1.017464944575029</v>
      </c>
      <c r="M84" s="238">
        <f t="shared" si="34"/>
        <v>6.0711500000000002E-2</v>
      </c>
      <c r="N84" s="35">
        <f t="shared" si="35"/>
        <v>1.7298619178082193E-2</v>
      </c>
      <c r="O84" s="236">
        <f t="shared" si="36"/>
        <v>6.0587900000000069E-2</v>
      </c>
      <c r="P84" s="7"/>
      <c r="Q84" s="214">
        <f t="shared" si="12"/>
        <v>1000000000</v>
      </c>
      <c r="R84" s="216">
        <f t="shared" si="13"/>
        <v>5.0000000000000001E-3</v>
      </c>
      <c r="S84" s="216">
        <f t="shared" si="44"/>
        <v>5.0000000000000001E-3</v>
      </c>
      <c r="T84" s="19">
        <f t="shared" si="45"/>
        <v>193391.51</v>
      </c>
      <c r="U84" s="8">
        <f>SUM($T$14:T84)</f>
        <v>20147934.269999992</v>
      </c>
      <c r="V84" s="8">
        <f t="shared" si="46"/>
        <v>20147934.25</v>
      </c>
      <c r="W84" s="9">
        <f t="shared" si="19"/>
        <v>193391.51000000164</v>
      </c>
      <c r="X84" s="8"/>
      <c r="Y84" s="217">
        <f t="shared" si="37"/>
        <v>1.9999992102384567E-2</v>
      </c>
      <c r="Z84" s="217">
        <f t="shared" si="38"/>
        <v>1.6298145055770874E-9</v>
      </c>
      <c r="AB84" s="43">
        <f>VLOOKUP(B84,DaneRynkowe2!B:C,2,0)</f>
        <v>107.22681832000001</v>
      </c>
      <c r="AC84" s="49">
        <f t="shared" si="39"/>
        <v>6.0711500000000002E-2</v>
      </c>
      <c r="AD84" s="8">
        <f t="shared" si="47"/>
        <v>20147934.25</v>
      </c>
      <c r="AE84" s="9">
        <f t="shared" si="22"/>
        <v>193391.51000000164</v>
      </c>
      <c r="AG84" s="217">
        <f t="shared" si="40"/>
        <v>0</v>
      </c>
      <c r="AI84" s="217">
        <f t="shared" si="41"/>
        <v>-1.6298145055770874E-9</v>
      </c>
    </row>
    <row r="85" spans="2:35" x14ac:dyDescent="0.3">
      <c r="B85" s="5">
        <f>WORKDAY(C85,-$C$7,KalendarzŚwiąt!$A$2:$A$103)</f>
        <v>44966</v>
      </c>
      <c r="C85" s="10">
        <f t="shared" si="23"/>
        <v>44973</v>
      </c>
      <c r="D85" s="10">
        <f>WORKDAY(C85,1,KalendarzŚwiąt!$A$2:$A$103)</f>
        <v>44974</v>
      </c>
      <c r="E85" s="3">
        <f t="shared" si="42"/>
        <v>1</v>
      </c>
      <c r="F85" s="3">
        <f>SUM($E$14:E85)</f>
        <v>106</v>
      </c>
      <c r="G85" s="3">
        <f t="shared" si="43"/>
        <v>1</v>
      </c>
      <c r="H85" s="6">
        <f>SUM($G$14:G85)</f>
        <v>105</v>
      </c>
      <c r="J85" s="92">
        <f>VLOOKUP(B85,DaneRynkowe1!B:D,3,0)</f>
        <v>6.1069999999999999E-2</v>
      </c>
      <c r="K85" s="35">
        <f t="shared" si="33"/>
        <v>1.6731506849315068E-4</v>
      </c>
      <c r="L85" s="35">
        <f t="shared" si="21"/>
        <v>1.0176351817919198</v>
      </c>
      <c r="M85" s="238">
        <f t="shared" si="34"/>
        <v>6.0724899999999998E-2</v>
      </c>
      <c r="N85" s="35">
        <f t="shared" si="35"/>
        <v>1.746880684931507E-2</v>
      </c>
      <c r="O85" s="236">
        <f t="shared" si="36"/>
        <v>6.2118500000000118E-2</v>
      </c>
      <c r="P85" s="7"/>
      <c r="Q85" s="214">
        <f t="shared" si="12"/>
        <v>1000000000</v>
      </c>
      <c r="R85" s="216">
        <f t="shared" si="13"/>
        <v>5.0000000000000001E-3</v>
      </c>
      <c r="S85" s="216">
        <f t="shared" si="44"/>
        <v>5.0000000000000001E-3</v>
      </c>
      <c r="T85" s="19">
        <f t="shared" si="45"/>
        <v>197584.93</v>
      </c>
      <c r="U85" s="8">
        <f>SUM($T$14:T85)</f>
        <v>20345519.199999992</v>
      </c>
      <c r="V85" s="8">
        <f t="shared" si="46"/>
        <v>20345519.18</v>
      </c>
      <c r="W85" s="9">
        <f t="shared" si="19"/>
        <v>197584.9299999997</v>
      </c>
      <c r="X85" s="8"/>
      <c r="Y85" s="217">
        <f t="shared" si="37"/>
        <v>1.9999992102384567E-2</v>
      </c>
      <c r="Z85" s="217">
        <f t="shared" si="38"/>
        <v>-2.9103830456733704E-10</v>
      </c>
      <c r="AB85" s="43">
        <f>VLOOKUP(B85,DaneRynkowe2!B:C,2,0)</f>
        <v>107.24431245</v>
      </c>
      <c r="AC85" s="49">
        <f t="shared" si="39"/>
        <v>6.0724899999999998E-2</v>
      </c>
      <c r="AD85" s="8">
        <f t="shared" si="47"/>
        <v>20345519.18</v>
      </c>
      <c r="AE85" s="9">
        <f t="shared" si="22"/>
        <v>197584.9299999997</v>
      </c>
      <c r="AG85" s="217">
        <f t="shared" si="40"/>
        <v>0</v>
      </c>
      <c r="AI85" s="217">
        <f t="shared" si="41"/>
        <v>2.9103830456733704E-10</v>
      </c>
    </row>
    <row r="86" spans="2:35" x14ac:dyDescent="0.3">
      <c r="B86" s="5">
        <f>WORKDAY(C86,-$C$7,KalendarzŚwiąt!$A$2:$A$103)</f>
        <v>44967</v>
      </c>
      <c r="C86" s="10">
        <f t="shared" si="23"/>
        <v>44974</v>
      </c>
      <c r="D86" s="10">
        <f>WORKDAY(C86,1,KalendarzŚwiąt!$A$2:$A$103)</f>
        <v>44977</v>
      </c>
      <c r="E86" s="3">
        <f t="shared" si="42"/>
        <v>3</v>
      </c>
      <c r="F86" s="3">
        <f>SUM($E$14:E86)</f>
        <v>109</v>
      </c>
      <c r="G86" s="3">
        <f t="shared" si="43"/>
        <v>3</v>
      </c>
      <c r="H86" s="6">
        <f>SUM($G$14:G86)</f>
        <v>108</v>
      </c>
      <c r="J86" s="92">
        <f>VLOOKUP(B86,DaneRynkowe1!B:D,3,0)</f>
        <v>6.1829999999999996E-2</v>
      </c>
      <c r="K86" s="35">
        <f t="shared" si="33"/>
        <v>5.0819178082191782E-4</v>
      </c>
      <c r="L86" s="35">
        <f t="shared" si="21"/>
        <v>1.0181523356271815</v>
      </c>
      <c r="M86" s="238">
        <f t="shared" si="34"/>
        <v>6.07853E-2</v>
      </c>
      <c r="N86" s="35">
        <f t="shared" si="35"/>
        <v>1.7985787397260273E-2</v>
      </c>
      <c r="O86" s="236">
        <f t="shared" si="36"/>
        <v>6.2899299999999728E-2</v>
      </c>
      <c r="P86" s="7"/>
      <c r="Q86" s="214">
        <f t="shared" si="12"/>
        <v>1000000000</v>
      </c>
      <c r="R86" s="216">
        <f t="shared" si="13"/>
        <v>5.0000000000000001E-3</v>
      </c>
      <c r="S86" s="216">
        <f t="shared" si="44"/>
        <v>5.0000000000000001E-3</v>
      </c>
      <c r="T86" s="19">
        <f t="shared" si="45"/>
        <v>599172.32999999996</v>
      </c>
      <c r="U86" s="8">
        <f>SUM($T$14:T86)</f>
        <v>20944691.52999999</v>
      </c>
      <c r="V86" s="8">
        <f t="shared" si="46"/>
        <v>20944691.510000002</v>
      </c>
      <c r="W86" s="9">
        <f t="shared" si="19"/>
        <v>599172.33000000194</v>
      </c>
      <c r="X86" s="8"/>
      <c r="Y86" s="217">
        <f t="shared" si="37"/>
        <v>1.9999988377094269E-2</v>
      </c>
      <c r="Z86" s="217">
        <f t="shared" si="38"/>
        <v>1.9790604710578918E-9</v>
      </c>
      <c r="AB86" s="43">
        <f>VLOOKUP(B86,DaneRynkowe2!B:C,2,0)</f>
        <v>107.26225604</v>
      </c>
      <c r="AC86" s="49">
        <f t="shared" si="39"/>
        <v>6.07853E-2</v>
      </c>
      <c r="AD86" s="8">
        <f t="shared" si="47"/>
        <v>20944691.510000002</v>
      </c>
      <c r="AE86" s="9">
        <f t="shared" si="22"/>
        <v>599172.33000000194</v>
      </c>
      <c r="AG86" s="217">
        <f t="shared" si="40"/>
        <v>0</v>
      </c>
      <c r="AI86" s="217">
        <f t="shared" si="41"/>
        <v>-1.9790604710578918E-9</v>
      </c>
    </row>
    <row r="87" spans="2:35" x14ac:dyDescent="0.3">
      <c r="B87" s="5">
        <f>WORKDAY(C87,-$C$7,KalendarzŚwiąt!$A$2:$A$103)</f>
        <v>44970</v>
      </c>
      <c r="C87" s="10">
        <f t="shared" si="23"/>
        <v>44977</v>
      </c>
      <c r="D87" s="10">
        <f>WORKDAY(C87,1,KalendarzŚwiąt!$A$2:$A$103)</f>
        <v>44978</v>
      </c>
      <c r="E87" s="3">
        <f t="shared" si="42"/>
        <v>1</v>
      </c>
      <c r="F87" s="3">
        <f>SUM($E$14:E87)</f>
        <v>110</v>
      </c>
      <c r="G87" s="3">
        <f t="shared" si="43"/>
        <v>1</v>
      </c>
      <c r="H87" s="6">
        <f>SUM($G$14:G87)</f>
        <v>109</v>
      </c>
      <c r="J87" s="92">
        <f>VLOOKUP(B87,DaneRynkowe1!B:D,3,0)</f>
        <v>5.9560000000000002E-2</v>
      </c>
      <c r="K87" s="35">
        <f t="shared" si="33"/>
        <v>1.6317808219178082E-4</v>
      </c>
      <c r="L87" s="35">
        <f t="shared" si="21"/>
        <v>1.0183184757726882</v>
      </c>
      <c r="M87" s="238">
        <f t="shared" si="34"/>
        <v>6.0783999999999998E-2</v>
      </c>
      <c r="N87" s="35">
        <f t="shared" si="35"/>
        <v>1.8151934246575342E-2</v>
      </c>
      <c r="O87" s="236">
        <f t="shared" si="36"/>
        <v>6.0643600000000047E-2</v>
      </c>
      <c r="P87" s="7"/>
      <c r="Q87" s="214">
        <f t="shared" si="12"/>
        <v>1000000000</v>
      </c>
      <c r="R87" s="216">
        <f t="shared" si="13"/>
        <v>5.0000000000000001E-3</v>
      </c>
      <c r="S87" s="216">
        <f t="shared" si="44"/>
        <v>5.0000000000000001E-3</v>
      </c>
      <c r="T87" s="19">
        <f t="shared" si="45"/>
        <v>193544.11</v>
      </c>
      <c r="U87" s="8">
        <f>SUM($T$14:T87)</f>
        <v>21138235.639999989</v>
      </c>
      <c r="V87" s="8">
        <f t="shared" si="46"/>
        <v>21138235.620000001</v>
      </c>
      <c r="W87" s="9">
        <f t="shared" si="19"/>
        <v>193544.1099999994</v>
      </c>
      <c r="X87" s="8"/>
      <c r="Y87" s="217">
        <f t="shared" si="37"/>
        <v>1.9999988377094269E-2</v>
      </c>
      <c r="Z87" s="217">
        <f t="shared" si="38"/>
        <v>-5.8207660913467407E-10</v>
      </c>
      <c r="AB87" s="43">
        <f>VLOOKUP(B87,DaneRynkowe2!B:C,2,0)</f>
        <v>107.31676582999999</v>
      </c>
      <c r="AC87" s="49">
        <f t="shared" si="39"/>
        <v>6.0783999999999998E-2</v>
      </c>
      <c r="AD87" s="8">
        <f t="shared" si="47"/>
        <v>21138235.620000001</v>
      </c>
      <c r="AE87" s="9">
        <f t="shared" si="22"/>
        <v>193544.1099999994</v>
      </c>
      <c r="AG87" s="217">
        <f t="shared" si="40"/>
        <v>0</v>
      </c>
      <c r="AI87" s="217">
        <f t="shared" si="41"/>
        <v>5.8207660913467407E-10</v>
      </c>
    </row>
    <row r="88" spans="2:35" x14ac:dyDescent="0.3">
      <c r="B88" s="5">
        <f>WORKDAY(C88,-$C$7,KalendarzŚwiąt!$A$2:$A$103)</f>
        <v>44971</v>
      </c>
      <c r="C88" s="10">
        <f t="shared" si="23"/>
        <v>44978</v>
      </c>
      <c r="D88" s="10">
        <f>WORKDAY(C88,1,KalendarzŚwiąt!$A$2:$A$103)</f>
        <v>44979</v>
      </c>
      <c r="E88" s="3">
        <f t="shared" si="42"/>
        <v>1</v>
      </c>
      <c r="F88" s="3">
        <f>SUM($E$14:E88)</f>
        <v>111</v>
      </c>
      <c r="G88" s="3">
        <f t="shared" si="43"/>
        <v>1</v>
      </c>
      <c r="H88" s="6">
        <f>SUM($G$14:G88)</f>
        <v>110</v>
      </c>
      <c r="J88" s="92">
        <f>VLOOKUP(B88,DaneRynkowe1!B:D,3,0)</f>
        <v>6.0659999999999999E-2</v>
      </c>
      <c r="K88" s="35">
        <f t="shared" si="33"/>
        <v>1.6619178082191781E-4</v>
      </c>
      <c r="L88" s="35">
        <f t="shared" si="21"/>
        <v>1.0184877119336209</v>
      </c>
      <c r="M88" s="238">
        <f t="shared" si="34"/>
        <v>6.0792899999999997E-2</v>
      </c>
      <c r="N88" s="35">
        <f t="shared" si="35"/>
        <v>1.8321147945205479E-2</v>
      </c>
      <c r="O88" s="236">
        <f t="shared" si="36"/>
        <v>6.176300000000029E-2</v>
      </c>
      <c r="P88" s="7"/>
      <c r="Q88" s="214">
        <f t="shared" si="12"/>
        <v>1000000000</v>
      </c>
      <c r="R88" s="216">
        <f t="shared" si="13"/>
        <v>5.0000000000000001E-3</v>
      </c>
      <c r="S88" s="216">
        <f t="shared" si="44"/>
        <v>5.0000000000000001E-3</v>
      </c>
      <c r="T88" s="19">
        <f t="shared" si="45"/>
        <v>196610.96</v>
      </c>
      <c r="U88" s="8">
        <f>SUM($T$14:T88)</f>
        <v>21334846.59999999</v>
      </c>
      <c r="V88" s="8">
        <f t="shared" si="46"/>
        <v>21334846.579999998</v>
      </c>
      <c r="W88" s="9">
        <f t="shared" si="19"/>
        <v>196610.95999999717</v>
      </c>
      <c r="X88" s="8"/>
      <c r="Y88" s="217">
        <f t="shared" si="37"/>
        <v>1.9999992102384567E-2</v>
      </c>
      <c r="Z88" s="217">
        <f t="shared" si="38"/>
        <v>-2.8230715543031693E-9</v>
      </c>
      <c r="AB88" s="43">
        <f>VLOOKUP(B88,DaneRynkowe2!B:C,2,0)</f>
        <v>107.33427758000001</v>
      </c>
      <c r="AC88" s="49">
        <f t="shared" si="39"/>
        <v>6.0792899999999997E-2</v>
      </c>
      <c r="AD88" s="8">
        <f t="shared" si="47"/>
        <v>21334846.579999998</v>
      </c>
      <c r="AE88" s="9">
        <f t="shared" si="22"/>
        <v>196610.95999999717</v>
      </c>
      <c r="AG88" s="217">
        <f t="shared" si="40"/>
        <v>0</v>
      </c>
      <c r="AI88" s="217">
        <f t="shared" si="41"/>
        <v>2.8230715543031693E-9</v>
      </c>
    </row>
    <row r="89" spans="2:35" x14ac:dyDescent="0.3">
      <c r="B89" s="5">
        <f>WORKDAY(C89,-$C$7,KalendarzŚwiąt!$A$2:$A$103)</f>
        <v>44972</v>
      </c>
      <c r="C89" s="10">
        <f t="shared" si="23"/>
        <v>44979</v>
      </c>
      <c r="D89" s="10">
        <f>WORKDAY(C89,1,KalendarzŚwiąt!$A$2:$A$103)</f>
        <v>44980</v>
      </c>
      <c r="E89" s="3">
        <f t="shared" si="42"/>
        <v>1</v>
      </c>
      <c r="F89" s="3">
        <f>SUM($E$14:E89)</f>
        <v>112</v>
      </c>
      <c r="G89" s="3">
        <f t="shared" si="43"/>
        <v>1</v>
      </c>
      <c r="H89" s="6">
        <f>SUM($G$14:G89)</f>
        <v>111</v>
      </c>
      <c r="J89" s="92">
        <f>VLOOKUP(B89,DaneRynkowe1!B:D,3,0)</f>
        <v>5.9279999999999999E-2</v>
      </c>
      <c r="K89" s="35">
        <f t="shared" si="33"/>
        <v>1.6241095890410958E-4</v>
      </c>
      <c r="L89" s="35">
        <f t="shared" si="21"/>
        <v>1.0186531254995479</v>
      </c>
      <c r="M89" s="238">
        <f t="shared" si="34"/>
        <v>6.0789200000000002E-2</v>
      </c>
      <c r="N89" s="35">
        <f t="shared" si="35"/>
        <v>1.8486578630136988E-2</v>
      </c>
      <c r="O89" s="236">
        <f t="shared" si="36"/>
        <v>6.0382200000000594E-2</v>
      </c>
      <c r="P89" s="7"/>
      <c r="Q89" s="214">
        <f t="shared" si="12"/>
        <v>1000000000</v>
      </c>
      <c r="R89" s="216">
        <f t="shared" si="13"/>
        <v>5.0000000000000001E-3</v>
      </c>
      <c r="S89" s="216">
        <f t="shared" si="44"/>
        <v>5.0000000000000001E-3</v>
      </c>
      <c r="T89" s="19">
        <f t="shared" si="45"/>
        <v>192827.95</v>
      </c>
      <c r="U89" s="8">
        <f>SUM($T$14:T89)</f>
        <v>21527674.54999999</v>
      </c>
      <c r="V89" s="8">
        <f t="shared" si="46"/>
        <v>21527674.52</v>
      </c>
      <c r="W89" s="9">
        <f t="shared" si="19"/>
        <v>192827.94000000134</v>
      </c>
      <c r="X89" s="8"/>
      <c r="Y89" s="217">
        <f t="shared" si="37"/>
        <v>2.9999990016222E-2</v>
      </c>
      <c r="Z89" s="217">
        <f t="shared" si="38"/>
        <v>-9.9999986705370247E-3</v>
      </c>
      <c r="AB89" s="43">
        <f>VLOOKUP(B89,DaneRynkowe2!B:C,2,0)</f>
        <v>107.35211565</v>
      </c>
      <c r="AC89" s="49">
        <f t="shared" si="39"/>
        <v>6.0789200000000002E-2</v>
      </c>
      <c r="AD89" s="8">
        <f t="shared" si="47"/>
        <v>21527674.52</v>
      </c>
      <c r="AE89" s="9">
        <f t="shared" si="22"/>
        <v>192827.94000000134</v>
      </c>
      <c r="AG89" s="217">
        <f t="shared" si="40"/>
        <v>0</v>
      </c>
      <c r="AI89" s="217">
        <f t="shared" si="41"/>
        <v>9.9999986705370247E-3</v>
      </c>
    </row>
    <row r="90" spans="2:35" x14ac:dyDescent="0.3">
      <c r="B90" s="5">
        <f>WORKDAY(C90,-$C$7,KalendarzŚwiąt!$A$2:$A$103)</f>
        <v>44973</v>
      </c>
      <c r="C90" s="10">
        <f t="shared" si="23"/>
        <v>44980</v>
      </c>
      <c r="D90" s="10">
        <f>WORKDAY(C90,1,KalendarzŚwiąt!$A$2:$A$103)</f>
        <v>44981</v>
      </c>
      <c r="E90" s="3">
        <f t="shared" si="42"/>
        <v>1</v>
      </c>
      <c r="F90" s="3">
        <f>SUM($E$14:E90)</f>
        <v>113</v>
      </c>
      <c r="G90" s="3">
        <f t="shared" si="43"/>
        <v>1</v>
      </c>
      <c r="H90" s="6">
        <f>SUM($G$14:G90)</f>
        <v>112</v>
      </c>
      <c r="J90" s="92">
        <f>VLOOKUP(B90,DaneRynkowe1!B:D,3,0)</f>
        <v>6.0769999999999998E-2</v>
      </c>
      <c r="K90" s="35">
        <f t="shared" si="33"/>
        <v>1.664931506849315E-4</v>
      </c>
      <c r="L90" s="35">
        <f t="shared" si="21"/>
        <v>1.0188227242678674</v>
      </c>
      <c r="M90" s="238">
        <f t="shared" si="34"/>
        <v>6.0799100000000002E-2</v>
      </c>
      <c r="N90" s="35">
        <f t="shared" si="35"/>
        <v>1.8656162191780824E-2</v>
      </c>
      <c r="O90" s="236">
        <f t="shared" si="36"/>
        <v>6.1898000000000335E-2</v>
      </c>
      <c r="P90" s="7"/>
      <c r="Q90" s="214">
        <f t="shared" si="12"/>
        <v>1000000000</v>
      </c>
      <c r="R90" s="216">
        <f t="shared" si="13"/>
        <v>5.0000000000000001E-3</v>
      </c>
      <c r="S90" s="216">
        <f t="shared" si="44"/>
        <v>5.0000000000000001E-3</v>
      </c>
      <c r="T90" s="19">
        <f t="shared" si="45"/>
        <v>196980.82</v>
      </c>
      <c r="U90" s="8">
        <f>SUM($T$14:T90)</f>
        <v>21724655.36999999</v>
      </c>
      <c r="V90" s="8">
        <f t="shared" si="46"/>
        <v>21724655.34</v>
      </c>
      <c r="W90" s="9">
        <f t="shared" si="19"/>
        <v>196980.8200000003</v>
      </c>
      <c r="X90" s="8"/>
      <c r="Y90" s="217">
        <f t="shared" si="37"/>
        <v>2.9999990016222E-2</v>
      </c>
      <c r="Z90" s="217">
        <f t="shared" si="38"/>
        <v>2.9103830456733704E-10</v>
      </c>
      <c r="AB90" s="43">
        <f>VLOOKUP(B90,DaneRynkowe2!B:C,2,0)</f>
        <v>107.36955081000001</v>
      </c>
      <c r="AC90" s="49">
        <f t="shared" si="39"/>
        <v>6.0799100000000002E-2</v>
      </c>
      <c r="AD90" s="8">
        <f t="shared" si="47"/>
        <v>21724655.34</v>
      </c>
      <c r="AE90" s="9">
        <f t="shared" si="22"/>
        <v>196980.8200000003</v>
      </c>
      <c r="AG90" s="217">
        <f t="shared" si="40"/>
        <v>0</v>
      </c>
      <c r="AI90" s="217">
        <f t="shared" si="41"/>
        <v>-2.9103830456733704E-10</v>
      </c>
    </row>
    <row r="91" spans="2:35" x14ac:dyDescent="0.3">
      <c r="B91" s="5">
        <f>WORKDAY(C91,-$C$7,KalendarzŚwiąt!$A$2:$A$103)</f>
        <v>44974</v>
      </c>
      <c r="C91" s="10">
        <f t="shared" si="23"/>
        <v>44981</v>
      </c>
      <c r="D91" s="10">
        <f>WORKDAY(C91,1,KalendarzŚwiąt!$A$2:$A$103)</f>
        <v>44984</v>
      </c>
      <c r="E91" s="3">
        <f t="shared" si="42"/>
        <v>3</v>
      </c>
      <c r="F91" s="3">
        <f>SUM($E$14:E91)</f>
        <v>116</v>
      </c>
      <c r="G91" s="3">
        <f t="shared" si="43"/>
        <v>3</v>
      </c>
      <c r="H91" s="6">
        <f>SUM($G$14:G91)</f>
        <v>115</v>
      </c>
      <c r="J91" s="92">
        <f>VLOOKUP(B91,DaneRynkowe1!B:D,3,0)</f>
        <v>6.1109999999999998E-2</v>
      </c>
      <c r="K91" s="35">
        <f t="shared" si="33"/>
        <v>5.0227397260273969E-4</v>
      </c>
      <c r="L91" s="35">
        <f t="shared" si="21"/>
        <v>1.0193344524049635</v>
      </c>
      <c r="M91" s="238">
        <f t="shared" si="34"/>
        <v>6.0836899999999999E-2</v>
      </c>
      <c r="N91" s="35">
        <f t="shared" si="35"/>
        <v>1.9167790410958906E-2</v>
      </c>
      <c r="O91" s="236">
        <f t="shared" si="36"/>
        <v>6.224809999999998E-2</v>
      </c>
      <c r="P91" s="7"/>
      <c r="Q91" s="214">
        <f t="shared" si="12"/>
        <v>1000000000</v>
      </c>
      <c r="R91" s="216">
        <f t="shared" si="13"/>
        <v>5.0000000000000001E-3</v>
      </c>
      <c r="S91" s="216">
        <f t="shared" si="44"/>
        <v>5.0000000000000001E-3</v>
      </c>
      <c r="T91" s="19">
        <f t="shared" si="45"/>
        <v>593820</v>
      </c>
      <c r="U91" s="8">
        <f>SUM($T$14:T91)</f>
        <v>22318475.36999999</v>
      </c>
      <c r="V91" s="8">
        <f t="shared" si="46"/>
        <v>22318475.34</v>
      </c>
      <c r="W91" s="9">
        <f t="shared" si="19"/>
        <v>593820</v>
      </c>
      <c r="X91" s="8"/>
      <c r="Y91" s="217">
        <f t="shared" si="37"/>
        <v>2.9999990016222E-2</v>
      </c>
      <c r="Z91" s="217">
        <f t="shared" si="38"/>
        <v>0</v>
      </c>
      <c r="AB91" s="43">
        <f>VLOOKUP(B91,DaneRynkowe2!B:C,2,0)</f>
        <v>107.38742711</v>
      </c>
      <c r="AC91" s="49">
        <f t="shared" si="39"/>
        <v>6.0836899999999999E-2</v>
      </c>
      <c r="AD91" s="8">
        <f t="shared" si="47"/>
        <v>22318475.34</v>
      </c>
      <c r="AE91" s="9">
        <f t="shared" si="22"/>
        <v>593820</v>
      </c>
      <c r="AG91" s="217">
        <f t="shared" si="40"/>
        <v>0</v>
      </c>
      <c r="AI91" s="217">
        <f t="shared" si="41"/>
        <v>0</v>
      </c>
    </row>
    <row r="92" spans="2:35" x14ac:dyDescent="0.3">
      <c r="B92" s="5">
        <f>WORKDAY(C92,-$C$7,KalendarzŚwiąt!$A$2:$A$103)</f>
        <v>44977</v>
      </c>
      <c r="C92" s="10">
        <f t="shared" si="23"/>
        <v>44984</v>
      </c>
      <c r="D92" s="10">
        <f>WORKDAY(C92,1,KalendarzŚwiąt!$A$2:$A$103)</f>
        <v>44985</v>
      </c>
      <c r="E92" s="3">
        <f t="shared" si="42"/>
        <v>1</v>
      </c>
      <c r="F92" s="3">
        <f>SUM($E$14:E92)</f>
        <v>117</v>
      </c>
      <c r="G92" s="3">
        <f t="shared" si="43"/>
        <v>1</v>
      </c>
      <c r="H92" s="6">
        <f>SUM($G$14:G92)</f>
        <v>116</v>
      </c>
      <c r="J92" s="92">
        <f>VLOOKUP(B92,DaneRynkowe1!B:D,3,0)</f>
        <v>6.2080000000000003E-2</v>
      </c>
      <c r="K92" s="35">
        <f t="shared" si="33"/>
        <v>1.7008219178082194E-4</v>
      </c>
      <c r="L92" s="35">
        <f t="shared" si="21"/>
        <v>1.0195078230427861</v>
      </c>
      <c r="M92" s="238">
        <f t="shared" si="34"/>
        <v>6.0857700000000001E-2</v>
      </c>
      <c r="N92" s="35">
        <f t="shared" si="35"/>
        <v>1.9341077260273974E-2</v>
      </c>
      <c r="O92" s="236">
        <f t="shared" si="36"/>
        <v>6.324969999999977E-2</v>
      </c>
      <c r="P92" s="7"/>
      <c r="Q92" s="214">
        <f t="shared" si="12"/>
        <v>1000000000</v>
      </c>
      <c r="R92" s="216">
        <f t="shared" si="13"/>
        <v>5.0000000000000001E-3</v>
      </c>
      <c r="S92" s="216">
        <f t="shared" si="44"/>
        <v>5.0000000000000001E-3</v>
      </c>
      <c r="T92" s="19">
        <f t="shared" si="45"/>
        <v>200684.11</v>
      </c>
      <c r="U92" s="8">
        <f>SUM($T$14:T92)</f>
        <v>22519159.479999989</v>
      </c>
      <c r="V92" s="8">
        <f t="shared" si="46"/>
        <v>22519159.449999999</v>
      </c>
      <c r="W92" s="9">
        <f t="shared" si="19"/>
        <v>200684.1099999994</v>
      </c>
      <c r="X92" s="8"/>
      <c r="Y92" s="217">
        <f t="shared" si="37"/>
        <v>2.9999990016222E-2</v>
      </c>
      <c r="Z92" s="217">
        <f t="shared" si="38"/>
        <v>-5.8207660913467407E-10</v>
      </c>
      <c r="AB92" s="43">
        <f>VLOOKUP(B92,DaneRynkowe2!B:C,2,0)</f>
        <v>107.44136502000001</v>
      </c>
      <c r="AC92" s="49">
        <f t="shared" si="39"/>
        <v>6.0857700000000001E-2</v>
      </c>
      <c r="AD92" s="8">
        <f t="shared" si="47"/>
        <v>22519159.449999999</v>
      </c>
      <c r="AE92" s="9">
        <f t="shared" si="22"/>
        <v>200684.1099999994</v>
      </c>
      <c r="AG92" s="217">
        <f t="shared" si="40"/>
        <v>0</v>
      </c>
      <c r="AI92" s="217">
        <f t="shared" si="41"/>
        <v>5.8207660913467407E-10</v>
      </c>
    </row>
    <row r="93" spans="2:35" x14ac:dyDescent="0.3">
      <c r="B93" s="5">
        <f>WORKDAY(C93,-$C$7,KalendarzŚwiąt!$A$2:$A$103)</f>
        <v>44978</v>
      </c>
      <c r="C93" s="10">
        <f t="shared" si="23"/>
        <v>44985</v>
      </c>
      <c r="D93" s="10">
        <f>WORKDAY(C93,1,KalendarzŚwiąt!$A$2:$A$103)</f>
        <v>44986</v>
      </c>
      <c r="E93" s="3">
        <f t="shared" si="42"/>
        <v>1</v>
      </c>
      <c r="F93" s="3">
        <f>SUM($E$14:E93)</f>
        <v>118</v>
      </c>
      <c r="G93" s="3">
        <f t="shared" si="43"/>
        <v>1</v>
      </c>
      <c r="H93" s="6">
        <f>SUM($G$14:G93)</f>
        <v>117</v>
      </c>
      <c r="J93" s="92">
        <f>VLOOKUP(B93,DaneRynkowe1!B:D,3,0)</f>
        <v>6.0929999999999998E-2</v>
      </c>
      <c r="K93" s="35">
        <f t="shared" si="33"/>
        <v>1.6693150684931506E-4</v>
      </c>
      <c r="L93" s="35">
        <f t="shared" si="21"/>
        <v>1.0196780110199313</v>
      </c>
      <c r="M93" s="238">
        <f t="shared" si="34"/>
        <v>6.0868400000000003E-2</v>
      </c>
      <c r="N93" s="35">
        <f t="shared" si="35"/>
        <v>1.9511240547945206E-2</v>
      </c>
      <c r="O93" s="236">
        <f t="shared" si="36"/>
        <v>6.2109599999999515E-2</v>
      </c>
      <c r="P93" s="7"/>
      <c r="Q93" s="214">
        <f t="shared" si="12"/>
        <v>1000000000</v>
      </c>
      <c r="R93" s="216">
        <f t="shared" si="13"/>
        <v>5.0000000000000001E-3</v>
      </c>
      <c r="S93" s="216">
        <f t="shared" si="44"/>
        <v>5.0000000000000001E-3</v>
      </c>
      <c r="T93" s="19">
        <f t="shared" si="45"/>
        <v>197560.55</v>
      </c>
      <c r="U93" s="8">
        <f>SUM($T$14:T93)</f>
        <v>22716720.02999999</v>
      </c>
      <c r="V93" s="8">
        <f t="shared" si="46"/>
        <v>22716720</v>
      </c>
      <c r="W93" s="9">
        <f t="shared" si="19"/>
        <v>197560.55000000075</v>
      </c>
      <c r="X93" s="8"/>
      <c r="Y93" s="217">
        <f t="shared" si="37"/>
        <v>2.9999990016222E-2</v>
      </c>
      <c r="Z93" s="217">
        <f t="shared" si="38"/>
        <v>7.5669959187507629E-10</v>
      </c>
      <c r="AB93" s="43">
        <f>VLOOKUP(B93,DaneRynkowe2!B:C,2,0)</f>
        <v>107.45963888</v>
      </c>
      <c r="AC93" s="49">
        <f t="shared" si="39"/>
        <v>6.0868400000000003E-2</v>
      </c>
      <c r="AD93" s="8">
        <f t="shared" si="47"/>
        <v>22716720</v>
      </c>
      <c r="AE93" s="9">
        <f t="shared" si="22"/>
        <v>197560.55000000075</v>
      </c>
      <c r="AG93" s="217">
        <f t="shared" si="40"/>
        <v>0</v>
      </c>
      <c r="AI93" s="217">
        <f t="shared" si="41"/>
        <v>-7.5669959187507629E-10</v>
      </c>
    </row>
    <row r="94" spans="2:35" x14ac:dyDescent="0.3">
      <c r="B94" s="5">
        <f>WORKDAY(C94,-$C$7,KalendarzŚwiąt!$A$2:$A$103)</f>
        <v>44979</v>
      </c>
      <c r="C94" s="10">
        <f t="shared" si="23"/>
        <v>44986</v>
      </c>
      <c r="D94" s="10">
        <f>WORKDAY(C94,1,KalendarzŚwiąt!$A$2:$A$103)</f>
        <v>44987</v>
      </c>
      <c r="E94" s="3">
        <f t="shared" si="42"/>
        <v>1</v>
      </c>
      <c r="F94" s="3">
        <f>SUM($E$14:E94)</f>
        <v>119</v>
      </c>
      <c r="G94" s="3">
        <f t="shared" si="43"/>
        <v>1</v>
      </c>
      <c r="H94" s="6">
        <f>SUM($G$14:G94)</f>
        <v>118</v>
      </c>
      <c r="J94" s="92">
        <f>VLOOKUP(B94,DaneRynkowe1!B:D,3,0)</f>
        <v>6.1100000000000002E-2</v>
      </c>
      <c r="K94" s="35">
        <f t="shared" si="33"/>
        <v>1.673972602739726E-4</v>
      </c>
      <c r="L94" s="35">
        <f t="shared" si="21"/>
        <v>1.0198487023253378</v>
      </c>
      <c r="M94" s="238">
        <f t="shared" si="34"/>
        <v>6.0880499999999997E-2</v>
      </c>
      <c r="N94" s="35">
        <f t="shared" si="35"/>
        <v>1.968191506849315E-2</v>
      </c>
      <c r="O94" s="236">
        <f t="shared" si="36"/>
        <v>6.2296199999999621E-2</v>
      </c>
      <c r="P94" s="7"/>
      <c r="Q94" s="214">
        <f t="shared" si="12"/>
        <v>1000000000</v>
      </c>
      <c r="R94" s="216">
        <f t="shared" si="13"/>
        <v>5.0000000000000001E-3</v>
      </c>
      <c r="S94" s="216">
        <f t="shared" si="44"/>
        <v>5.0000000000000001E-3</v>
      </c>
      <c r="T94" s="19">
        <f t="shared" si="45"/>
        <v>198071.78</v>
      </c>
      <c r="U94" s="8">
        <f>SUM($T$14:T94)</f>
        <v>22914791.809999991</v>
      </c>
      <c r="V94" s="8">
        <f t="shared" si="46"/>
        <v>22914791.780000001</v>
      </c>
      <c r="W94" s="9">
        <f t="shared" si="19"/>
        <v>198071.78000000119</v>
      </c>
      <c r="X94" s="8"/>
      <c r="Y94" s="217">
        <f t="shared" si="37"/>
        <v>2.9999990016222E-2</v>
      </c>
      <c r="Z94" s="217">
        <f t="shared" si="38"/>
        <v>1.1932570487260818E-9</v>
      </c>
      <c r="AB94" s="43">
        <f>VLOOKUP(B94,DaneRynkowe2!B:C,2,0)</f>
        <v>107.47757728000001</v>
      </c>
      <c r="AC94" s="49">
        <f t="shared" si="39"/>
        <v>6.0880499999999997E-2</v>
      </c>
      <c r="AD94" s="8">
        <f t="shared" si="47"/>
        <v>22914791.780000001</v>
      </c>
      <c r="AE94" s="9">
        <f t="shared" si="22"/>
        <v>198071.78000000119</v>
      </c>
      <c r="AG94" s="217">
        <f t="shared" si="40"/>
        <v>0</v>
      </c>
      <c r="AI94" s="217">
        <f t="shared" si="41"/>
        <v>-1.1932570487260818E-9</v>
      </c>
    </row>
    <row r="95" spans="2:35" x14ac:dyDescent="0.3">
      <c r="B95" s="5">
        <f>WORKDAY(C95,-$C$7,KalendarzŚwiąt!$A$2:$A$103)</f>
        <v>44980</v>
      </c>
      <c r="C95" s="10">
        <f t="shared" si="23"/>
        <v>44987</v>
      </c>
      <c r="D95" s="10">
        <f>WORKDAY(C95,1,KalendarzŚwiąt!$A$2:$A$103)</f>
        <v>44988</v>
      </c>
      <c r="E95" s="3">
        <f t="shared" si="42"/>
        <v>1</v>
      </c>
      <c r="F95" s="3">
        <f>SUM($E$14:E95)</f>
        <v>120</v>
      </c>
      <c r="G95" s="3">
        <f t="shared" si="43"/>
        <v>1</v>
      </c>
      <c r="H95" s="6">
        <f>SUM($G$14:G95)</f>
        <v>119</v>
      </c>
      <c r="J95" s="92">
        <f>VLOOKUP(B95,DaneRynkowe1!B:D,3,0)</f>
        <v>5.772E-2</v>
      </c>
      <c r="K95" s="35">
        <f t="shared" si="33"/>
        <v>1.5813698630136986E-4</v>
      </c>
      <c r="L95" s="35">
        <f t="shared" ref="L95:L103" si="48">PRODUCT(1+K95,L94)</f>
        <v>1.0200099781256067</v>
      </c>
      <c r="M95" s="238">
        <f t="shared" si="34"/>
        <v>6.08637E-2</v>
      </c>
      <c r="N95" s="35">
        <f t="shared" si="35"/>
        <v>1.9843233698630135E-2</v>
      </c>
      <c r="O95" s="236">
        <f t="shared" si="36"/>
        <v>5.8881299999999463E-2</v>
      </c>
      <c r="P95" s="7"/>
      <c r="Q95" s="214">
        <f t="shared" si="12"/>
        <v>1000000000</v>
      </c>
      <c r="R95" s="216">
        <f t="shared" si="13"/>
        <v>5.0000000000000001E-3</v>
      </c>
      <c r="S95" s="216">
        <f t="shared" si="44"/>
        <v>5.0000000000000001E-3</v>
      </c>
      <c r="T95" s="19">
        <f t="shared" si="45"/>
        <v>188715.89</v>
      </c>
      <c r="U95" s="8">
        <f>SUM($T$14:T95)</f>
        <v>23103507.699999992</v>
      </c>
      <c r="V95" s="8">
        <f t="shared" si="46"/>
        <v>23103507.670000002</v>
      </c>
      <c r="W95" s="9">
        <f t="shared" si="19"/>
        <v>188715.8900000006</v>
      </c>
      <c r="X95" s="8"/>
      <c r="Y95" s="217">
        <f t="shared" si="37"/>
        <v>2.9999990016222E-2</v>
      </c>
      <c r="Z95" s="217">
        <f t="shared" si="38"/>
        <v>5.8207660913467407E-10</v>
      </c>
      <c r="AB95" s="43">
        <f>VLOOKUP(B95,DaneRynkowe2!B:C,2,0)</f>
        <v>107.49556873</v>
      </c>
      <c r="AC95" s="49">
        <f t="shared" si="39"/>
        <v>6.08637E-2</v>
      </c>
      <c r="AD95" s="8">
        <f t="shared" si="47"/>
        <v>23103507.670000002</v>
      </c>
      <c r="AE95" s="9">
        <f t="shared" ref="AE95:AE103" si="49">AD95-AD94</f>
        <v>188715.8900000006</v>
      </c>
      <c r="AG95" s="217">
        <f t="shared" si="40"/>
        <v>0</v>
      </c>
      <c r="AI95" s="217">
        <f t="shared" si="41"/>
        <v>-5.8207660913467407E-10</v>
      </c>
    </row>
    <row r="96" spans="2:35" x14ac:dyDescent="0.3">
      <c r="B96" s="5">
        <f>WORKDAY(C96,-$C$7,KalendarzŚwiąt!$A$2:$A$103)</f>
        <v>44981</v>
      </c>
      <c r="C96" s="10">
        <f t="shared" ref="C96:C104" si="50">D95</f>
        <v>44988</v>
      </c>
      <c r="D96" s="10">
        <f>WORKDAY(C96,1,KalendarzŚwiąt!$A$2:$A$103)</f>
        <v>44991</v>
      </c>
      <c r="E96" s="3">
        <f t="shared" si="42"/>
        <v>3</v>
      </c>
      <c r="F96" s="3">
        <f>SUM($E$14:E96)</f>
        <v>123</v>
      </c>
      <c r="G96" s="3">
        <f t="shared" si="43"/>
        <v>3</v>
      </c>
      <c r="H96" s="6">
        <f>SUM($G$14:G96)</f>
        <v>122</v>
      </c>
      <c r="J96" s="92">
        <f>VLOOKUP(B96,DaneRynkowe1!B:D,3,0)</f>
        <v>5.7389999999999997E-2</v>
      </c>
      <c r="K96" s="35">
        <f t="shared" si="33"/>
        <v>4.7169863013698626E-4</v>
      </c>
      <c r="L96" s="35">
        <f t="shared" si="48"/>
        <v>1.0204911154350145</v>
      </c>
      <c r="M96" s="238">
        <f t="shared" si="34"/>
        <v>6.0807E-2</v>
      </c>
      <c r="N96" s="35">
        <f t="shared" si="35"/>
        <v>2.0324531506849316E-2</v>
      </c>
      <c r="O96" s="236">
        <f t="shared" si="36"/>
        <v>5.8557900000000378E-2</v>
      </c>
      <c r="P96" s="7"/>
      <c r="Q96" s="214">
        <f t="shared" si="12"/>
        <v>1000000000</v>
      </c>
      <c r="R96" s="216">
        <f t="shared" si="13"/>
        <v>5.0000000000000001E-3</v>
      </c>
      <c r="S96" s="216">
        <f t="shared" si="44"/>
        <v>5.0000000000000001E-3</v>
      </c>
      <c r="T96" s="19">
        <f t="shared" si="45"/>
        <v>563489.59</v>
      </c>
      <c r="U96" s="8">
        <f>SUM($T$14:T96)</f>
        <v>23666997.289999992</v>
      </c>
      <c r="V96" s="8">
        <f t="shared" si="46"/>
        <v>23666997.260000002</v>
      </c>
      <c r="W96" s="9">
        <f t="shared" si="19"/>
        <v>563489.58999999985</v>
      </c>
      <c r="X96" s="8"/>
      <c r="Y96" s="217">
        <f t="shared" si="37"/>
        <v>2.9999990016222E-2</v>
      </c>
      <c r="Z96" s="217">
        <f t="shared" si="38"/>
        <v>0</v>
      </c>
      <c r="AB96" s="43">
        <f>VLOOKUP(B96,DaneRynkowe2!B:C,2,0)</f>
        <v>107.51256776</v>
      </c>
      <c r="AC96" s="49">
        <f t="shared" si="39"/>
        <v>6.0807E-2</v>
      </c>
      <c r="AD96" s="8">
        <f t="shared" si="47"/>
        <v>23666997.260000002</v>
      </c>
      <c r="AE96" s="9">
        <f t="shared" si="49"/>
        <v>563489.58999999985</v>
      </c>
      <c r="AG96" s="217">
        <f t="shared" si="40"/>
        <v>0</v>
      </c>
      <c r="AI96" s="217">
        <f t="shared" si="41"/>
        <v>0</v>
      </c>
    </row>
    <row r="97" spans="2:35" x14ac:dyDescent="0.3">
      <c r="B97" s="5">
        <f>WORKDAY(C97,-$C$7,KalendarzŚwiąt!$A$2:$A$103)</f>
        <v>44984</v>
      </c>
      <c r="C97" s="10">
        <f t="shared" si="50"/>
        <v>44991</v>
      </c>
      <c r="D97" s="10">
        <f>WORKDAY(C97,1,KalendarzŚwiąt!$A$2:$A$103)</f>
        <v>44992</v>
      </c>
      <c r="E97" s="3">
        <f t="shared" si="42"/>
        <v>1</v>
      </c>
      <c r="F97" s="3">
        <f>SUM($E$14:E97)</f>
        <v>124</v>
      </c>
      <c r="G97" s="3">
        <f t="shared" si="43"/>
        <v>1</v>
      </c>
      <c r="H97" s="6">
        <f>SUM($G$14:G97)</f>
        <v>123</v>
      </c>
      <c r="J97" s="92">
        <f>VLOOKUP(B97,DaneRynkowe1!B:D,3,0)</f>
        <v>5.96E-2</v>
      </c>
      <c r="K97" s="35">
        <f t="shared" si="33"/>
        <v>1.6328767123287671E-4</v>
      </c>
      <c r="L97" s="35">
        <f t="shared" si="48"/>
        <v>1.0206577490527677</v>
      </c>
      <c r="M97" s="238">
        <f t="shared" si="34"/>
        <v>6.0807100000000003E-2</v>
      </c>
      <c r="N97" s="35">
        <f t="shared" si="35"/>
        <v>2.0491159726027396E-2</v>
      </c>
      <c r="O97" s="236">
        <f t="shared" si="36"/>
        <v>6.0819299999999368E-2</v>
      </c>
      <c r="P97" s="7"/>
      <c r="Q97" s="214">
        <f t="shared" si="12"/>
        <v>1000000000</v>
      </c>
      <c r="R97" s="216">
        <f t="shared" si="13"/>
        <v>5.0000000000000001E-3</v>
      </c>
      <c r="S97" s="216">
        <f t="shared" si="44"/>
        <v>5.0000000000000001E-3</v>
      </c>
      <c r="T97" s="19">
        <f t="shared" si="45"/>
        <v>194025.48</v>
      </c>
      <c r="U97" s="8">
        <f>SUM($T$14:T97)</f>
        <v>23861022.769999992</v>
      </c>
      <c r="V97" s="8">
        <f t="shared" si="46"/>
        <v>23861022.739999998</v>
      </c>
      <c r="W97" s="9">
        <f t="shared" si="19"/>
        <v>194025.47999999672</v>
      </c>
      <c r="X97" s="8"/>
      <c r="Y97" s="217">
        <f t="shared" si="37"/>
        <v>2.9999993741512299E-2</v>
      </c>
      <c r="Z97" s="217">
        <f t="shared" si="38"/>
        <v>-3.2887328416109085E-9</v>
      </c>
      <c r="AB97" s="43">
        <f>VLOOKUP(B97,DaneRynkowe2!B:C,2,0)</f>
        <v>107.56328129000001</v>
      </c>
      <c r="AC97" s="49">
        <f t="shared" si="39"/>
        <v>6.0807100000000003E-2</v>
      </c>
      <c r="AD97" s="8">
        <f t="shared" si="47"/>
        <v>23861022.739999998</v>
      </c>
      <c r="AE97" s="9">
        <f t="shared" si="49"/>
        <v>194025.47999999672</v>
      </c>
      <c r="AG97" s="217">
        <f t="shared" si="40"/>
        <v>0</v>
      </c>
      <c r="AI97" s="217">
        <f t="shared" si="41"/>
        <v>3.2887328416109085E-9</v>
      </c>
    </row>
    <row r="98" spans="2:35" x14ac:dyDescent="0.3">
      <c r="B98" s="5">
        <f>WORKDAY(C98,-$C$7,KalendarzŚwiąt!$A$2:$A$103)</f>
        <v>44985</v>
      </c>
      <c r="C98" s="10">
        <f t="shared" si="50"/>
        <v>44992</v>
      </c>
      <c r="D98" s="10">
        <f>WORKDAY(C98,1,KalendarzŚwiąt!$A$2:$A$103)</f>
        <v>44993</v>
      </c>
      <c r="E98" s="3">
        <f t="shared" si="42"/>
        <v>1</v>
      </c>
      <c r="F98" s="3">
        <f>SUM($E$14:E98)</f>
        <v>125</v>
      </c>
      <c r="G98" s="3">
        <f t="shared" si="43"/>
        <v>1</v>
      </c>
      <c r="H98" s="6">
        <f>SUM($G$14:G98)</f>
        <v>124</v>
      </c>
      <c r="J98" s="92">
        <f>VLOOKUP(B98,DaneRynkowe1!B:D,3,0)</f>
        <v>5.663E-2</v>
      </c>
      <c r="K98" s="35">
        <f t="shared" si="33"/>
        <v>1.5515068493150686E-4</v>
      </c>
      <c r="L98" s="35">
        <f t="shared" si="48"/>
        <v>1.020816104801614</v>
      </c>
      <c r="M98" s="238">
        <f t="shared" si="34"/>
        <v>6.0782999999999997E-2</v>
      </c>
      <c r="N98" s="35">
        <f t="shared" si="35"/>
        <v>2.0649567123287669E-2</v>
      </c>
      <c r="O98" s="236">
        <f t="shared" si="36"/>
        <v>5.7818699999999494E-2</v>
      </c>
      <c r="P98" s="7"/>
      <c r="Q98" s="214">
        <f t="shared" si="12"/>
        <v>1000000000</v>
      </c>
      <c r="R98" s="216">
        <f t="shared" si="13"/>
        <v>5.0000000000000001E-3</v>
      </c>
      <c r="S98" s="216">
        <f t="shared" si="44"/>
        <v>5.0000000000000001E-3</v>
      </c>
      <c r="T98" s="19">
        <f t="shared" si="45"/>
        <v>185804.66</v>
      </c>
      <c r="U98" s="8">
        <f>SUM($T$14:T98)</f>
        <v>24046827.429999992</v>
      </c>
      <c r="V98" s="8">
        <f t="shared" si="46"/>
        <v>24046827.399999999</v>
      </c>
      <c r="W98" s="9">
        <f t="shared" si="19"/>
        <v>185804.66000000015</v>
      </c>
      <c r="X98" s="8"/>
      <c r="Y98" s="217">
        <f t="shared" si="37"/>
        <v>2.9999993741512299E-2</v>
      </c>
      <c r="Z98" s="217">
        <f t="shared" si="38"/>
        <v>0</v>
      </c>
      <c r="AB98" s="43">
        <f>VLOOKUP(B98,DaneRynkowe2!B:C,2,0)</f>
        <v>107.58084504</v>
      </c>
      <c r="AC98" s="49">
        <f t="shared" si="39"/>
        <v>6.0782999999999997E-2</v>
      </c>
      <c r="AD98" s="8">
        <f t="shared" si="47"/>
        <v>24046827.399999999</v>
      </c>
      <c r="AE98" s="9">
        <f t="shared" si="49"/>
        <v>185804.66000000015</v>
      </c>
      <c r="AG98" s="217">
        <f t="shared" si="40"/>
        <v>0</v>
      </c>
      <c r="AI98" s="217">
        <f t="shared" si="41"/>
        <v>0</v>
      </c>
    </row>
    <row r="99" spans="2:35" x14ac:dyDescent="0.3">
      <c r="B99" s="5">
        <f>WORKDAY(C99,-$C$7,KalendarzŚwiąt!$A$2:$A$103)</f>
        <v>44986</v>
      </c>
      <c r="C99" s="10">
        <f t="shared" si="50"/>
        <v>44993</v>
      </c>
      <c r="D99" s="10">
        <f>WORKDAY(C99,1,KalendarzŚwiąt!$A$2:$A$103)</f>
        <v>44994</v>
      </c>
      <c r="E99" s="3">
        <f t="shared" si="42"/>
        <v>1</v>
      </c>
      <c r="F99" s="3">
        <f>SUM($E$14:E99)</f>
        <v>126</v>
      </c>
      <c r="G99" s="3">
        <f t="shared" si="43"/>
        <v>1</v>
      </c>
      <c r="H99" s="6">
        <f>SUM($G$14:G99)</f>
        <v>125</v>
      </c>
      <c r="J99" s="92">
        <f>VLOOKUP(B99,DaneRynkowe1!B:D,3,0)</f>
        <v>5.8349999999999999E-2</v>
      </c>
      <c r="K99" s="35">
        <f t="shared" si="33"/>
        <v>1.5986301369863015E-4</v>
      </c>
      <c r="L99" s="35">
        <f t="shared" si="48"/>
        <v>1.0209792955405597</v>
      </c>
      <c r="M99" s="238">
        <f t="shared" si="34"/>
        <v>6.0773399999999998E-2</v>
      </c>
      <c r="N99" s="35">
        <f t="shared" si="35"/>
        <v>2.0812808219178081E-2</v>
      </c>
      <c r="O99" s="236">
        <f t="shared" si="36"/>
        <v>5.9583000000000261E-2</v>
      </c>
      <c r="P99" s="7"/>
      <c r="Q99" s="214">
        <f t="shared" si="12"/>
        <v>1000000000</v>
      </c>
      <c r="R99" s="216">
        <f t="shared" si="13"/>
        <v>5.0000000000000001E-3</v>
      </c>
      <c r="S99" s="216">
        <f t="shared" si="44"/>
        <v>5.0000000000000001E-3</v>
      </c>
      <c r="T99" s="19">
        <f t="shared" si="45"/>
        <v>190638.36</v>
      </c>
      <c r="U99" s="8">
        <f>SUM($T$14:T99)</f>
        <v>24237465.789999992</v>
      </c>
      <c r="V99" s="8">
        <f t="shared" si="46"/>
        <v>24237465.75</v>
      </c>
      <c r="W99" s="9">
        <f t="shared" si="19"/>
        <v>190638.35000000149</v>
      </c>
      <c r="X99" s="8"/>
      <c r="Y99" s="217">
        <f t="shared" si="37"/>
        <v>3.9999991655349731E-2</v>
      </c>
      <c r="Z99" s="217">
        <f t="shared" si="38"/>
        <v>-9.999998495914042E-3</v>
      </c>
      <c r="AB99" s="43">
        <f>VLOOKUP(B99,DaneRynkowe2!B:C,2,0)</f>
        <v>107.59753628999999</v>
      </c>
      <c r="AC99" s="49">
        <f t="shared" si="39"/>
        <v>6.0773399999999998E-2</v>
      </c>
      <c r="AD99" s="8">
        <f t="shared" si="47"/>
        <v>24237465.75</v>
      </c>
      <c r="AE99" s="9">
        <f t="shared" si="49"/>
        <v>190638.35000000149</v>
      </c>
      <c r="AG99" s="217">
        <f t="shared" si="40"/>
        <v>0</v>
      </c>
      <c r="AI99" s="217">
        <f t="shared" si="41"/>
        <v>9.999998495914042E-3</v>
      </c>
    </row>
    <row r="100" spans="2:35" x14ac:dyDescent="0.3">
      <c r="B100" s="5">
        <f>WORKDAY(C100,-$C$7,KalendarzŚwiąt!$A$2:$A$103)</f>
        <v>44987</v>
      </c>
      <c r="C100" s="10">
        <f t="shared" si="50"/>
        <v>44994</v>
      </c>
      <c r="D100" s="10">
        <f>WORKDAY(C100,1,KalendarzŚwiąt!$A$2:$A$103)</f>
        <v>44995</v>
      </c>
      <c r="E100" s="3">
        <f t="shared" si="42"/>
        <v>1</v>
      </c>
      <c r="F100" s="3">
        <f>SUM($E$14:E100)</f>
        <v>127</v>
      </c>
      <c r="G100" s="3">
        <f t="shared" si="43"/>
        <v>1</v>
      </c>
      <c r="H100" s="6">
        <f>SUM($G$14:G100)</f>
        <v>126</v>
      </c>
      <c r="J100" s="92">
        <f>VLOOKUP(B100,DaneRynkowe1!B:D,3,0)</f>
        <v>5.6689999999999997E-2</v>
      </c>
      <c r="K100" s="35">
        <f t="shared" si="33"/>
        <v>1.5531506849315069E-4</v>
      </c>
      <c r="L100" s="35">
        <f t="shared" si="48"/>
        <v>1.0211378690097768</v>
      </c>
      <c r="M100" s="238">
        <f t="shared" si="34"/>
        <v>6.0750600000000002E-2</v>
      </c>
      <c r="N100" s="35">
        <f t="shared" si="35"/>
        <v>2.0971440000000001E-2</v>
      </c>
      <c r="O100" s="236">
        <f t="shared" si="36"/>
        <v>5.7900600000000933E-2</v>
      </c>
      <c r="P100" s="7"/>
      <c r="Q100" s="214">
        <f t="shared" si="12"/>
        <v>1000000000</v>
      </c>
      <c r="R100" s="216">
        <f t="shared" si="13"/>
        <v>5.0000000000000001E-3</v>
      </c>
      <c r="S100" s="216">
        <f t="shared" si="44"/>
        <v>5.0000000000000001E-3</v>
      </c>
      <c r="T100" s="19">
        <f t="shared" si="45"/>
        <v>186029.04</v>
      </c>
      <c r="U100" s="8">
        <f>SUM($T$14:T100)</f>
        <v>24423494.829999991</v>
      </c>
      <c r="V100" s="8">
        <f t="shared" si="46"/>
        <v>24423494.789999999</v>
      </c>
      <c r="W100" s="9">
        <f t="shared" si="19"/>
        <v>186029.03999999911</v>
      </c>
      <c r="X100" s="8"/>
      <c r="Y100" s="217">
        <f t="shared" si="37"/>
        <v>3.9999991655349731E-2</v>
      </c>
      <c r="Z100" s="217">
        <f t="shared" si="38"/>
        <v>-9.0221874415874481E-10</v>
      </c>
      <c r="AB100" s="43">
        <f>VLOOKUP(B100,DaneRynkowe2!B:C,2,0)</f>
        <v>107.61473715</v>
      </c>
      <c r="AC100" s="49">
        <f t="shared" si="39"/>
        <v>6.0750600000000002E-2</v>
      </c>
      <c r="AD100" s="8">
        <f t="shared" si="47"/>
        <v>24423494.789999999</v>
      </c>
      <c r="AE100" s="9">
        <f t="shared" si="49"/>
        <v>186029.03999999911</v>
      </c>
      <c r="AG100" s="217">
        <f t="shared" si="40"/>
        <v>0</v>
      </c>
      <c r="AI100" s="217">
        <f t="shared" si="41"/>
        <v>9.0221874415874481E-10</v>
      </c>
    </row>
    <row r="101" spans="2:35" x14ac:dyDescent="0.3">
      <c r="B101" s="5">
        <f>WORKDAY(C101,-$C$7,KalendarzŚwiąt!$A$2:$A$103)</f>
        <v>44988</v>
      </c>
      <c r="C101" s="10">
        <f t="shared" si="50"/>
        <v>44995</v>
      </c>
      <c r="D101" s="10">
        <f>WORKDAY(C101,1,KalendarzŚwiąt!$A$2:$A$103)</f>
        <v>44998</v>
      </c>
      <c r="E101" s="3">
        <f t="shared" si="42"/>
        <v>3</v>
      </c>
      <c r="F101" s="3">
        <f>SUM($E$14:E101)</f>
        <v>130</v>
      </c>
      <c r="G101" s="3">
        <f t="shared" si="43"/>
        <v>3</v>
      </c>
      <c r="H101" s="6">
        <f>SUM($G$14:G101)</f>
        <v>129</v>
      </c>
      <c r="J101" s="92">
        <f>VLOOKUP(B101,DaneRynkowe1!B:D,3,0)</f>
        <v>5.849E-2</v>
      </c>
      <c r="K101" s="35">
        <f t="shared" si="33"/>
        <v>4.8073972602739732E-4</v>
      </c>
      <c r="L101" s="35">
        <f t="shared" si="48"/>
        <v>1.0216287705491607</v>
      </c>
      <c r="M101" s="238">
        <f t="shared" si="34"/>
        <v>6.07269E-2</v>
      </c>
      <c r="N101" s="35">
        <f t="shared" si="35"/>
        <v>2.1462383835616439E-2</v>
      </c>
      <c r="O101" s="236">
        <f t="shared" si="36"/>
        <v>5.973149999999993E-2</v>
      </c>
      <c r="P101" s="7"/>
      <c r="Q101" s="214">
        <f t="shared" si="12"/>
        <v>1000000000</v>
      </c>
      <c r="R101" s="216">
        <f t="shared" si="13"/>
        <v>5.0000000000000001E-3</v>
      </c>
      <c r="S101" s="216">
        <f t="shared" si="44"/>
        <v>5.0000000000000001E-3</v>
      </c>
      <c r="T101" s="19">
        <f t="shared" si="45"/>
        <v>573135.62</v>
      </c>
      <c r="U101" s="8">
        <f>SUM($T$14:T101)</f>
        <v>24996630.449999992</v>
      </c>
      <c r="V101" s="8">
        <f t="shared" si="46"/>
        <v>24996630.41</v>
      </c>
      <c r="W101" s="9">
        <f t="shared" si="19"/>
        <v>573135.62000000104</v>
      </c>
      <c r="X101" s="8"/>
      <c r="Y101" s="217">
        <f t="shared" si="37"/>
        <v>3.9999991655349731E-2</v>
      </c>
      <c r="Z101" s="217">
        <f t="shared" si="38"/>
        <v>1.0477378964424133E-9</v>
      </c>
      <c r="AB101" s="43">
        <f>VLOOKUP(B101,DaneRynkowe2!B:C,2,0)</f>
        <v>107.63145134</v>
      </c>
      <c r="AC101" s="49">
        <f t="shared" si="39"/>
        <v>6.07269E-2</v>
      </c>
      <c r="AD101" s="8">
        <f t="shared" si="47"/>
        <v>24996630.41</v>
      </c>
      <c r="AE101" s="9">
        <f t="shared" si="49"/>
        <v>573135.62000000104</v>
      </c>
      <c r="AG101" s="217">
        <f t="shared" si="40"/>
        <v>0</v>
      </c>
      <c r="AI101" s="217">
        <f t="shared" si="41"/>
        <v>-1.0477378964424133E-9</v>
      </c>
    </row>
    <row r="102" spans="2:35" x14ac:dyDescent="0.3">
      <c r="B102" s="5">
        <f>WORKDAY(C102,-$C$7,KalendarzŚwiąt!$A$2:$A$103)</f>
        <v>44991</v>
      </c>
      <c r="C102" s="10">
        <f t="shared" si="50"/>
        <v>44998</v>
      </c>
      <c r="D102" s="10">
        <f>WORKDAY(C102,1,KalendarzŚwiąt!$A$2:$A$103)</f>
        <v>44999</v>
      </c>
      <c r="E102" s="3">
        <f t="shared" si="42"/>
        <v>1</v>
      </c>
      <c r="F102" s="3">
        <f>SUM($E$14:E102)</f>
        <v>131</v>
      </c>
      <c r="G102" s="3">
        <f t="shared" si="43"/>
        <v>1</v>
      </c>
      <c r="H102" s="6">
        <f>SUM($G$14:G102)</f>
        <v>130</v>
      </c>
      <c r="J102" s="92">
        <f>VLOOKUP(B102,DaneRynkowe1!B:D,3,0)</f>
        <v>5.6390000000000003E-2</v>
      </c>
      <c r="K102" s="35">
        <f t="shared" si="33"/>
        <v>1.5449315068493151E-4</v>
      </c>
      <c r="L102" s="35">
        <f t="shared" si="48"/>
        <v>1.0217866051967532</v>
      </c>
      <c r="M102" s="238">
        <f t="shared" si="34"/>
        <v>6.0703100000000003E-2</v>
      </c>
      <c r="N102" s="35">
        <f t="shared" si="35"/>
        <v>2.1620282191780821E-2</v>
      </c>
      <c r="O102" s="236">
        <f t="shared" si="36"/>
        <v>5.7632899999999709E-2</v>
      </c>
      <c r="P102" s="7"/>
      <c r="Q102" s="214">
        <f t="shared" si="12"/>
        <v>1000000000</v>
      </c>
      <c r="R102" s="216">
        <f t="shared" si="13"/>
        <v>5.0000000000000001E-3</v>
      </c>
      <c r="S102" s="216">
        <f t="shared" si="44"/>
        <v>5.0000000000000001E-3</v>
      </c>
      <c r="T102" s="19">
        <f t="shared" si="45"/>
        <v>185295.62</v>
      </c>
      <c r="U102" s="8">
        <f>SUM($T$14:T102)</f>
        <v>25181926.069999993</v>
      </c>
      <c r="V102" s="8">
        <f t="shared" si="46"/>
        <v>25181926.030000001</v>
      </c>
      <c r="W102" s="9">
        <f t="shared" si="19"/>
        <v>185295.62000000104</v>
      </c>
      <c r="X102" s="8"/>
      <c r="Y102" s="217">
        <f t="shared" si="37"/>
        <v>3.9999991655349731E-2</v>
      </c>
      <c r="Z102" s="217">
        <f t="shared" si="38"/>
        <v>1.0477378964424133E-9</v>
      </c>
      <c r="AB102" s="43">
        <f>VLOOKUP(B102,DaneRynkowe2!B:C,2,0)</f>
        <v>107.68319406000001</v>
      </c>
      <c r="AC102" s="49">
        <f t="shared" si="39"/>
        <v>6.0703100000000003E-2</v>
      </c>
      <c r="AD102" s="8">
        <f t="shared" si="47"/>
        <v>25181926.030000001</v>
      </c>
      <c r="AE102" s="9">
        <f t="shared" si="49"/>
        <v>185295.62000000104</v>
      </c>
      <c r="AG102" s="217">
        <f t="shared" si="40"/>
        <v>0</v>
      </c>
      <c r="AI102" s="217">
        <f t="shared" si="41"/>
        <v>-1.0477378964424133E-9</v>
      </c>
    </row>
    <row r="103" spans="2:35" x14ac:dyDescent="0.3">
      <c r="B103" s="5">
        <f>WORKDAY(C103,-$C$7,KalendarzŚwiąt!$A$2:$A$103)</f>
        <v>44992</v>
      </c>
      <c r="C103" s="10">
        <f t="shared" si="50"/>
        <v>44999</v>
      </c>
      <c r="D103" s="10">
        <f>WORKDAY(C103,1,KalendarzŚwiąt!$A$2:$A$103)</f>
        <v>45000</v>
      </c>
      <c r="E103" s="3">
        <f t="shared" si="42"/>
        <v>1</v>
      </c>
      <c r="F103" s="3">
        <f>SUM($E$14:E103)</f>
        <v>132</v>
      </c>
      <c r="G103" s="3">
        <f t="shared" si="43"/>
        <v>1</v>
      </c>
      <c r="H103" s="6">
        <f>SUM($G$14:G103)</f>
        <v>131</v>
      </c>
      <c r="J103" s="92">
        <f>VLOOKUP(B103,DaneRynkowe1!B:D,3,0)</f>
        <v>5.6050000000000003E-2</v>
      </c>
      <c r="K103" s="35">
        <f t="shared" si="33"/>
        <v>1.5356164383561644E-4</v>
      </c>
      <c r="L103" s="35">
        <f t="shared" si="48"/>
        <v>1.0219435124274963</v>
      </c>
      <c r="M103" s="238">
        <f t="shared" si="34"/>
        <v>6.0677099999999998E-2</v>
      </c>
      <c r="N103" s="35">
        <f t="shared" si="35"/>
        <v>2.1777260547945206E-2</v>
      </c>
      <c r="O103" s="236">
        <f t="shared" si="36"/>
        <v>5.7297100000000441E-2</v>
      </c>
      <c r="P103" s="7"/>
      <c r="Q103" s="214">
        <f t="shared" si="12"/>
        <v>1000000000</v>
      </c>
      <c r="R103" s="216">
        <f t="shared" si="13"/>
        <v>5.0000000000000001E-3</v>
      </c>
      <c r="S103" s="216">
        <f t="shared" si="44"/>
        <v>5.0000000000000001E-3</v>
      </c>
      <c r="T103" s="19">
        <f t="shared" si="45"/>
        <v>184375.62</v>
      </c>
      <c r="U103" s="8">
        <f>SUM($T$14:T103)</f>
        <v>25366301.689999994</v>
      </c>
      <c r="V103" s="8">
        <f t="shared" si="46"/>
        <v>25366301.640000001</v>
      </c>
      <c r="W103" s="9">
        <f t="shared" si="19"/>
        <v>184375.6099999994</v>
      </c>
      <c r="X103" s="8"/>
      <c r="Y103" s="217">
        <f t="shared" si="37"/>
        <v>4.9999993294477463E-2</v>
      </c>
      <c r="Z103" s="217">
        <f t="shared" si="38"/>
        <v>-1.0000000591389835E-2</v>
      </c>
      <c r="AB103" s="43">
        <f>VLOOKUP(B103,DaneRynkowe2!B:C,2,0)</f>
        <v>107.69983037</v>
      </c>
      <c r="AC103" s="49">
        <f t="shared" si="39"/>
        <v>6.0677099999999998E-2</v>
      </c>
      <c r="AD103" s="8">
        <f t="shared" si="47"/>
        <v>25366301.640000001</v>
      </c>
      <c r="AE103" s="9">
        <f t="shared" si="49"/>
        <v>184375.6099999994</v>
      </c>
      <c r="AG103" s="217">
        <f t="shared" si="40"/>
        <v>0</v>
      </c>
      <c r="AI103" s="217">
        <f t="shared" si="41"/>
        <v>1.0000000591389835E-2</v>
      </c>
    </row>
    <row r="104" spans="2:35" x14ac:dyDescent="0.3">
      <c r="B104" s="5">
        <f>WORKDAY(C104,-$C$7,KalendarzŚwiąt!$A$2:$A$103)</f>
        <v>44993</v>
      </c>
      <c r="C104" s="10">
        <f t="shared" si="50"/>
        <v>45000</v>
      </c>
      <c r="D104" s="10">
        <f>WORKDAY(C104,1,KalendarzŚwiąt!$A$2:$A$103)</f>
        <v>45001</v>
      </c>
      <c r="E104" s="3">
        <f t="shared" si="42"/>
        <v>1</v>
      </c>
      <c r="F104" s="3">
        <f>SUM($E$14:E104)</f>
        <v>133</v>
      </c>
      <c r="G104" s="3">
        <f t="shared" si="43"/>
        <v>1</v>
      </c>
      <c r="H104" s="6">
        <f>SUM($G$14:G104)</f>
        <v>132</v>
      </c>
      <c r="J104" s="92">
        <f>VLOOKUP(B104,DaneRynkowe1!B:D,3,0)</f>
        <v>5.9189999999999993E-2</v>
      </c>
      <c r="K104" s="35">
        <f t="shared" si="33"/>
        <v>1.6216438356164381E-4</v>
      </c>
      <c r="L104" s="35">
        <f t="shared" ref="L104:L131" si="51">PRODUCT(1+K104,L103)</f>
        <v>1.0221092352672239</v>
      </c>
      <c r="M104" s="238">
        <f t="shared" si="34"/>
        <v>6.0675699999999999E-2</v>
      </c>
      <c r="N104" s="35">
        <f t="shared" si="35"/>
        <v>2.1942992876712329E-2</v>
      </c>
      <c r="O104" s="236">
        <f t="shared" si="36"/>
        <v>6.0492299999999874E-2</v>
      </c>
      <c r="P104" s="7"/>
      <c r="Q104" s="214">
        <f t="shared" si="12"/>
        <v>1000000000</v>
      </c>
      <c r="R104" s="216">
        <f t="shared" si="13"/>
        <v>5.0000000000000001E-3</v>
      </c>
      <c r="S104" s="216">
        <f t="shared" si="44"/>
        <v>5.0000000000000001E-3</v>
      </c>
      <c r="T104" s="19">
        <f t="shared" si="45"/>
        <v>193129.59</v>
      </c>
      <c r="U104" s="8">
        <f>SUM($T$14:T104)</f>
        <v>25559431.279999994</v>
      </c>
      <c r="V104" s="8">
        <f t="shared" si="46"/>
        <v>25559431.23</v>
      </c>
      <c r="W104" s="9">
        <f t="shared" si="19"/>
        <v>193129.58999999985</v>
      </c>
      <c r="X104" s="8"/>
      <c r="Y104" s="217">
        <f t="shared" si="37"/>
        <v>4.9999993294477463E-2</v>
      </c>
      <c r="Z104" s="217">
        <f t="shared" si="38"/>
        <v>0</v>
      </c>
      <c r="AB104" s="43">
        <f>VLOOKUP(B104,DaneRynkowe2!B:C,2,0)</f>
        <v>107.71636894</v>
      </c>
      <c r="AC104" s="49">
        <f t="shared" si="39"/>
        <v>6.0675699999999999E-2</v>
      </c>
      <c r="AD104" s="8">
        <f t="shared" si="47"/>
        <v>25559431.23</v>
      </c>
      <c r="AE104" s="9">
        <f t="shared" ref="AE104:AE131" si="52">AD104-AD103</f>
        <v>193129.58999999985</v>
      </c>
      <c r="AG104" s="217">
        <f t="shared" si="40"/>
        <v>0</v>
      </c>
      <c r="AI104" s="217">
        <f t="shared" si="41"/>
        <v>0</v>
      </c>
    </row>
    <row r="105" spans="2:35" x14ac:dyDescent="0.3">
      <c r="B105" s="5">
        <f>WORKDAY(C105,-$C$7,KalendarzŚwiąt!$A$2:$A$103)</f>
        <v>44994</v>
      </c>
      <c r="C105" s="10">
        <f t="shared" ref="C105:C132" si="53">D104</f>
        <v>45001</v>
      </c>
      <c r="D105" s="10">
        <f>WORKDAY(C105,1,KalendarzŚwiąt!$A$2:$A$103)</f>
        <v>45002</v>
      </c>
      <c r="E105" s="3">
        <f t="shared" si="42"/>
        <v>1</v>
      </c>
      <c r="F105" s="3">
        <f>SUM($E$14:E105)</f>
        <v>134</v>
      </c>
      <c r="G105" s="3">
        <f t="shared" si="43"/>
        <v>1</v>
      </c>
      <c r="H105" s="6">
        <f>SUM($G$14:G105)</f>
        <v>133</v>
      </c>
      <c r="J105" s="92">
        <f>VLOOKUP(B105,DaneRynkowe1!B:D,3,0)</f>
        <v>5.9160000000000004E-2</v>
      </c>
      <c r="K105" s="35">
        <f t="shared" si="33"/>
        <v>1.6208219178082193E-4</v>
      </c>
      <c r="L105" s="35">
        <f t="shared" si="51"/>
        <v>1.0222749009723155</v>
      </c>
      <c r="M105" s="238">
        <f t="shared" si="34"/>
        <v>6.0674199999999998E-2</v>
      </c>
      <c r="N105" s="35">
        <f t="shared" si="35"/>
        <v>2.2108681095890412E-2</v>
      </c>
      <c r="O105" s="236">
        <f t="shared" si="36"/>
        <v>6.047620000000014E-2</v>
      </c>
      <c r="P105" s="7"/>
      <c r="Q105" s="214">
        <f t="shared" si="12"/>
        <v>1000000000</v>
      </c>
      <c r="R105" s="216">
        <f t="shared" si="13"/>
        <v>5.0000000000000001E-3</v>
      </c>
      <c r="S105" s="216">
        <f t="shared" si="44"/>
        <v>5.0000000000000001E-3</v>
      </c>
      <c r="T105" s="19">
        <f t="shared" si="45"/>
        <v>193085.48</v>
      </c>
      <c r="U105" s="8">
        <f>SUM($T$14:T105)</f>
        <v>25752516.759999994</v>
      </c>
      <c r="V105" s="8">
        <f t="shared" si="46"/>
        <v>25752516.710000001</v>
      </c>
      <c r="W105" s="9">
        <f t="shared" si="19"/>
        <v>193085.48000000045</v>
      </c>
      <c r="X105" s="8"/>
      <c r="Y105" s="217">
        <f t="shared" si="37"/>
        <v>4.9999993294477463E-2</v>
      </c>
      <c r="Z105" s="217">
        <f t="shared" si="38"/>
        <v>4.3655745685100555E-10</v>
      </c>
      <c r="AB105" s="43">
        <f>VLOOKUP(B105,DaneRynkowe2!B:C,2,0)</f>
        <v>107.7338367</v>
      </c>
      <c r="AC105" s="49">
        <f t="shared" si="39"/>
        <v>6.0674199999999998E-2</v>
      </c>
      <c r="AD105" s="8">
        <f t="shared" si="47"/>
        <v>25752516.710000001</v>
      </c>
      <c r="AE105" s="9">
        <f t="shared" si="52"/>
        <v>193085.48000000045</v>
      </c>
      <c r="AG105" s="217">
        <f t="shared" si="40"/>
        <v>0</v>
      </c>
      <c r="AI105" s="217">
        <f t="shared" si="41"/>
        <v>-4.3655745685100555E-10</v>
      </c>
    </row>
    <row r="106" spans="2:35" x14ac:dyDescent="0.3">
      <c r="B106" s="5">
        <f>WORKDAY(C106,-$C$7,KalendarzŚwiąt!$A$2:$A$103)</f>
        <v>44995</v>
      </c>
      <c r="C106" s="10">
        <f t="shared" si="53"/>
        <v>45002</v>
      </c>
      <c r="D106" s="10">
        <f>WORKDAY(C106,1,KalendarzŚwiąt!$A$2:$A$103)</f>
        <v>45005</v>
      </c>
      <c r="E106" s="3">
        <f t="shared" si="42"/>
        <v>3</v>
      </c>
      <c r="F106" s="3">
        <f>SUM($E$14:E106)</f>
        <v>137</v>
      </c>
      <c r="G106" s="3">
        <f t="shared" si="43"/>
        <v>3</v>
      </c>
      <c r="H106" s="6">
        <f>SUM($G$14:G106)</f>
        <v>136</v>
      </c>
      <c r="J106" s="92">
        <f>VLOOKUP(B106,DaneRynkowe1!B:D,3,0)</f>
        <v>5.9029999999999999E-2</v>
      </c>
      <c r="K106" s="35">
        <f t="shared" si="33"/>
        <v>4.8517808219178079E-4</v>
      </c>
      <c r="L106" s="35">
        <f t="shared" si="51"/>
        <v>1.0227708863482421</v>
      </c>
      <c r="M106" s="238">
        <f t="shared" si="34"/>
        <v>6.0666999999999999E-2</v>
      </c>
      <c r="N106" s="35">
        <f t="shared" si="35"/>
        <v>2.2604690410958903E-2</v>
      </c>
      <c r="O106" s="236">
        <f t="shared" si="36"/>
        <v>6.0347799999999709E-2</v>
      </c>
      <c r="P106" s="7"/>
      <c r="Q106" s="214">
        <f t="shared" si="12"/>
        <v>1000000000</v>
      </c>
      <c r="R106" s="216">
        <f t="shared" si="13"/>
        <v>5.0000000000000001E-3</v>
      </c>
      <c r="S106" s="216">
        <f t="shared" si="44"/>
        <v>5.0000000000000001E-3</v>
      </c>
      <c r="T106" s="19">
        <f t="shared" si="45"/>
        <v>578201.1</v>
      </c>
      <c r="U106" s="8">
        <f>SUM($T$14:T106)</f>
        <v>26330717.859999996</v>
      </c>
      <c r="V106" s="8">
        <f t="shared" si="46"/>
        <v>26330717.809999999</v>
      </c>
      <c r="W106" s="9">
        <f t="shared" si="19"/>
        <v>578201.09999999776</v>
      </c>
      <c r="X106" s="8"/>
      <c r="Y106" s="217">
        <f t="shared" si="37"/>
        <v>4.9999997019767761E-2</v>
      </c>
      <c r="Z106" s="217">
        <f t="shared" si="38"/>
        <v>-2.2118911147117615E-9</v>
      </c>
      <c r="AB106" s="43">
        <f>VLOOKUP(B106,DaneRynkowe2!B:C,2,0)</f>
        <v>107.75129843000001</v>
      </c>
      <c r="AC106" s="49">
        <f t="shared" si="39"/>
        <v>6.0666999999999999E-2</v>
      </c>
      <c r="AD106" s="8">
        <f t="shared" si="47"/>
        <v>26330717.809999999</v>
      </c>
      <c r="AE106" s="9">
        <f t="shared" si="52"/>
        <v>578201.09999999776</v>
      </c>
      <c r="AG106" s="217">
        <f t="shared" si="40"/>
        <v>0</v>
      </c>
      <c r="AI106" s="217">
        <f t="shared" si="41"/>
        <v>2.2118911147117615E-9</v>
      </c>
    </row>
    <row r="107" spans="2:35" x14ac:dyDescent="0.3">
      <c r="B107" s="5">
        <f>WORKDAY(C107,-$C$7,KalendarzŚwiąt!$A$2:$A$103)</f>
        <v>44998</v>
      </c>
      <c r="C107" s="10">
        <f t="shared" si="53"/>
        <v>45005</v>
      </c>
      <c r="D107" s="10">
        <f>WORKDAY(C107,1,KalendarzŚwiąt!$A$2:$A$103)</f>
        <v>45006</v>
      </c>
      <c r="E107" s="3">
        <f t="shared" si="42"/>
        <v>1</v>
      </c>
      <c r="F107" s="3">
        <f>SUM($E$14:E107)</f>
        <v>138</v>
      </c>
      <c r="G107" s="3">
        <f t="shared" si="43"/>
        <v>1</v>
      </c>
      <c r="H107" s="6">
        <f>SUM($G$14:G107)</f>
        <v>137</v>
      </c>
      <c r="J107" s="92">
        <f>VLOOKUP(B107,DaneRynkowe1!B:D,3,0)</f>
        <v>5.6909999999999995E-2</v>
      </c>
      <c r="K107" s="35">
        <f t="shared" si="33"/>
        <v>1.5591780821917807E-4</v>
      </c>
      <c r="L107" s="35">
        <f t="shared" si="51"/>
        <v>1.0229303545431518</v>
      </c>
      <c r="M107" s="238">
        <f t="shared" si="34"/>
        <v>6.0649099999999997E-2</v>
      </c>
      <c r="N107" s="35">
        <f t="shared" si="35"/>
        <v>2.2764182739726024E-2</v>
      </c>
      <c r="O107" s="236">
        <f t="shared" si="36"/>
        <v>5.8214699999999467E-2</v>
      </c>
      <c r="P107" s="7"/>
      <c r="Q107" s="214">
        <f t="shared" si="12"/>
        <v>1000000000</v>
      </c>
      <c r="R107" s="216">
        <f t="shared" si="13"/>
        <v>5.0000000000000001E-3</v>
      </c>
      <c r="S107" s="216">
        <f t="shared" si="44"/>
        <v>5.0000000000000001E-3</v>
      </c>
      <c r="T107" s="19">
        <f t="shared" si="45"/>
        <v>186889.59</v>
      </c>
      <c r="U107" s="8">
        <f>SUM($T$14:T107)</f>
        <v>26517607.449999996</v>
      </c>
      <c r="V107" s="8">
        <f t="shared" si="46"/>
        <v>26517607.399999999</v>
      </c>
      <c r="W107" s="9">
        <f t="shared" si="19"/>
        <v>186889.58999999985</v>
      </c>
      <c r="X107" s="8"/>
      <c r="Y107" s="217">
        <f t="shared" si="37"/>
        <v>4.9999997019767761E-2</v>
      </c>
      <c r="Z107" s="217">
        <f t="shared" si="38"/>
        <v>0</v>
      </c>
      <c r="AB107" s="43">
        <f>VLOOKUP(B107,DaneRynkowe2!B:C,2,0)</f>
        <v>107.803577</v>
      </c>
      <c r="AC107" s="49">
        <f t="shared" si="39"/>
        <v>6.0649099999999997E-2</v>
      </c>
      <c r="AD107" s="8">
        <f t="shared" si="47"/>
        <v>26517607.399999999</v>
      </c>
      <c r="AE107" s="9">
        <f t="shared" si="52"/>
        <v>186889.58999999985</v>
      </c>
      <c r="AG107" s="217">
        <f t="shared" si="40"/>
        <v>0</v>
      </c>
      <c r="AI107" s="217">
        <f t="shared" si="41"/>
        <v>0</v>
      </c>
    </row>
    <row r="108" spans="2:35" x14ac:dyDescent="0.3">
      <c r="B108" s="5">
        <f>WORKDAY(C108,-$C$7,KalendarzŚwiąt!$A$2:$A$103)</f>
        <v>44999</v>
      </c>
      <c r="C108" s="10">
        <f t="shared" si="53"/>
        <v>45006</v>
      </c>
      <c r="D108" s="10">
        <f>WORKDAY(C108,1,KalendarzŚwiąt!$A$2:$A$103)</f>
        <v>45007</v>
      </c>
      <c r="E108" s="3">
        <f t="shared" si="42"/>
        <v>1</v>
      </c>
      <c r="F108" s="3">
        <f>SUM($E$14:E108)</f>
        <v>139</v>
      </c>
      <c r="G108" s="3">
        <f t="shared" si="43"/>
        <v>1</v>
      </c>
      <c r="H108" s="6">
        <f>SUM($G$14:G108)</f>
        <v>138</v>
      </c>
      <c r="J108" s="92">
        <f>VLOOKUP(B108,DaneRynkowe1!B:D,3,0)</f>
        <v>5.9150000000000001E-2</v>
      </c>
      <c r="K108" s="35">
        <f t="shared" si="33"/>
        <v>1.6205479452054795E-4</v>
      </c>
      <c r="L108" s="35">
        <f t="shared" si="51"/>
        <v>1.023096125311566</v>
      </c>
      <c r="M108" s="238">
        <f t="shared" si="34"/>
        <v>6.0648100000000003E-2</v>
      </c>
      <c r="N108" s="35">
        <f t="shared" si="35"/>
        <v>2.2929966575342464E-2</v>
      </c>
      <c r="O108" s="236">
        <f t="shared" si="36"/>
        <v>6.0511100000000539E-2</v>
      </c>
      <c r="P108" s="7"/>
      <c r="Q108" s="214">
        <f t="shared" si="12"/>
        <v>1000000000</v>
      </c>
      <c r="R108" s="216">
        <f t="shared" si="13"/>
        <v>5.0000000000000001E-3</v>
      </c>
      <c r="S108" s="216">
        <f t="shared" si="44"/>
        <v>5.0000000000000001E-3</v>
      </c>
      <c r="T108" s="19">
        <f t="shared" si="45"/>
        <v>193181.1</v>
      </c>
      <c r="U108" s="8">
        <f>SUM($T$14:T108)</f>
        <v>26710788.549999997</v>
      </c>
      <c r="V108" s="8">
        <f t="shared" si="46"/>
        <v>26710788.489999998</v>
      </c>
      <c r="W108" s="9">
        <f t="shared" si="19"/>
        <v>193181.08999999985</v>
      </c>
      <c r="X108" s="8"/>
      <c r="Y108" s="217">
        <f t="shared" si="37"/>
        <v>5.9999998658895493E-2</v>
      </c>
      <c r="Z108" s="217">
        <f t="shared" si="38"/>
        <v>-1.0000000154832378E-2</v>
      </c>
      <c r="AB108" s="43">
        <f>VLOOKUP(B108,DaneRynkowe2!B:C,2,0)</f>
        <v>107.8203855</v>
      </c>
      <c r="AC108" s="49">
        <f t="shared" si="39"/>
        <v>6.0648100000000003E-2</v>
      </c>
      <c r="AD108" s="8">
        <f t="shared" si="47"/>
        <v>26710788.489999998</v>
      </c>
      <c r="AE108" s="9">
        <f t="shared" si="52"/>
        <v>193181.08999999985</v>
      </c>
      <c r="AG108" s="217">
        <f t="shared" si="40"/>
        <v>0</v>
      </c>
      <c r="AI108" s="217">
        <f t="shared" si="41"/>
        <v>1.0000000154832378E-2</v>
      </c>
    </row>
    <row r="109" spans="2:35" x14ac:dyDescent="0.3">
      <c r="B109" s="5">
        <f>WORKDAY(C109,-$C$7,KalendarzŚwiąt!$A$2:$A$103)</f>
        <v>45000</v>
      </c>
      <c r="C109" s="10">
        <f t="shared" si="53"/>
        <v>45007</v>
      </c>
      <c r="D109" s="10">
        <f>WORKDAY(C109,1,KalendarzŚwiąt!$A$2:$A$103)</f>
        <v>45008</v>
      </c>
      <c r="E109" s="3">
        <f t="shared" si="42"/>
        <v>1</v>
      </c>
      <c r="F109" s="3">
        <f>SUM($E$14:E109)</f>
        <v>140</v>
      </c>
      <c r="G109" s="3">
        <f t="shared" si="43"/>
        <v>1</v>
      </c>
      <c r="H109" s="6">
        <f>SUM($G$14:G109)</f>
        <v>139</v>
      </c>
      <c r="J109" s="92">
        <f>VLOOKUP(B109,DaneRynkowe1!B:D,3,0)</f>
        <v>5.824E-2</v>
      </c>
      <c r="K109" s="35">
        <f t="shared" si="33"/>
        <v>1.5956164383561643E-4</v>
      </c>
      <c r="L109" s="35">
        <f t="shared" si="51"/>
        <v>1.0232593722111227</v>
      </c>
      <c r="M109" s="238">
        <f t="shared" si="34"/>
        <v>6.06405E-2</v>
      </c>
      <c r="N109" s="35">
        <f t="shared" si="35"/>
        <v>2.3093231506849315E-2</v>
      </c>
      <c r="O109" s="236">
        <f t="shared" si="36"/>
        <v>5.9591700000000469E-2</v>
      </c>
      <c r="P109" s="7"/>
      <c r="Q109" s="214">
        <f t="shared" si="12"/>
        <v>1000000000</v>
      </c>
      <c r="R109" s="216">
        <f t="shared" si="13"/>
        <v>5.0000000000000001E-3</v>
      </c>
      <c r="S109" s="216">
        <f t="shared" si="44"/>
        <v>5.0000000000000001E-3</v>
      </c>
      <c r="T109" s="19">
        <f t="shared" si="45"/>
        <v>190662.19</v>
      </c>
      <c r="U109" s="8">
        <f>SUM($T$14:T109)</f>
        <v>26901450.739999998</v>
      </c>
      <c r="V109" s="8">
        <f t="shared" si="46"/>
        <v>26901450.68</v>
      </c>
      <c r="W109" s="9">
        <f t="shared" si="19"/>
        <v>190662.19000000134</v>
      </c>
      <c r="X109" s="8"/>
      <c r="Y109" s="217">
        <f t="shared" si="37"/>
        <v>5.9999998658895493E-2</v>
      </c>
      <c r="Z109" s="217">
        <f t="shared" si="38"/>
        <v>1.3387762010097504E-9</v>
      </c>
      <c r="AB109" s="43">
        <f>VLOOKUP(B109,DaneRynkowe2!B:C,2,0)</f>
        <v>107.83785831</v>
      </c>
      <c r="AC109" s="49">
        <f t="shared" si="39"/>
        <v>6.06405E-2</v>
      </c>
      <c r="AD109" s="8">
        <f t="shared" si="47"/>
        <v>26901450.68</v>
      </c>
      <c r="AE109" s="9">
        <f t="shared" si="52"/>
        <v>190662.19000000134</v>
      </c>
      <c r="AG109" s="217">
        <f t="shared" si="40"/>
        <v>0</v>
      </c>
      <c r="AI109" s="217">
        <f t="shared" si="41"/>
        <v>-1.3387762010097504E-9</v>
      </c>
    </row>
    <row r="110" spans="2:35" x14ac:dyDescent="0.3">
      <c r="B110" s="5">
        <f>WORKDAY(C110,-$C$7,KalendarzŚwiąt!$A$2:$A$103)</f>
        <v>45001</v>
      </c>
      <c r="C110" s="10">
        <f t="shared" si="53"/>
        <v>45008</v>
      </c>
      <c r="D110" s="10">
        <f>WORKDAY(C110,1,KalendarzŚwiąt!$A$2:$A$103)</f>
        <v>45009</v>
      </c>
      <c r="E110" s="3">
        <f t="shared" si="42"/>
        <v>1</v>
      </c>
      <c r="F110" s="3">
        <f>SUM($E$14:E110)</f>
        <v>141</v>
      </c>
      <c r="G110" s="3">
        <f t="shared" si="43"/>
        <v>1</v>
      </c>
      <c r="H110" s="6">
        <f>SUM($G$14:G110)</f>
        <v>140</v>
      </c>
      <c r="J110" s="92">
        <f>VLOOKUP(B110,DaneRynkowe1!B:D,3,0)</f>
        <v>6.1189999999999994E-2</v>
      </c>
      <c r="K110" s="35">
        <f t="shared" ref="K110:K136" si="54">(J110*E110)/365</f>
        <v>1.6764383561643833E-4</v>
      </c>
      <c r="L110" s="35">
        <f t="shared" si="51"/>
        <v>1.0234309153371106</v>
      </c>
      <c r="M110" s="238">
        <f t="shared" ref="M110:M136" si="55">ROUND((L110-1)*(365/F110),$M$9)</f>
        <v>6.06545E-2</v>
      </c>
      <c r="N110" s="35">
        <f t="shared" ref="N110:N136" si="56">M110*H110/365</f>
        <v>2.3264739726027397E-2</v>
      </c>
      <c r="O110" s="236">
        <f t="shared" ref="O110:O136" si="57">(N110-N109)*365/G110</f>
        <v>6.2600500000000184E-2</v>
      </c>
      <c r="P110" s="7"/>
      <c r="Q110" s="214">
        <f t="shared" si="12"/>
        <v>1000000000</v>
      </c>
      <c r="R110" s="216">
        <f t="shared" si="13"/>
        <v>5.0000000000000001E-3</v>
      </c>
      <c r="S110" s="216">
        <f t="shared" si="44"/>
        <v>5.0000000000000001E-3</v>
      </c>
      <c r="T110" s="19">
        <f t="shared" si="45"/>
        <v>198905.48</v>
      </c>
      <c r="U110" s="8">
        <f>SUM($T$14:T110)</f>
        <v>27100356.219999999</v>
      </c>
      <c r="V110" s="8">
        <f t="shared" si="46"/>
        <v>27100356.16</v>
      </c>
      <c r="W110" s="9">
        <f t="shared" si="19"/>
        <v>198905.48000000045</v>
      </c>
      <c r="X110" s="8"/>
      <c r="Y110" s="217">
        <f t="shared" ref="Y110:Y136" si="58">U110-V110</f>
        <v>5.9999998658895493E-2</v>
      </c>
      <c r="Z110" s="217">
        <f t="shared" ref="Z110:Z136" si="59">W110-T110</f>
        <v>4.3655745685100555E-10</v>
      </c>
      <c r="AB110" s="43">
        <f>VLOOKUP(B110,DaneRynkowe2!B:C,2,0)</f>
        <v>107.85506509</v>
      </c>
      <c r="AC110" s="49">
        <f t="shared" ref="AC110:AC136" si="60">ROUND((AB111/$AB$14-1)*365/F110,$AC$9)</f>
        <v>6.06545E-2</v>
      </c>
      <c r="AD110" s="8">
        <f t="shared" si="47"/>
        <v>27100356.16</v>
      </c>
      <c r="AE110" s="9">
        <f t="shared" si="52"/>
        <v>198905.48000000045</v>
      </c>
      <c r="AG110" s="217">
        <f t="shared" ref="AG110:AG136" si="61">W110-AE110</f>
        <v>0</v>
      </c>
      <c r="AI110" s="217">
        <f t="shared" ref="AI110:AI136" si="62">T110-AE110</f>
        <v>-4.3655745685100555E-10</v>
      </c>
    </row>
    <row r="111" spans="2:35" x14ac:dyDescent="0.3">
      <c r="B111" s="5">
        <f>WORKDAY(C111,-$C$7,KalendarzŚwiąt!$A$2:$A$103)</f>
        <v>45002</v>
      </c>
      <c r="C111" s="10">
        <f t="shared" si="53"/>
        <v>45009</v>
      </c>
      <c r="D111" s="10">
        <f>WORKDAY(C111,1,KalendarzŚwiąt!$A$2:$A$103)</f>
        <v>45012</v>
      </c>
      <c r="E111" s="3">
        <f t="shared" si="42"/>
        <v>3</v>
      </c>
      <c r="F111" s="3">
        <f>SUM($E$14:E111)</f>
        <v>144</v>
      </c>
      <c r="G111" s="3">
        <f t="shared" si="43"/>
        <v>3</v>
      </c>
      <c r="H111" s="6">
        <f>SUM($G$14:G111)</f>
        <v>143</v>
      </c>
      <c r="J111" s="92">
        <f>VLOOKUP(B111,DaneRynkowe1!B:D,3,0)</f>
        <v>6.0090000000000005E-2</v>
      </c>
      <c r="K111" s="35">
        <f t="shared" si="54"/>
        <v>4.9389041095890414E-4</v>
      </c>
      <c r="L111" s="35">
        <f t="shared" si="51"/>
        <v>1.0239363780524744</v>
      </c>
      <c r="M111" s="238">
        <f t="shared" si="55"/>
        <v>6.06721E-2</v>
      </c>
      <c r="N111" s="35">
        <f t="shared" si="56"/>
        <v>2.3770165205479452E-2</v>
      </c>
      <c r="O111" s="236">
        <f t="shared" si="57"/>
        <v>6.1493433333333326E-2</v>
      </c>
      <c r="P111" s="7"/>
      <c r="Q111" s="214">
        <f t="shared" si="12"/>
        <v>1000000000</v>
      </c>
      <c r="R111" s="216">
        <f t="shared" si="13"/>
        <v>5.0000000000000001E-3</v>
      </c>
      <c r="S111" s="216">
        <f t="shared" si="44"/>
        <v>5.0000000000000001E-3</v>
      </c>
      <c r="T111" s="19">
        <f t="shared" si="45"/>
        <v>587617.26</v>
      </c>
      <c r="U111" s="8">
        <f>SUM($T$14:T111)</f>
        <v>27687973.48</v>
      </c>
      <c r="V111" s="8">
        <f t="shared" si="46"/>
        <v>27687973.420000002</v>
      </c>
      <c r="W111" s="9">
        <f t="shared" si="19"/>
        <v>587617.26000000164</v>
      </c>
      <c r="X111" s="8"/>
      <c r="Y111" s="217">
        <f t="shared" si="58"/>
        <v>5.9999998658895493E-2</v>
      </c>
      <c r="Z111" s="217">
        <f t="shared" si="59"/>
        <v>1.6298145055770874E-9</v>
      </c>
      <c r="AB111" s="43">
        <f>VLOOKUP(B111,DaneRynkowe2!B:C,2,0)</f>
        <v>107.87314633</v>
      </c>
      <c r="AC111" s="49">
        <f t="shared" si="60"/>
        <v>6.06721E-2</v>
      </c>
      <c r="AD111" s="8">
        <f t="shared" si="47"/>
        <v>27687973.420000002</v>
      </c>
      <c r="AE111" s="9">
        <f t="shared" si="52"/>
        <v>587617.26000000164</v>
      </c>
      <c r="AG111" s="217">
        <f t="shared" si="61"/>
        <v>0</v>
      </c>
      <c r="AI111" s="217">
        <f t="shared" si="62"/>
        <v>-1.6298145055770874E-9</v>
      </c>
    </row>
    <row r="112" spans="2:35" x14ac:dyDescent="0.3">
      <c r="B112" s="5">
        <f>WORKDAY(C112,-$C$7,KalendarzŚwiąt!$A$2:$A$103)</f>
        <v>45005</v>
      </c>
      <c r="C112" s="10">
        <f t="shared" si="53"/>
        <v>45012</v>
      </c>
      <c r="D112" s="10">
        <f>WORKDAY(C112,1,KalendarzŚwiąt!$A$2:$A$103)</f>
        <v>45013</v>
      </c>
      <c r="E112" s="3">
        <f t="shared" si="42"/>
        <v>1</v>
      </c>
      <c r="F112" s="3">
        <f>SUM($E$14:E112)</f>
        <v>145</v>
      </c>
      <c r="G112" s="3">
        <f t="shared" si="43"/>
        <v>1</v>
      </c>
      <c r="H112" s="6">
        <f>SUM($G$14:G112)</f>
        <v>144</v>
      </c>
      <c r="J112" s="92">
        <f>VLOOKUP(B112,DaneRynkowe1!B:D,3,0)</f>
        <v>5.8299999999999998E-2</v>
      </c>
      <c r="K112" s="35">
        <f t="shared" si="54"/>
        <v>1.5972602739726028E-4</v>
      </c>
      <c r="L112" s="35">
        <f t="shared" si="51"/>
        <v>1.0240999273424483</v>
      </c>
      <c r="M112" s="238">
        <f t="shared" si="55"/>
        <v>6.0665299999999998E-2</v>
      </c>
      <c r="N112" s="35">
        <f t="shared" si="56"/>
        <v>2.3933707397260272E-2</v>
      </c>
      <c r="O112" s="236">
        <f t="shared" si="57"/>
        <v>5.9692899999999133E-2</v>
      </c>
      <c r="P112" s="7"/>
      <c r="Q112" s="214">
        <f t="shared" si="12"/>
        <v>1000000000</v>
      </c>
      <c r="R112" s="216">
        <f t="shared" si="13"/>
        <v>5.0000000000000001E-3</v>
      </c>
      <c r="S112" s="216">
        <f t="shared" si="44"/>
        <v>5.0000000000000001E-3</v>
      </c>
      <c r="T112" s="19">
        <f t="shared" si="45"/>
        <v>190939.45</v>
      </c>
      <c r="U112" s="8">
        <f>SUM($T$14:T112)</f>
        <v>27878912.93</v>
      </c>
      <c r="V112" s="8">
        <f t="shared" si="46"/>
        <v>27878912.879999999</v>
      </c>
      <c r="W112" s="9">
        <f t="shared" si="19"/>
        <v>190939.45999999717</v>
      </c>
      <c r="X112" s="8"/>
      <c r="Y112" s="217">
        <f t="shared" si="58"/>
        <v>5.000000074505806E-2</v>
      </c>
      <c r="Z112" s="217">
        <f t="shared" si="59"/>
        <v>9.999997157137841E-3</v>
      </c>
      <c r="AB112" s="43">
        <f>VLOOKUP(B112,DaneRynkowe2!B:C,2,0)</f>
        <v>107.92642384</v>
      </c>
      <c r="AC112" s="49">
        <f t="shared" si="60"/>
        <v>6.0665299999999998E-2</v>
      </c>
      <c r="AD112" s="8">
        <f t="shared" si="47"/>
        <v>27878912.879999999</v>
      </c>
      <c r="AE112" s="9">
        <f t="shared" si="52"/>
        <v>190939.45999999717</v>
      </c>
      <c r="AG112" s="217">
        <f t="shared" si="61"/>
        <v>0</v>
      </c>
      <c r="AI112" s="217">
        <f t="shared" si="62"/>
        <v>-9.999997157137841E-3</v>
      </c>
    </row>
    <row r="113" spans="2:35" x14ac:dyDescent="0.3">
      <c r="B113" s="5">
        <f>WORKDAY(C113,-$C$7,KalendarzŚwiąt!$A$2:$A$103)</f>
        <v>45006</v>
      </c>
      <c r="C113" s="10">
        <f t="shared" si="53"/>
        <v>45013</v>
      </c>
      <c r="D113" s="10">
        <f>WORKDAY(C113,1,KalendarzŚwiąt!$A$2:$A$103)</f>
        <v>45014</v>
      </c>
      <c r="E113" s="3">
        <f t="shared" si="42"/>
        <v>1</v>
      </c>
      <c r="F113" s="3">
        <f>SUM($E$14:E113)</f>
        <v>146</v>
      </c>
      <c r="G113" s="3">
        <f t="shared" si="43"/>
        <v>1</v>
      </c>
      <c r="H113" s="6">
        <f>SUM($G$14:G113)</f>
        <v>145</v>
      </c>
      <c r="J113" s="92">
        <f>VLOOKUP(B113,DaneRynkowe1!B:D,3,0)</f>
        <v>6.0410000000000005E-2</v>
      </c>
      <c r="K113" s="35">
        <f t="shared" si="54"/>
        <v>1.6550684931506852E-4</v>
      </c>
      <c r="L113" s="35">
        <f t="shared" si="51"/>
        <v>1.0242694228948066</v>
      </c>
      <c r="M113" s="238">
        <f t="shared" si="55"/>
        <v>6.0673600000000001E-2</v>
      </c>
      <c r="N113" s="35">
        <f t="shared" si="56"/>
        <v>2.4103210958904112E-2</v>
      </c>
      <c r="O113" s="236">
        <f t="shared" si="57"/>
        <v>6.1868800000001778E-2</v>
      </c>
      <c r="P113" s="7"/>
      <c r="Q113" s="214">
        <f t="shared" si="12"/>
        <v>1000000000</v>
      </c>
      <c r="R113" s="216">
        <f t="shared" si="13"/>
        <v>5.0000000000000001E-3</v>
      </c>
      <c r="S113" s="216">
        <f t="shared" si="44"/>
        <v>5.0000000000000001E-3</v>
      </c>
      <c r="T113" s="19">
        <f t="shared" si="45"/>
        <v>196900.82</v>
      </c>
      <c r="U113" s="8">
        <f>SUM($T$14:T113)</f>
        <v>28075813.75</v>
      </c>
      <c r="V113" s="8">
        <f t="shared" si="46"/>
        <v>28075813.699999999</v>
      </c>
      <c r="W113" s="9">
        <f t="shared" si="19"/>
        <v>196900.8200000003</v>
      </c>
      <c r="X113" s="8"/>
      <c r="Y113" s="217">
        <f t="shared" si="58"/>
        <v>5.000000074505806E-2</v>
      </c>
      <c r="Z113" s="217">
        <f t="shared" si="59"/>
        <v>2.9103830456733704E-10</v>
      </c>
      <c r="AB113" s="43">
        <f>VLOOKUP(B113,DaneRynkowe2!B:C,2,0)</f>
        <v>107.9436625</v>
      </c>
      <c r="AC113" s="49">
        <f t="shared" si="60"/>
        <v>6.0673600000000001E-2</v>
      </c>
      <c r="AD113" s="8">
        <f t="shared" si="47"/>
        <v>28075813.699999999</v>
      </c>
      <c r="AE113" s="9">
        <f t="shared" si="52"/>
        <v>196900.8200000003</v>
      </c>
      <c r="AG113" s="217">
        <f t="shared" si="61"/>
        <v>0</v>
      </c>
      <c r="AI113" s="217">
        <f t="shared" si="62"/>
        <v>-2.9103830456733704E-10</v>
      </c>
    </row>
    <row r="114" spans="2:35" x14ac:dyDescent="0.3">
      <c r="B114" s="5">
        <f>WORKDAY(C114,-$C$7,KalendarzŚwiąt!$A$2:$A$103)</f>
        <v>45007</v>
      </c>
      <c r="C114" s="10">
        <f t="shared" si="53"/>
        <v>45014</v>
      </c>
      <c r="D114" s="10">
        <f>WORKDAY(C114,1,KalendarzŚwiąt!$A$2:$A$103)</f>
        <v>45015</v>
      </c>
      <c r="E114" s="3">
        <f t="shared" si="42"/>
        <v>1</v>
      </c>
      <c r="F114" s="3">
        <f>SUM($E$14:E114)</f>
        <v>147</v>
      </c>
      <c r="G114" s="3">
        <f t="shared" si="43"/>
        <v>1</v>
      </c>
      <c r="H114" s="6">
        <f>SUM($G$14:G114)</f>
        <v>146</v>
      </c>
      <c r="J114" s="92">
        <f>VLOOKUP(B114,DaneRynkowe1!B:D,3,0)</f>
        <v>6.1020000000000005E-2</v>
      </c>
      <c r="K114" s="35">
        <f t="shared" si="54"/>
        <v>1.6717808219178084E-4</v>
      </c>
      <c r="L114" s="35">
        <f t="shared" si="51"/>
        <v>1.0244406582925738</v>
      </c>
      <c r="M114" s="238">
        <f t="shared" si="55"/>
        <v>6.0685999999999997E-2</v>
      </c>
      <c r="N114" s="35">
        <f t="shared" si="56"/>
        <v>2.4274399999999998E-2</v>
      </c>
      <c r="O114" s="236">
        <f t="shared" si="57"/>
        <v>6.2483999999998312E-2</v>
      </c>
      <c r="P114" s="7"/>
      <c r="Q114" s="214">
        <f t="shared" si="12"/>
        <v>1000000000</v>
      </c>
      <c r="R114" s="216">
        <f t="shared" si="13"/>
        <v>5.0000000000000001E-3</v>
      </c>
      <c r="S114" s="216">
        <f t="shared" si="44"/>
        <v>5.0000000000000001E-3</v>
      </c>
      <c r="T114" s="19">
        <f t="shared" si="45"/>
        <v>198586.3</v>
      </c>
      <c r="U114" s="8">
        <f>SUM($T$14:T114)</f>
        <v>28274400.050000001</v>
      </c>
      <c r="V114" s="8">
        <f t="shared" si="46"/>
        <v>28274400</v>
      </c>
      <c r="W114" s="9">
        <f t="shared" si="19"/>
        <v>198586.30000000075</v>
      </c>
      <c r="X114" s="8"/>
      <c r="Y114" s="217">
        <f t="shared" si="58"/>
        <v>5.000000074505806E-2</v>
      </c>
      <c r="Z114" s="217">
        <f t="shared" si="59"/>
        <v>7.5669959187507629E-10</v>
      </c>
      <c r="AB114" s="43">
        <f>VLOOKUP(B114,DaneRynkowe2!B:C,2,0)</f>
        <v>107.96152791999999</v>
      </c>
      <c r="AC114" s="49">
        <f t="shared" si="60"/>
        <v>6.0685999999999997E-2</v>
      </c>
      <c r="AD114" s="8">
        <f t="shared" si="47"/>
        <v>28274400</v>
      </c>
      <c r="AE114" s="9">
        <f t="shared" si="52"/>
        <v>198586.30000000075</v>
      </c>
      <c r="AG114" s="217">
        <f t="shared" si="61"/>
        <v>0</v>
      </c>
      <c r="AI114" s="217">
        <f t="shared" si="62"/>
        <v>-7.5669959187507629E-10</v>
      </c>
    </row>
    <row r="115" spans="2:35" x14ac:dyDescent="0.3">
      <c r="B115" s="5">
        <f>WORKDAY(C115,-$C$7,KalendarzŚwiąt!$A$2:$A$103)</f>
        <v>45008</v>
      </c>
      <c r="C115" s="10">
        <f t="shared" si="53"/>
        <v>45015</v>
      </c>
      <c r="D115" s="10">
        <f>WORKDAY(C115,1,KalendarzŚwiąt!$A$2:$A$103)</f>
        <v>45016</v>
      </c>
      <c r="E115" s="3">
        <f t="shared" si="42"/>
        <v>1</v>
      </c>
      <c r="F115" s="3">
        <f>SUM($E$14:E115)</f>
        <v>148</v>
      </c>
      <c r="G115" s="3">
        <f t="shared" si="43"/>
        <v>1</v>
      </c>
      <c r="H115" s="6">
        <f>SUM($G$14:G115)</f>
        <v>147</v>
      </c>
      <c r="J115" s="92">
        <f>VLOOKUP(B115,DaneRynkowe1!B:D,3,0)</f>
        <v>5.9059999999999994E-2</v>
      </c>
      <c r="K115" s="35">
        <f t="shared" si="54"/>
        <v>1.6180821917808217E-4</v>
      </c>
      <c r="L115" s="35">
        <f t="shared" si="51"/>
        <v>1.0246064212111459</v>
      </c>
      <c r="M115" s="238">
        <f t="shared" si="55"/>
        <v>6.0684799999999997E-2</v>
      </c>
      <c r="N115" s="35">
        <f t="shared" si="56"/>
        <v>2.4440179726027397E-2</v>
      </c>
      <c r="O115" s="236">
        <f t="shared" si="57"/>
        <v>6.0509600000000718E-2</v>
      </c>
      <c r="P115" s="7"/>
      <c r="Q115" s="214">
        <f t="shared" si="12"/>
        <v>1000000000</v>
      </c>
      <c r="R115" s="216">
        <f t="shared" si="13"/>
        <v>5.0000000000000001E-3</v>
      </c>
      <c r="S115" s="216">
        <f t="shared" si="44"/>
        <v>5.0000000000000001E-3</v>
      </c>
      <c r="T115" s="19">
        <f t="shared" si="45"/>
        <v>193176.99</v>
      </c>
      <c r="U115" s="8">
        <f>SUM($T$14:T115)</f>
        <v>28467577.039999999</v>
      </c>
      <c r="V115" s="8">
        <f t="shared" si="46"/>
        <v>28467576.989999998</v>
      </c>
      <c r="W115" s="9">
        <f t="shared" si="19"/>
        <v>193176.98999999836</v>
      </c>
      <c r="X115" s="8"/>
      <c r="Y115" s="217">
        <f t="shared" si="58"/>
        <v>5.000000074505806E-2</v>
      </c>
      <c r="Z115" s="217">
        <f t="shared" si="59"/>
        <v>-1.6298145055770874E-9</v>
      </c>
      <c r="AB115" s="43">
        <f>VLOOKUP(B115,DaneRynkowe2!B:C,2,0)</f>
        <v>107.97957672</v>
      </c>
      <c r="AC115" s="49">
        <f t="shared" si="60"/>
        <v>6.0684799999999997E-2</v>
      </c>
      <c r="AD115" s="8">
        <f t="shared" si="47"/>
        <v>28467576.989999998</v>
      </c>
      <c r="AE115" s="9">
        <f t="shared" si="52"/>
        <v>193176.98999999836</v>
      </c>
      <c r="AG115" s="217">
        <f t="shared" si="61"/>
        <v>0</v>
      </c>
      <c r="AI115" s="217">
        <f t="shared" si="62"/>
        <v>1.6298145055770874E-9</v>
      </c>
    </row>
    <row r="116" spans="2:35" x14ac:dyDescent="0.3">
      <c r="B116" s="5">
        <f>WORKDAY(C116,-$C$7,KalendarzŚwiąt!$A$2:$A$103)</f>
        <v>45009</v>
      </c>
      <c r="C116" s="10">
        <f t="shared" si="53"/>
        <v>45016</v>
      </c>
      <c r="D116" s="10">
        <f>WORKDAY(C116,1,KalendarzŚwiąt!$A$2:$A$103)</f>
        <v>45019</v>
      </c>
      <c r="E116" s="3">
        <f t="shared" si="42"/>
        <v>3</v>
      </c>
      <c r="F116" s="3">
        <f>SUM($E$14:E116)</f>
        <v>151</v>
      </c>
      <c r="G116" s="3">
        <f t="shared" si="43"/>
        <v>3</v>
      </c>
      <c r="H116" s="6">
        <f>SUM($G$14:G116)</f>
        <v>150</v>
      </c>
      <c r="J116" s="92">
        <f>VLOOKUP(B116,DaneRynkowe1!B:D,3,0)</f>
        <v>5.7510000000000006E-2</v>
      </c>
      <c r="K116" s="35">
        <f t="shared" si="54"/>
        <v>4.7268493150684937E-4</v>
      </c>
      <c r="L116" s="35">
        <f t="shared" si="51"/>
        <v>1.0250907372271776</v>
      </c>
      <c r="M116" s="238">
        <f t="shared" si="55"/>
        <v>6.0649799999999997E-2</v>
      </c>
      <c r="N116" s="35">
        <f t="shared" si="56"/>
        <v>2.4924575342465751E-2</v>
      </c>
      <c r="O116" s="236">
        <f t="shared" si="57"/>
        <v>5.8934799999999711E-2</v>
      </c>
      <c r="P116" s="7"/>
      <c r="Q116" s="214">
        <f t="shared" si="12"/>
        <v>1000000000</v>
      </c>
      <c r="R116" s="216">
        <f t="shared" si="13"/>
        <v>5.0000000000000001E-3</v>
      </c>
      <c r="S116" s="216">
        <f t="shared" si="44"/>
        <v>5.0000000000000001E-3</v>
      </c>
      <c r="T116" s="19">
        <f t="shared" si="45"/>
        <v>566587.4</v>
      </c>
      <c r="U116" s="8">
        <f>SUM($T$14:T116)</f>
        <v>29034164.439999998</v>
      </c>
      <c r="V116" s="8">
        <f t="shared" si="46"/>
        <v>29034164.379999999</v>
      </c>
      <c r="W116" s="9">
        <f t="shared" si="19"/>
        <v>566587.3900000006</v>
      </c>
      <c r="X116" s="8"/>
      <c r="Y116" s="217">
        <f t="shared" si="58"/>
        <v>5.9999998658895493E-2</v>
      </c>
      <c r="Z116" s="217">
        <f t="shared" si="59"/>
        <v>-9.9999994272366166E-3</v>
      </c>
      <c r="AB116" s="43">
        <f>VLOOKUP(B116,DaneRynkowe2!B:C,2,0)</f>
        <v>107.99704869999999</v>
      </c>
      <c r="AC116" s="49">
        <f t="shared" si="60"/>
        <v>6.0649799999999997E-2</v>
      </c>
      <c r="AD116" s="8">
        <f t="shared" si="47"/>
        <v>29034164.379999999</v>
      </c>
      <c r="AE116" s="9">
        <f t="shared" si="52"/>
        <v>566587.3900000006</v>
      </c>
      <c r="AG116" s="217">
        <f t="shared" si="61"/>
        <v>0</v>
      </c>
      <c r="AI116" s="217">
        <f t="shared" si="62"/>
        <v>9.9999994272366166E-3</v>
      </c>
    </row>
    <row r="117" spans="2:35" x14ac:dyDescent="0.3">
      <c r="B117" s="5">
        <f>WORKDAY(C117,-$C$7,KalendarzŚwiąt!$A$2:$A$103)</f>
        <v>45012</v>
      </c>
      <c r="C117" s="10">
        <f t="shared" si="53"/>
        <v>45019</v>
      </c>
      <c r="D117" s="10">
        <f>WORKDAY(C117,1,KalendarzŚwiąt!$A$2:$A$103)</f>
        <v>45020</v>
      </c>
      <c r="E117" s="3">
        <f t="shared" si="42"/>
        <v>1</v>
      </c>
      <c r="F117" s="3">
        <f>SUM($E$14:E117)</f>
        <v>152</v>
      </c>
      <c r="G117" s="3">
        <f t="shared" si="43"/>
        <v>1</v>
      </c>
      <c r="H117" s="6">
        <f>SUM($G$14:G117)</f>
        <v>151</v>
      </c>
      <c r="J117" s="92">
        <f>VLOOKUP(B117,DaneRynkowe1!B:D,3,0)</f>
        <v>5.8869999999999999E-2</v>
      </c>
      <c r="K117" s="35">
        <f t="shared" si="54"/>
        <v>1.6128767123287671E-4</v>
      </c>
      <c r="L117" s="35">
        <f t="shared" si="51"/>
        <v>1.0252560717249875</v>
      </c>
      <c r="M117" s="238">
        <f t="shared" si="55"/>
        <v>6.0647800000000002E-2</v>
      </c>
      <c r="N117" s="35">
        <f t="shared" si="56"/>
        <v>2.5089911780821917E-2</v>
      </c>
      <c r="O117" s="236">
        <f t="shared" si="57"/>
        <v>6.0347800000000555E-2</v>
      </c>
      <c r="P117" s="7"/>
      <c r="Q117" s="214">
        <f t="shared" si="12"/>
        <v>1000000000</v>
      </c>
      <c r="R117" s="216">
        <f t="shared" si="13"/>
        <v>5.0000000000000001E-3</v>
      </c>
      <c r="S117" s="216">
        <f t="shared" si="44"/>
        <v>5.0000000000000001E-3</v>
      </c>
      <c r="T117" s="19">
        <f t="shared" si="45"/>
        <v>192733.7</v>
      </c>
      <c r="U117" s="8">
        <f>SUM($T$14:T117)</f>
        <v>29226898.139999997</v>
      </c>
      <c r="V117" s="8">
        <f t="shared" si="46"/>
        <v>29226898.079999998</v>
      </c>
      <c r="W117" s="9">
        <f t="shared" si="19"/>
        <v>192733.69999999925</v>
      </c>
      <c r="X117" s="8"/>
      <c r="Y117" s="217">
        <f t="shared" si="58"/>
        <v>5.9999998658895493E-2</v>
      </c>
      <c r="Z117" s="217">
        <f t="shared" si="59"/>
        <v>-7.5669959187507629E-10</v>
      </c>
      <c r="AB117" s="43">
        <f>VLOOKUP(B117,DaneRynkowe2!B:C,2,0)</f>
        <v>108.04809727999999</v>
      </c>
      <c r="AC117" s="49">
        <f t="shared" si="60"/>
        <v>6.0647800000000002E-2</v>
      </c>
      <c r="AD117" s="8">
        <f t="shared" si="47"/>
        <v>29226898.079999998</v>
      </c>
      <c r="AE117" s="9">
        <f t="shared" si="52"/>
        <v>192733.69999999925</v>
      </c>
      <c r="AG117" s="217">
        <f t="shared" si="61"/>
        <v>0</v>
      </c>
      <c r="AI117" s="217">
        <f t="shared" si="62"/>
        <v>7.5669959187507629E-10</v>
      </c>
    </row>
    <row r="118" spans="2:35" x14ac:dyDescent="0.3">
      <c r="B118" s="5">
        <f>WORKDAY(C118,-$C$7,KalendarzŚwiąt!$A$2:$A$103)</f>
        <v>45013</v>
      </c>
      <c r="C118" s="10">
        <f t="shared" si="53"/>
        <v>45020</v>
      </c>
      <c r="D118" s="10">
        <f>WORKDAY(C118,1,KalendarzŚwiąt!$A$2:$A$103)</f>
        <v>45021</v>
      </c>
      <c r="E118" s="3">
        <f t="shared" si="42"/>
        <v>1</v>
      </c>
      <c r="F118" s="3">
        <f>SUM($E$14:E118)</f>
        <v>153</v>
      </c>
      <c r="G118" s="3">
        <f t="shared" si="43"/>
        <v>1</v>
      </c>
      <c r="H118" s="6">
        <f>SUM($G$14:G118)</f>
        <v>152</v>
      </c>
      <c r="J118" s="92">
        <f>VLOOKUP(B118,DaneRynkowe1!B:D,3,0)</f>
        <v>6.0330000000000002E-2</v>
      </c>
      <c r="K118" s="35">
        <f t="shared" si="54"/>
        <v>1.6528767123287673E-4</v>
      </c>
      <c r="L118" s="35">
        <f t="shared" si="51"/>
        <v>1.0254255339135001</v>
      </c>
      <c r="M118" s="238">
        <f t="shared" si="55"/>
        <v>6.06557E-2</v>
      </c>
      <c r="N118" s="35">
        <f t="shared" si="56"/>
        <v>2.5259359999999998E-2</v>
      </c>
      <c r="O118" s="236">
        <f t="shared" si="57"/>
        <v>6.1848599999999587E-2</v>
      </c>
      <c r="P118" s="7"/>
      <c r="Q118" s="214">
        <f t="shared" si="12"/>
        <v>1000000000</v>
      </c>
      <c r="R118" s="216">
        <f t="shared" si="13"/>
        <v>5.0000000000000001E-3</v>
      </c>
      <c r="S118" s="216">
        <f t="shared" si="44"/>
        <v>5.0000000000000001E-3</v>
      </c>
      <c r="T118" s="19">
        <f t="shared" si="45"/>
        <v>196845.48</v>
      </c>
      <c r="U118" s="8">
        <f>SUM($T$14:T118)</f>
        <v>29423743.619999997</v>
      </c>
      <c r="V118" s="8">
        <f t="shared" si="46"/>
        <v>29423743.559999999</v>
      </c>
      <c r="W118" s="9">
        <f t="shared" si="19"/>
        <v>196845.48000000045</v>
      </c>
      <c r="X118" s="8"/>
      <c r="Y118" s="217">
        <f t="shared" si="58"/>
        <v>5.9999998658895493E-2</v>
      </c>
      <c r="Z118" s="217">
        <f t="shared" si="59"/>
        <v>4.3655745685100555E-10</v>
      </c>
      <c r="AB118" s="43">
        <f>VLOOKUP(B118,DaneRynkowe2!B:C,2,0)</f>
        <v>108.06552411</v>
      </c>
      <c r="AC118" s="49">
        <f t="shared" si="60"/>
        <v>6.06557E-2</v>
      </c>
      <c r="AD118" s="8">
        <f t="shared" si="47"/>
        <v>29423743.559999999</v>
      </c>
      <c r="AE118" s="9">
        <f t="shared" si="52"/>
        <v>196845.48000000045</v>
      </c>
      <c r="AG118" s="217">
        <f t="shared" si="61"/>
        <v>0</v>
      </c>
      <c r="AI118" s="217">
        <f t="shared" si="62"/>
        <v>-4.3655745685100555E-10</v>
      </c>
    </row>
    <row r="119" spans="2:35" x14ac:dyDescent="0.3">
      <c r="B119" s="5">
        <f>WORKDAY(C119,-$C$7,KalendarzŚwiąt!$A$2:$A$103)</f>
        <v>45014</v>
      </c>
      <c r="C119" s="10">
        <f t="shared" si="53"/>
        <v>45021</v>
      </c>
      <c r="D119" s="10">
        <f>WORKDAY(C119,1,KalendarzŚwiąt!$A$2:$A$103)</f>
        <v>45022</v>
      </c>
      <c r="E119" s="3">
        <f t="shared" si="42"/>
        <v>1</v>
      </c>
      <c r="F119" s="3">
        <f>SUM($E$14:E119)</f>
        <v>154</v>
      </c>
      <c r="G119" s="3">
        <f t="shared" si="43"/>
        <v>1</v>
      </c>
      <c r="H119" s="6">
        <f>SUM($G$14:G119)</f>
        <v>153</v>
      </c>
      <c r="J119" s="92">
        <f>VLOOKUP(B119,DaneRynkowe1!B:D,3,0)</f>
        <v>6.021E-2</v>
      </c>
      <c r="K119" s="35">
        <f t="shared" si="54"/>
        <v>1.6495890410958905E-4</v>
      </c>
      <c r="L119" s="35">
        <f t="shared" si="51"/>
        <v>1.0255946869858203</v>
      </c>
      <c r="M119" s="238">
        <f t="shared" si="55"/>
        <v>6.06627E-2</v>
      </c>
      <c r="N119" s="35">
        <f t="shared" si="56"/>
        <v>2.5428474246575343E-2</v>
      </c>
      <c r="O119" s="236">
        <f t="shared" si="57"/>
        <v>6.1726700000000898E-2</v>
      </c>
      <c r="P119" s="7"/>
      <c r="Q119" s="214">
        <f t="shared" si="12"/>
        <v>1000000000</v>
      </c>
      <c r="R119" s="216">
        <f t="shared" si="13"/>
        <v>5.0000000000000001E-3</v>
      </c>
      <c r="S119" s="216">
        <f t="shared" si="44"/>
        <v>5.0000000000000001E-3</v>
      </c>
      <c r="T119" s="19">
        <f t="shared" si="45"/>
        <v>196511.51</v>
      </c>
      <c r="U119" s="8">
        <f>SUM($T$14:T119)</f>
        <v>29620255.129999999</v>
      </c>
      <c r="V119" s="8">
        <f t="shared" si="46"/>
        <v>29620255.07</v>
      </c>
      <c r="W119" s="9">
        <f t="shared" si="19"/>
        <v>196511.51000000164</v>
      </c>
      <c r="X119" s="8"/>
      <c r="Y119" s="217">
        <f t="shared" si="58"/>
        <v>5.9999998658895493E-2</v>
      </c>
      <c r="Z119" s="217">
        <f t="shared" si="59"/>
        <v>1.6298145055770874E-9</v>
      </c>
      <c r="AB119" s="43">
        <f>VLOOKUP(B119,DaneRynkowe2!B:C,2,0)</f>
        <v>108.083386</v>
      </c>
      <c r="AC119" s="49">
        <f t="shared" si="60"/>
        <v>6.06627E-2</v>
      </c>
      <c r="AD119" s="8">
        <f t="shared" si="47"/>
        <v>29620255.07</v>
      </c>
      <c r="AE119" s="9">
        <f t="shared" si="52"/>
        <v>196511.51000000164</v>
      </c>
      <c r="AG119" s="217">
        <f t="shared" si="61"/>
        <v>0</v>
      </c>
      <c r="AI119" s="217">
        <f t="shared" si="62"/>
        <v>-1.6298145055770874E-9</v>
      </c>
    </row>
    <row r="120" spans="2:35" x14ac:dyDescent="0.3">
      <c r="B120" s="5">
        <f>WORKDAY(C120,-$C$7,KalendarzŚwiąt!$A$2:$A$103)</f>
        <v>45015</v>
      </c>
      <c r="C120" s="10">
        <f t="shared" si="53"/>
        <v>45022</v>
      </c>
      <c r="D120" s="10">
        <f>WORKDAY(C120,1,KalendarzŚwiąt!$A$2:$A$103)</f>
        <v>45023</v>
      </c>
      <c r="E120" s="3">
        <f t="shared" si="42"/>
        <v>1</v>
      </c>
      <c r="F120" s="3">
        <f>SUM($E$14:E120)</f>
        <v>155</v>
      </c>
      <c r="G120" s="3">
        <f t="shared" si="43"/>
        <v>1</v>
      </c>
      <c r="H120" s="6">
        <f>SUM($G$14:G120)</f>
        <v>154</v>
      </c>
      <c r="J120" s="92">
        <f>VLOOKUP(B120,DaneRynkowe1!B:D,3,0)</f>
        <v>5.8720000000000001E-2</v>
      </c>
      <c r="K120" s="35">
        <f t="shared" si="54"/>
        <v>1.6087671232876713E-4</v>
      </c>
      <c r="L120" s="35">
        <f t="shared" si="51"/>
        <v>1.0257596812872445</v>
      </c>
      <c r="M120" s="238">
        <f t="shared" si="55"/>
        <v>6.0659900000000003E-2</v>
      </c>
      <c r="N120" s="35">
        <f t="shared" si="56"/>
        <v>2.5593492054794522E-2</v>
      </c>
      <c r="O120" s="236">
        <f t="shared" si="57"/>
        <v>6.023150000000034E-2</v>
      </c>
      <c r="P120" s="7"/>
      <c r="Q120" s="214">
        <f t="shared" si="12"/>
        <v>1000000000</v>
      </c>
      <c r="R120" s="216">
        <f t="shared" si="13"/>
        <v>5.0000000000000001E-3</v>
      </c>
      <c r="S120" s="216">
        <f t="shared" si="44"/>
        <v>5.0000000000000001E-3</v>
      </c>
      <c r="T120" s="19">
        <f t="shared" si="45"/>
        <v>192415.07</v>
      </c>
      <c r="U120" s="8">
        <f>SUM($T$14:T120)</f>
        <v>29812670.199999999</v>
      </c>
      <c r="V120" s="8">
        <f t="shared" si="46"/>
        <v>29812670.140000001</v>
      </c>
      <c r="W120" s="9">
        <f t="shared" si="19"/>
        <v>192415.0700000003</v>
      </c>
      <c r="X120" s="8"/>
      <c r="Y120" s="217">
        <f t="shared" si="58"/>
        <v>5.9999998658895493E-2</v>
      </c>
      <c r="Z120" s="217">
        <f t="shared" si="59"/>
        <v>2.9103830456733704E-10</v>
      </c>
      <c r="AB120" s="43">
        <f>VLOOKUP(B120,DaneRynkowe2!B:C,2,0)</f>
        <v>108.10121531999999</v>
      </c>
      <c r="AC120" s="49">
        <f t="shared" si="60"/>
        <v>6.0659900000000003E-2</v>
      </c>
      <c r="AD120" s="8">
        <f t="shared" si="47"/>
        <v>29812670.140000001</v>
      </c>
      <c r="AE120" s="9">
        <f t="shared" si="52"/>
        <v>192415.0700000003</v>
      </c>
      <c r="AG120" s="217">
        <f t="shared" si="61"/>
        <v>0</v>
      </c>
      <c r="AI120" s="217">
        <f t="shared" si="62"/>
        <v>-2.9103830456733704E-10</v>
      </c>
    </row>
    <row r="121" spans="2:35" x14ac:dyDescent="0.3">
      <c r="B121" s="5">
        <f>WORKDAY(C121,-$C$7,KalendarzŚwiąt!$A$2:$A$103)</f>
        <v>45016</v>
      </c>
      <c r="C121" s="10">
        <f t="shared" si="53"/>
        <v>45023</v>
      </c>
      <c r="D121" s="10">
        <f>WORKDAY(C121,1,KalendarzŚwiąt!$A$2:$A$103)</f>
        <v>45027</v>
      </c>
      <c r="E121" s="3">
        <f t="shared" si="42"/>
        <v>3</v>
      </c>
      <c r="F121" s="3">
        <f>SUM($E$14:E121)</f>
        <v>158</v>
      </c>
      <c r="G121" s="3">
        <f t="shared" si="43"/>
        <v>4</v>
      </c>
      <c r="H121" s="6">
        <f>SUM($G$14:G121)</f>
        <v>158</v>
      </c>
      <c r="J121" s="92">
        <f>VLOOKUP(B121,DaneRynkowe1!B:D,3,0)</f>
        <v>5.3150000000000003E-2</v>
      </c>
      <c r="K121" s="35">
        <f t="shared" si="54"/>
        <v>4.3684931506849316E-4</v>
      </c>
      <c r="L121" s="35">
        <f t="shared" si="51"/>
        <v>1.0262077837014398</v>
      </c>
      <c r="M121" s="238">
        <f t="shared" si="55"/>
        <v>6.0543300000000001E-2</v>
      </c>
      <c r="N121" s="35">
        <f t="shared" si="56"/>
        <v>2.6207784657534247E-2</v>
      </c>
      <c r="O121" s="236">
        <f t="shared" si="57"/>
        <v>5.6054199999999915E-2</v>
      </c>
      <c r="P121" s="7"/>
      <c r="Q121" s="214">
        <f t="shared" si="12"/>
        <v>1000000000</v>
      </c>
      <c r="R121" s="216">
        <f t="shared" si="13"/>
        <v>5.0000000000000001E-3</v>
      </c>
      <c r="S121" s="216">
        <f t="shared" si="44"/>
        <v>5.0000000000000001E-3</v>
      </c>
      <c r="T121" s="19">
        <f t="shared" si="45"/>
        <v>723881.64</v>
      </c>
      <c r="U121" s="8">
        <f>SUM($T$14:T121)</f>
        <v>30536551.84</v>
      </c>
      <c r="V121" s="8">
        <f t="shared" si="46"/>
        <v>30536551.780000001</v>
      </c>
      <c r="W121" s="9">
        <f t="shared" si="19"/>
        <v>723881.6400000006</v>
      </c>
      <c r="X121" s="8"/>
      <c r="Y121" s="217">
        <f t="shared" si="58"/>
        <v>5.9999998658895493E-2</v>
      </c>
      <c r="Z121" s="217">
        <f t="shared" si="59"/>
        <v>0</v>
      </c>
      <c r="AB121" s="43">
        <f>VLOOKUP(B121,DaneRynkowe2!B:C,2,0)</f>
        <v>108.11860629</v>
      </c>
      <c r="AC121" s="49">
        <f t="shared" si="60"/>
        <v>6.0543300000000001E-2</v>
      </c>
      <c r="AD121" s="8">
        <f t="shared" si="47"/>
        <v>30536551.780000001</v>
      </c>
      <c r="AE121" s="9">
        <f t="shared" si="52"/>
        <v>723881.6400000006</v>
      </c>
      <c r="AG121" s="217">
        <f t="shared" si="61"/>
        <v>0</v>
      </c>
      <c r="AI121" s="217">
        <f t="shared" si="62"/>
        <v>0</v>
      </c>
    </row>
    <row r="122" spans="2:35" x14ac:dyDescent="0.3">
      <c r="B122" s="5">
        <f>WORKDAY(C122,-$C$7,KalendarzŚwiąt!$A$2:$A$103)</f>
        <v>45019</v>
      </c>
      <c r="C122" s="10">
        <f t="shared" si="53"/>
        <v>45027</v>
      </c>
      <c r="D122" s="10">
        <f>WORKDAY(C122,1,KalendarzŚwiąt!$A$2:$A$103)</f>
        <v>45028</v>
      </c>
      <c r="E122" s="3">
        <f t="shared" si="42"/>
        <v>1</v>
      </c>
      <c r="F122" s="3">
        <f>SUM($E$14:E122)</f>
        <v>159</v>
      </c>
      <c r="G122" s="3">
        <f t="shared" si="43"/>
        <v>1</v>
      </c>
      <c r="H122" s="6">
        <f>SUM($G$14:G122)</f>
        <v>159</v>
      </c>
      <c r="J122" s="92">
        <f>VLOOKUP(B122,DaneRynkowe1!B:D,3,0)</f>
        <v>5.9900000000000002E-2</v>
      </c>
      <c r="K122" s="35">
        <f t="shared" si="54"/>
        <v>1.6410958904109589E-4</v>
      </c>
      <c r="L122" s="35">
        <f t="shared" si="51"/>
        <v>1.0263761942390937</v>
      </c>
      <c r="M122" s="238">
        <f t="shared" si="55"/>
        <v>6.0549100000000002E-2</v>
      </c>
      <c r="N122" s="35">
        <f t="shared" si="56"/>
        <v>2.6376183287671235E-2</v>
      </c>
      <c r="O122" s="236">
        <f t="shared" si="57"/>
        <v>6.1465500000000575E-2</v>
      </c>
      <c r="P122" s="7"/>
      <c r="Q122" s="214">
        <f t="shared" si="12"/>
        <v>1000000000</v>
      </c>
      <c r="R122" s="216">
        <f t="shared" si="13"/>
        <v>5.0000000000000001E-3</v>
      </c>
      <c r="S122" s="216">
        <f t="shared" si="44"/>
        <v>5.0000000000000001E-3</v>
      </c>
      <c r="T122" s="19">
        <f t="shared" si="45"/>
        <v>195795.89</v>
      </c>
      <c r="U122" s="8">
        <f>SUM($T$14:T122)</f>
        <v>30732347.73</v>
      </c>
      <c r="V122" s="8">
        <f t="shared" si="46"/>
        <v>30732347.670000002</v>
      </c>
      <c r="W122" s="9">
        <f t="shared" si="19"/>
        <v>195795.8900000006</v>
      </c>
      <c r="X122" s="8"/>
      <c r="Y122" s="217">
        <f t="shared" si="58"/>
        <v>5.9999998658895493E-2</v>
      </c>
      <c r="Z122" s="217">
        <f t="shared" si="59"/>
        <v>5.8207660913467407E-10</v>
      </c>
      <c r="AB122" s="43">
        <f>VLOOKUP(B122,DaneRynkowe2!B:C,2,0)</f>
        <v>108.16583783</v>
      </c>
      <c r="AC122" s="49">
        <f t="shared" si="60"/>
        <v>6.0549100000000002E-2</v>
      </c>
      <c r="AD122" s="8">
        <f t="shared" si="47"/>
        <v>30732347.670000002</v>
      </c>
      <c r="AE122" s="9">
        <f t="shared" si="52"/>
        <v>195795.8900000006</v>
      </c>
      <c r="AG122" s="217">
        <f t="shared" si="61"/>
        <v>0</v>
      </c>
      <c r="AI122" s="217">
        <f t="shared" si="62"/>
        <v>-5.8207660913467407E-10</v>
      </c>
    </row>
    <row r="123" spans="2:35" x14ac:dyDescent="0.3">
      <c r="B123" s="5">
        <f>WORKDAY(C123,-$C$7,KalendarzŚwiąt!$A$2:$A$103)</f>
        <v>45020</v>
      </c>
      <c r="C123" s="10">
        <f t="shared" si="53"/>
        <v>45028</v>
      </c>
      <c r="D123" s="10">
        <f>WORKDAY(C123,1,KalendarzŚwiąt!$A$2:$A$103)</f>
        <v>45029</v>
      </c>
      <c r="E123" s="3">
        <f t="shared" si="42"/>
        <v>1</v>
      </c>
      <c r="F123" s="3">
        <f>SUM($E$14:E123)</f>
        <v>160</v>
      </c>
      <c r="G123" s="3">
        <f t="shared" si="43"/>
        <v>1</v>
      </c>
      <c r="H123" s="6">
        <f>SUM($G$14:G123)</f>
        <v>160</v>
      </c>
      <c r="J123" s="92">
        <f>VLOOKUP(B123,DaneRynkowe1!B:D,3,0)</f>
        <v>5.7370000000000004E-2</v>
      </c>
      <c r="K123" s="35">
        <f t="shared" si="54"/>
        <v>1.5717808219178084E-4</v>
      </c>
      <c r="L123" s="35">
        <f t="shared" si="51"/>
        <v>1.0265375180809115</v>
      </c>
      <c r="M123" s="238">
        <f t="shared" si="55"/>
        <v>6.0538700000000001E-2</v>
      </c>
      <c r="N123" s="35">
        <f t="shared" si="56"/>
        <v>2.6537512328767124E-2</v>
      </c>
      <c r="O123" s="236">
        <f t="shared" si="57"/>
        <v>5.8885099999999427E-2</v>
      </c>
      <c r="P123" s="7"/>
      <c r="Q123" s="214">
        <f t="shared" si="12"/>
        <v>1000000000</v>
      </c>
      <c r="R123" s="216">
        <f t="shared" si="13"/>
        <v>5.0000000000000001E-3</v>
      </c>
      <c r="S123" s="216">
        <f t="shared" si="44"/>
        <v>5.0000000000000001E-3</v>
      </c>
      <c r="T123" s="19">
        <f t="shared" si="45"/>
        <v>188726.3</v>
      </c>
      <c r="U123" s="8">
        <f>SUM($T$14:T123)</f>
        <v>30921074.030000001</v>
      </c>
      <c r="V123" s="8">
        <f t="shared" si="46"/>
        <v>30921073.969999999</v>
      </c>
      <c r="W123" s="9">
        <f t="shared" si="19"/>
        <v>188726.29999999702</v>
      </c>
      <c r="X123" s="8"/>
      <c r="Y123" s="217">
        <f t="shared" si="58"/>
        <v>6.0000002384185791E-2</v>
      </c>
      <c r="Z123" s="217">
        <f t="shared" si="59"/>
        <v>-2.9685907065868378E-9</v>
      </c>
      <c r="AB123" s="43">
        <f>VLOOKUP(B123,DaneRynkowe2!B:C,2,0)</f>
        <v>108.18358888</v>
      </c>
      <c r="AC123" s="49">
        <f t="shared" si="60"/>
        <v>6.0538700000000001E-2</v>
      </c>
      <c r="AD123" s="8">
        <f t="shared" si="47"/>
        <v>30921073.969999999</v>
      </c>
      <c r="AE123" s="9">
        <f t="shared" si="52"/>
        <v>188726.29999999702</v>
      </c>
      <c r="AG123" s="217">
        <f t="shared" si="61"/>
        <v>0</v>
      </c>
      <c r="AI123" s="217">
        <f t="shared" si="62"/>
        <v>2.9685907065868378E-9</v>
      </c>
    </row>
    <row r="124" spans="2:35" x14ac:dyDescent="0.3">
      <c r="B124" s="5">
        <f>WORKDAY(C124,-$C$7,KalendarzŚwiąt!$A$2:$A$103)</f>
        <v>45021</v>
      </c>
      <c r="C124" s="10">
        <f t="shared" si="53"/>
        <v>45029</v>
      </c>
      <c r="D124" s="10">
        <f>WORKDAY(C124,1,KalendarzŚwiąt!$A$2:$A$103)</f>
        <v>45030</v>
      </c>
      <c r="E124" s="3">
        <f t="shared" si="42"/>
        <v>1</v>
      </c>
      <c r="F124" s="3">
        <f>SUM($E$14:E124)</f>
        <v>161</v>
      </c>
      <c r="G124" s="3">
        <f t="shared" si="43"/>
        <v>1</v>
      </c>
      <c r="H124" s="6">
        <f>SUM($G$14:G124)</f>
        <v>161</v>
      </c>
      <c r="J124" s="92">
        <f>VLOOKUP(B124,DaneRynkowe1!B:D,3,0)</f>
        <v>5.7630000000000001E-2</v>
      </c>
      <c r="K124" s="35">
        <f t="shared" si="54"/>
        <v>1.5789041095890411E-4</v>
      </c>
      <c r="L124" s="35">
        <f t="shared" si="51"/>
        <v>1.0266995985115062</v>
      </c>
      <c r="M124" s="238">
        <f t="shared" si="55"/>
        <v>6.0530100000000003E-2</v>
      </c>
      <c r="N124" s="35">
        <f t="shared" si="56"/>
        <v>2.6699578356164384E-2</v>
      </c>
      <c r="O124" s="236">
        <f t="shared" si="57"/>
        <v>5.9154100000000064E-2</v>
      </c>
      <c r="P124" s="7"/>
      <c r="Q124" s="214">
        <f t="shared" si="12"/>
        <v>1000000000</v>
      </c>
      <c r="R124" s="216">
        <f t="shared" si="13"/>
        <v>5.0000000000000001E-3</v>
      </c>
      <c r="S124" s="216">
        <f t="shared" si="44"/>
        <v>5.0000000000000001E-3</v>
      </c>
      <c r="T124" s="19">
        <f t="shared" si="45"/>
        <v>189463.29</v>
      </c>
      <c r="U124" s="8">
        <f>SUM($T$14:T124)</f>
        <v>31110537.32</v>
      </c>
      <c r="V124" s="8">
        <f t="shared" si="46"/>
        <v>31110537.260000002</v>
      </c>
      <c r="W124" s="9">
        <f t="shared" si="19"/>
        <v>189463.29000000283</v>
      </c>
      <c r="X124" s="8"/>
      <c r="Y124" s="217">
        <f t="shared" si="58"/>
        <v>5.9999998658895493E-2</v>
      </c>
      <c r="Z124" s="217">
        <f t="shared" si="59"/>
        <v>2.8230715543031693E-9</v>
      </c>
      <c r="AB124" s="43">
        <f>VLOOKUP(B124,DaneRynkowe2!B:C,2,0)</f>
        <v>108.20059297</v>
      </c>
      <c r="AC124" s="49">
        <f t="shared" si="60"/>
        <v>6.0530100000000003E-2</v>
      </c>
      <c r="AD124" s="8">
        <f t="shared" si="47"/>
        <v>31110537.260000002</v>
      </c>
      <c r="AE124" s="9">
        <f t="shared" si="52"/>
        <v>189463.29000000283</v>
      </c>
      <c r="AG124" s="217">
        <f t="shared" si="61"/>
        <v>0</v>
      </c>
      <c r="AI124" s="217">
        <f t="shared" si="62"/>
        <v>-2.8230715543031693E-9</v>
      </c>
    </row>
    <row r="125" spans="2:35" x14ac:dyDescent="0.3">
      <c r="B125" s="5">
        <f>WORKDAY(C125,-$C$7,KalendarzŚwiąt!$A$2:$A$103)</f>
        <v>45022</v>
      </c>
      <c r="C125" s="10">
        <f t="shared" si="53"/>
        <v>45030</v>
      </c>
      <c r="D125" s="10">
        <f>WORKDAY(C125,1,KalendarzŚwiąt!$A$2:$A$103)</f>
        <v>45033</v>
      </c>
      <c r="E125" s="3">
        <f t="shared" si="42"/>
        <v>1</v>
      </c>
      <c r="F125" s="3">
        <f>SUM($E$14:E125)</f>
        <v>162</v>
      </c>
      <c r="G125" s="3">
        <f t="shared" si="43"/>
        <v>3</v>
      </c>
      <c r="H125" s="6">
        <f>SUM($G$14:G125)</f>
        <v>164</v>
      </c>
      <c r="J125" s="92">
        <f>VLOOKUP(B125,DaneRynkowe1!B:D,3,0)</f>
        <v>5.8019999999999995E-2</v>
      </c>
      <c r="K125" s="35">
        <f t="shared" si="54"/>
        <v>1.5895890410958904E-4</v>
      </c>
      <c r="L125" s="35">
        <f t="shared" si="51"/>
        <v>1.0268628015545354</v>
      </c>
      <c r="M125" s="238">
        <f t="shared" si="55"/>
        <v>6.05242E-2</v>
      </c>
      <c r="N125" s="35">
        <f t="shared" si="56"/>
        <v>2.7194435068493152E-2</v>
      </c>
      <c r="O125" s="236">
        <f t="shared" si="57"/>
        <v>6.0207566666666684E-2</v>
      </c>
      <c r="P125" s="7"/>
      <c r="Q125" s="214">
        <f t="shared" si="12"/>
        <v>1000000000</v>
      </c>
      <c r="R125" s="216">
        <f t="shared" si="13"/>
        <v>5.0000000000000001E-3</v>
      </c>
      <c r="S125" s="216">
        <f t="shared" si="44"/>
        <v>5.0000000000000001E-3</v>
      </c>
      <c r="T125" s="19">
        <f t="shared" si="45"/>
        <v>577048.49</v>
      </c>
      <c r="U125" s="8">
        <f>SUM($T$14:T125)</f>
        <v>31687585.809999999</v>
      </c>
      <c r="V125" s="8">
        <f t="shared" si="46"/>
        <v>31687585.75</v>
      </c>
      <c r="W125" s="9">
        <f t="shared" si="19"/>
        <v>577048.48999999836</v>
      </c>
      <c r="X125" s="8"/>
      <c r="Y125" s="217">
        <f t="shared" si="58"/>
        <v>5.9999998658895493E-2</v>
      </c>
      <c r="Z125" s="217">
        <f t="shared" si="59"/>
        <v>-1.6298145055770874E-9</v>
      </c>
      <c r="AB125" s="43">
        <f>VLOOKUP(B125,DaneRynkowe2!B:C,2,0)</f>
        <v>108.21767680000001</v>
      </c>
      <c r="AC125" s="49">
        <f t="shared" si="60"/>
        <v>6.05242E-2</v>
      </c>
      <c r="AD125" s="8">
        <f t="shared" si="47"/>
        <v>31687585.75</v>
      </c>
      <c r="AE125" s="9">
        <f t="shared" si="52"/>
        <v>577048.48999999836</v>
      </c>
      <c r="AG125" s="217">
        <f t="shared" si="61"/>
        <v>0</v>
      </c>
      <c r="AI125" s="217">
        <f t="shared" si="62"/>
        <v>1.6298145055770874E-9</v>
      </c>
    </row>
    <row r="126" spans="2:35" x14ac:dyDescent="0.3">
      <c r="B126" s="5">
        <f>WORKDAY(C126,-$C$7,KalendarzŚwiąt!$A$2:$A$103)</f>
        <v>45023</v>
      </c>
      <c r="C126" s="10">
        <f t="shared" si="53"/>
        <v>45033</v>
      </c>
      <c r="D126" s="10">
        <f>WORKDAY(C126,1,KalendarzŚwiąt!$A$2:$A$103)</f>
        <v>45034</v>
      </c>
      <c r="E126" s="3">
        <f t="shared" si="42"/>
        <v>4</v>
      </c>
      <c r="F126" s="3">
        <f>SUM($E$14:E126)</f>
        <v>166</v>
      </c>
      <c r="G126" s="3">
        <f t="shared" si="43"/>
        <v>1</v>
      </c>
      <c r="H126" s="6">
        <f>SUM($G$14:G126)</f>
        <v>165</v>
      </c>
      <c r="J126" s="92">
        <f>VLOOKUP(B126,DaneRynkowe1!B:D,3,0)</f>
        <v>5.5549999999999995E-2</v>
      </c>
      <c r="K126" s="35">
        <f t="shared" si="54"/>
        <v>6.0876712328767116E-4</v>
      </c>
      <c r="L126" s="35">
        <f t="shared" si="51"/>
        <v>1.0274879218682489</v>
      </c>
      <c r="M126" s="238">
        <f t="shared" si="55"/>
        <v>6.0440300000000002E-2</v>
      </c>
      <c r="N126" s="35">
        <f t="shared" si="56"/>
        <v>2.7322327397260277E-2</v>
      </c>
      <c r="O126" s="236">
        <f t="shared" si="57"/>
        <v>4.6680700000000852E-2</v>
      </c>
      <c r="P126" s="7"/>
      <c r="Q126" s="214">
        <f t="shared" si="12"/>
        <v>1000000000</v>
      </c>
      <c r="R126" s="216">
        <f t="shared" si="13"/>
        <v>5.0000000000000001E-3</v>
      </c>
      <c r="S126" s="216">
        <f t="shared" si="44"/>
        <v>5.0000000000000001E-3</v>
      </c>
      <c r="T126" s="19">
        <f t="shared" si="45"/>
        <v>155289.59</v>
      </c>
      <c r="U126" s="8">
        <f>SUM($T$14:T126)</f>
        <v>31842875.399999999</v>
      </c>
      <c r="V126" s="8">
        <f t="shared" si="46"/>
        <v>31842875.34</v>
      </c>
      <c r="W126" s="9">
        <f t="shared" si="19"/>
        <v>155289.58999999985</v>
      </c>
      <c r="X126" s="8"/>
      <c r="Y126" s="217">
        <f t="shared" si="58"/>
        <v>5.9999998658895493E-2</v>
      </c>
      <c r="Z126" s="217">
        <f t="shared" si="59"/>
        <v>0</v>
      </c>
      <c r="AB126" s="43">
        <f>VLOOKUP(B126,DaneRynkowe2!B:C,2,0)</f>
        <v>108.23487897</v>
      </c>
      <c r="AC126" s="49">
        <f t="shared" si="60"/>
        <v>6.0440300000000002E-2</v>
      </c>
      <c r="AD126" s="8">
        <f t="shared" si="47"/>
        <v>31842875.34</v>
      </c>
      <c r="AE126" s="9">
        <f t="shared" si="52"/>
        <v>155289.58999999985</v>
      </c>
      <c r="AG126" s="217">
        <f t="shared" si="61"/>
        <v>0</v>
      </c>
      <c r="AI126" s="217">
        <f t="shared" si="62"/>
        <v>0</v>
      </c>
    </row>
    <row r="127" spans="2:35" x14ac:dyDescent="0.3">
      <c r="B127" s="5">
        <f>WORKDAY(C127,-$C$7,KalendarzŚwiąt!$A$2:$A$103)</f>
        <v>45027</v>
      </c>
      <c r="C127" s="10">
        <f t="shared" si="53"/>
        <v>45034</v>
      </c>
      <c r="D127" s="10">
        <f>WORKDAY(C127,1,KalendarzŚwiąt!$A$2:$A$103)</f>
        <v>45035</v>
      </c>
      <c r="E127" s="3">
        <f t="shared" si="42"/>
        <v>1</v>
      </c>
      <c r="F127" s="3">
        <f>SUM($E$14:E127)</f>
        <v>167</v>
      </c>
      <c r="G127" s="3">
        <f t="shared" si="43"/>
        <v>1</v>
      </c>
      <c r="H127" s="6">
        <f>SUM($G$14:G127)</f>
        <v>166</v>
      </c>
      <c r="J127" s="92">
        <f>VLOOKUP(B127,DaneRynkowe1!B:D,3,0)</f>
        <v>6.0220000000000003E-2</v>
      </c>
      <c r="K127" s="35">
        <f t="shared" si="54"/>
        <v>1.6498630136986303E-4</v>
      </c>
      <c r="L127" s="35">
        <f t="shared" si="51"/>
        <v>1.0276574433001802</v>
      </c>
      <c r="M127" s="238">
        <f t="shared" si="55"/>
        <v>6.04489E-2</v>
      </c>
      <c r="N127" s="35">
        <f t="shared" si="56"/>
        <v>2.7491828493150686E-2</v>
      </c>
      <c r="O127" s="236">
        <f t="shared" si="57"/>
        <v>6.1867899999999351E-2</v>
      </c>
      <c r="P127" s="7"/>
      <c r="Q127" s="214">
        <f t="shared" si="12"/>
        <v>1000000000</v>
      </c>
      <c r="R127" s="216">
        <f t="shared" si="13"/>
        <v>5.0000000000000001E-3</v>
      </c>
      <c r="S127" s="216">
        <f t="shared" si="44"/>
        <v>5.0000000000000001E-3</v>
      </c>
      <c r="T127" s="19">
        <f t="shared" si="45"/>
        <v>196898.36</v>
      </c>
      <c r="U127" s="8">
        <f>SUM($T$14:T127)</f>
        <v>32039773.759999998</v>
      </c>
      <c r="V127" s="8">
        <f t="shared" si="46"/>
        <v>32039773.699999999</v>
      </c>
      <c r="W127" s="9">
        <f t="shared" si="19"/>
        <v>196898.3599999994</v>
      </c>
      <c r="X127" s="8"/>
      <c r="Y127" s="217">
        <f t="shared" si="58"/>
        <v>5.9999998658895493E-2</v>
      </c>
      <c r="Z127" s="217">
        <f t="shared" si="59"/>
        <v>-5.8207660913467407E-10</v>
      </c>
      <c r="AB127" s="43">
        <f>VLOOKUP(B127,DaneRynkowe2!B:C,2,0)</f>
        <v>108.3007688</v>
      </c>
      <c r="AC127" s="49">
        <f t="shared" si="60"/>
        <v>6.04489E-2</v>
      </c>
      <c r="AD127" s="8">
        <f t="shared" si="47"/>
        <v>32039773.699999999</v>
      </c>
      <c r="AE127" s="9">
        <f t="shared" si="52"/>
        <v>196898.3599999994</v>
      </c>
      <c r="AG127" s="217">
        <f t="shared" si="61"/>
        <v>0</v>
      </c>
      <c r="AI127" s="217">
        <f t="shared" si="62"/>
        <v>5.8207660913467407E-10</v>
      </c>
    </row>
    <row r="128" spans="2:35" x14ac:dyDescent="0.3">
      <c r="B128" s="5">
        <f>WORKDAY(C128,-$C$7,KalendarzŚwiąt!$A$2:$A$103)</f>
        <v>45028</v>
      </c>
      <c r="C128" s="10">
        <f t="shared" si="53"/>
        <v>45035</v>
      </c>
      <c r="D128" s="10">
        <f>WORKDAY(C128,1,KalendarzŚwiąt!$A$2:$A$103)</f>
        <v>45036</v>
      </c>
      <c r="E128" s="3">
        <f t="shared" si="42"/>
        <v>1</v>
      </c>
      <c r="F128" s="3">
        <f>SUM($E$14:E128)</f>
        <v>168</v>
      </c>
      <c r="G128" s="3">
        <f t="shared" si="43"/>
        <v>1</v>
      </c>
      <c r="H128" s="6">
        <f>SUM($G$14:G128)</f>
        <v>167</v>
      </c>
      <c r="J128" s="92">
        <f>VLOOKUP(B128,DaneRynkowe1!B:D,3,0)</f>
        <v>6.0490000000000002E-2</v>
      </c>
      <c r="K128" s="35">
        <f t="shared" si="54"/>
        <v>1.6572602739726029E-4</v>
      </c>
      <c r="L128" s="35">
        <f t="shared" si="51"/>
        <v>1.0278277528857835</v>
      </c>
      <c r="M128" s="238">
        <f t="shared" si="55"/>
        <v>6.0459100000000002E-2</v>
      </c>
      <c r="N128" s="35">
        <f t="shared" si="56"/>
        <v>2.7662108767123286E-2</v>
      </c>
      <c r="O128" s="236">
        <f t="shared" si="57"/>
        <v>6.2152299999998967E-2</v>
      </c>
      <c r="P128" s="7"/>
      <c r="Q128" s="214">
        <f t="shared" si="12"/>
        <v>1000000000</v>
      </c>
      <c r="R128" s="216">
        <f t="shared" si="13"/>
        <v>5.0000000000000001E-3</v>
      </c>
      <c r="S128" s="216">
        <f t="shared" si="44"/>
        <v>5.0000000000000001E-3</v>
      </c>
      <c r="T128" s="19">
        <f t="shared" si="45"/>
        <v>197677.53</v>
      </c>
      <c r="U128" s="8">
        <f>SUM($T$14:T128)</f>
        <v>32237451.289999999</v>
      </c>
      <c r="V128" s="8">
        <f t="shared" si="46"/>
        <v>32237451.23</v>
      </c>
      <c r="W128" s="9">
        <f t="shared" si="19"/>
        <v>197677.53000000119</v>
      </c>
      <c r="X128" s="8"/>
      <c r="Y128" s="217">
        <f t="shared" si="58"/>
        <v>5.9999998658895493E-2</v>
      </c>
      <c r="Z128" s="217">
        <f t="shared" si="59"/>
        <v>1.1932570487260818E-9</v>
      </c>
      <c r="AB128" s="43">
        <f>VLOOKUP(B128,DaneRynkowe2!B:C,2,0)</f>
        <v>108.31863695</v>
      </c>
      <c r="AC128" s="49">
        <f t="shared" si="60"/>
        <v>6.0459100000000002E-2</v>
      </c>
      <c r="AD128" s="8">
        <f t="shared" si="47"/>
        <v>32237451.23</v>
      </c>
      <c r="AE128" s="9">
        <f t="shared" si="52"/>
        <v>197677.53000000119</v>
      </c>
      <c r="AG128" s="217">
        <f t="shared" si="61"/>
        <v>0</v>
      </c>
      <c r="AI128" s="217">
        <f t="shared" si="62"/>
        <v>-1.1932570487260818E-9</v>
      </c>
    </row>
    <row r="129" spans="2:35" x14ac:dyDescent="0.3">
      <c r="B129" s="5">
        <f>WORKDAY(C129,-$C$7,KalendarzŚwiąt!$A$2:$A$103)</f>
        <v>45029</v>
      </c>
      <c r="C129" s="10">
        <f t="shared" si="53"/>
        <v>45036</v>
      </c>
      <c r="D129" s="10">
        <f>WORKDAY(C129,1,KalendarzŚwiąt!$A$2:$A$103)</f>
        <v>45037</v>
      </c>
      <c r="E129" s="3">
        <f t="shared" si="42"/>
        <v>1</v>
      </c>
      <c r="F129" s="3">
        <f>SUM($E$14:E129)</f>
        <v>169</v>
      </c>
      <c r="G129" s="3">
        <f t="shared" si="43"/>
        <v>1</v>
      </c>
      <c r="H129" s="6">
        <f>SUM($G$14:G129)</f>
        <v>168</v>
      </c>
      <c r="J129" s="92">
        <f>VLOOKUP(B129,DaneRynkowe1!B:D,3,0)</f>
        <v>6.0449999999999997E-2</v>
      </c>
      <c r="K129" s="35">
        <f t="shared" si="54"/>
        <v>1.6561643835616438E-4</v>
      </c>
      <c r="L129" s="35">
        <f t="shared" si="51"/>
        <v>1.02799797805746</v>
      </c>
      <c r="M129" s="238">
        <f t="shared" si="55"/>
        <v>6.0469000000000002E-2</v>
      </c>
      <c r="N129" s="35">
        <f t="shared" si="56"/>
        <v>2.7832306849315067E-2</v>
      </c>
      <c r="O129" s="236">
        <f t="shared" si="57"/>
        <v>6.2122300000000075E-2</v>
      </c>
      <c r="P129" s="7"/>
      <c r="Q129" s="214">
        <f t="shared" si="12"/>
        <v>1000000000</v>
      </c>
      <c r="R129" s="216">
        <f t="shared" si="13"/>
        <v>5.0000000000000001E-3</v>
      </c>
      <c r="S129" s="216">
        <f t="shared" si="44"/>
        <v>5.0000000000000001E-3</v>
      </c>
      <c r="T129" s="19">
        <f t="shared" si="45"/>
        <v>197595.34</v>
      </c>
      <c r="U129" s="8">
        <f>SUM($T$14:T129)</f>
        <v>32435046.629999999</v>
      </c>
      <c r="V129" s="8">
        <f t="shared" si="46"/>
        <v>32435046.579999998</v>
      </c>
      <c r="W129" s="9">
        <f t="shared" si="19"/>
        <v>197595.34999999776</v>
      </c>
      <c r="X129" s="8"/>
      <c r="Y129" s="217">
        <f t="shared" si="58"/>
        <v>5.000000074505806E-2</v>
      </c>
      <c r="Z129" s="217">
        <f t="shared" si="59"/>
        <v>9.9999977683182806E-3</v>
      </c>
      <c r="AB129" s="43">
        <f>VLOOKUP(B129,DaneRynkowe2!B:C,2,0)</f>
        <v>108.33658816000001</v>
      </c>
      <c r="AC129" s="49">
        <f t="shared" si="60"/>
        <v>6.0469000000000002E-2</v>
      </c>
      <c r="AD129" s="8">
        <f t="shared" si="47"/>
        <v>32435046.579999998</v>
      </c>
      <c r="AE129" s="9">
        <f t="shared" si="52"/>
        <v>197595.34999999776</v>
      </c>
      <c r="AG129" s="217">
        <f t="shared" si="61"/>
        <v>0</v>
      </c>
      <c r="AI129" s="217">
        <f t="shared" si="62"/>
        <v>-9.9999977683182806E-3</v>
      </c>
    </row>
    <row r="130" spans="2:35" x14ac:dyDescent="0.3">
      <c r="B130" s="5">
        <f>WORKDAY(C130,-$C$7,KalendarzŚwiąt!$A$2:$A$103)</f>
        <v>45030</v>
      </c>
      <c r="C130" s="10">
        <f t="shared" si="53"/>
        <v>45037</v>
      </c>
      <c r="D130" s="10">
        <f>WORKDAY(C130,1,KalendarzŚwiąt!$A$2:$A$103)</f>
        <v>45040</v>
      </c>
      <c r="E130" s="3">
        <f t="shared" si="42"/>
        <v>3</v>
      </c>
      <c r="F130" s="3">
        <f>SUM($E$14:E130)</f>
        <v>172</v>
      </c>
      <c r="G130" s="3">
        <f t="shared" si="43"/>
        <v>3</v>
      </c>
      <c r="H130" s="6">
        <f>SUM($G$14:G130)</f>
        <v>171</v>
      </c>
      <c r="J130" s="92">
        <f>VLOOKUP(B130,DaneRynkowe1!B:D,3,0)</f>
        <v>5.978E-2</v>
      </c>
      <c r="K130" s="35">
        <f t="shared" si="54"/>
        <v>4.9134246575342462E-4</v>
      </c>
      <c r="L130" s="35">
        <f t="shared" si="51"/>
        <v>1.0285030771187882</v>
      </c>
      <c r="M130" s="238">
        <f t="shared" si="55"/>
        <v>6.0486199999999997E-2</v>
      </c>
      <c r="N130" s="35">
        <f t="shared" si="56"/>
        <v>2.8337370410958899E-2</v>
      </c>
      <c r="O130" s="236">
        <f t="shared" si="57"/>
        <v>6.1449399999999578E-2</v>
      </c>
      <c r="P130" s="7"/>
      <c r="Q130" s="214">
        <f t="shared" si="12"/>
        <v>1000000000</v>
      </c>
      <c r="R130" s="216">
        <f t="shared" si="13"/>
        <v>5.0000000000000001E-3</v>
      </c>
      <c r="S130" s="216">
        <f t="shared" si="44"/>
        <v>5.0000000000000001E-3</v>
      </c>
      <c r="T130" s="19">
        <f t="shared" si="45"/>
        <v>587255.34</v>
      </c>
      <c r="U130" s="8">
        <f>SUM($T$14:T130)</f>
        <v>33022301.969999999</v>
      </c>
      <c r="V130" s="8">
        <f t="shared" si="46"/>
        <v>33022301.920000002</v>
      </c>
      <c r="W130" s="9">
        <f t="shared" si="19"/>
        <v>587255.34000000358</v>
      </c>
      <c r="X130" s="8"/>
      <c r="Y130" s="217">
        <f t="shared" si="58"/>
        <v>4.9999997019767761E-2</v>
      </c>
      <c r="Z130" s="217">
        <f t="shared" si="59"/>
        <v>3.6088749766349792E-9</v>
      </c>
      <c r="AB130" s="43">
        <f>VLOOKUP(B130,DaneRynkowe2!B:C,2,0)</f>
        <v>108.35453047999999</v>
      </c>
      <c r="AC130" s="49">
        <f t="shared" si="60"/>
        <v>6.0486199999999997E-2</v>
      </c>
      <c r="AD130" s="8">
        <f t="shared" si="47"/>
        <v>33022301.920000002</v>
      </c>
      <c r="AE130" s="9">
        <f t="shared" si="52"/>
        <v>587255.34000000358</v>
      </c>
      <c r="AG130" s="217">
        <f t="shared" si="61"/>
        <v>0</v>
      </c>
      <c r="AI130" s="217">
        <f t="shared" si="62"/>
        <v>-3.6088749766349792E-9</v>
      </c>
    </row>
    <row r="131" spans="2:35" x14ac:dyDescent="0.3">
      <c r="B131" s="5">
        <f>WORKDAY(C131,-$C$7,KalendarzŚwiąt!$A$2:$A$103)</f>
        <v>45033</v>
      </c>
      <c r="C131" s="10">
        <f t="shared" si="53"/>
        <v>45040</v>
      </c>
      <c r="D131" s="10">
        <f>WORKDAY(C131,1,KalendarzŚwiąt!$A$2:$A$103)</f>
        <v>45041</v>
      </c>
      <c r="E131" s="3">
        <f t="shared" si="42"/>
        <v>1</v>
      </c>
      <c r="F131" s="3">
        <f>SUM($E$14:E131)</f>
        <v>173</v>
      </c>
      <c r="G131" s="3">
        <f t="shared" si="43"/>
        <v>1</v>
      </c>
      <c r="H131" s="6">
        <f>SUM($G$14:G131)</f>
        <v>172</v>
      </c>
      <c r="J131" s="92">
        <f>VLOOKUP(B131,DaneRynkowe1!B:D,3,0)</f>
        <v>5.9640000000000006E-2</v>
      </c>
      <c r="K131" s="35">
        <f t="shared" si="54"/>
        <v>1.6339726027397262E-4</v>
      </c>
      <c r="L131" s="35">
        <f t="shared" si="51"/>
        <v>1.0286711317037727</v>
      </c>
      <c r="M131" s="238">
        <f t="shared" si="55"/>
        <v>6.0491099999999999E-2</v>
      </c>
      <c r="N131" s="35">
        <f t="shared" si="56"/>
        <v>2.8505395068493148E-2</v>
      </c>
      <c r="O131" s="236">
        <f t="shared" si="57"/>
        <v>6.1329000000000716E-2</v>
      </c>
      <c r="P131" s="7"/>
      <c r="Q131" s="214">
        <f t="shared" si="12"/>
        <v>1000000000</v>
      </c>
      <c r="R131" s="216">
        <f t="shared" si="13"/>
        <v>5.0000000000000001E-3</v>
      </c>
      <c r="S131" s="216">
        <f t="shared" si="44"/>
        <v>5.0000000000000001E-3</v>
      </c>
      <c r="T131" s="19">
        <f t="shared" si="45"/>
        <v>195421.92</v>
      </c>
      <c r="U131" s="8">
        <f>SUM($T$14:T131)</f>
        <v>33217723.890000001</v>
      </c>
      <c r="V131" s="8">
        <f t="shared" si="46"/>
        <v>33217723.84</v>
      </c>
      <c r="W131" s="9">
        <f t="shared" si="19"/>
        <v>195421.91999999806</v>
      </c>
      <c r="X131" s="8"/>
      <c r="Y131" s="217">
        <f t="shared" si="58"/>
        <v>5.000000074505806E-2</v>
      </c>
      <c r="Z131" s="217">
        <f t="shared" si="59"/>
        <v>-1.9499566406011581E-9</v>
      </c>
      <c r="AB131" s="43">
        <f>VLOOKUP(B131,DaneRynkowe2!B:C,2,0)</f>
        <v>108.40776966999999</v>
      </c>
      <c r="AC131" s="49">
        <f t="shared" si="60"/>
        <v>6.0491099999999999E-2</v>
      </c>
      <c r="AD131" s="8">
        <f t="shared" si="47"/>
        <v>33217723.84</v>
      </c>
      <c r="AE131" s="9">
        <f t="shared" si="52"/>
        <v>195421.91999999806</v>
      </c>
      <c r="AG131" s="217">
        <f t="shared" si="61"/>
        <v>0</v>
      </c>
      <c r="AI131" s="217">
        <f t="shared" si="62"/>
        <v>1.9499566406011581E-9</v>
      </c>
    </row>
    <row r="132" spans="2:35" x14ac:dyDescent="0.3">
      <c r="B132" s="5">
        <f>WORKDAY(C132,-$C$7,KalendarzŚwiąt!$A$2:$A$103)</f>
        <v>45034</v>
      </c>
      <c r="C132" s="10">
        <f t="shared" si="53"/>
        <v>45041</v>
      </c>
      <c r="D132" s="10">
        <f>WORKDAY(C132,1,KalendarzŚwiąt!$A$2:$A$103)</f>
        <v>45042</v>
      </c>
      <c r="E132" s="3">
        <f t="shared" si="42"/>
        <v>1</v>
      </c>
      <c r="F132" s="3">
        <f>SUM($E$14:E132)</f>
        <v>174</v>
      </c>
      <c r="G132" s="3">
        <f t="shared" si="43"/>
        <v>1</v>
      </c>
      <c r="H132" s="6">
        <f>SUM($G$14:G132)</f>
        <v>173</v>
      </c>
      <c r="J132" s="92">
        <f>VLOOKUP(B132,DaneRynkowe1!B:D,3,0)</f>
        <v>6.2230000000000001E-2</v>
      </c>
      <c r="K132" s="35">
        <f t="shared" si="54"/>
        <v>1.7049315068493151E-4</v>
      </c>
      <c r="L132" s="35">
        <f>PRODUCT(1+K132,L131)</f>
        <v>1.0288465130860356</v>
      </c>
      <c r="M132" s="238">
        <f t="shared" si="55"/>
        <v>6.05114E-2</v>
      </c>
      <c r="N132" s="35">
        <f t="shared" si="56"/>
        <v>2.868074575342466E-2</v>
      </c>
      <c r="O132" s="236">
        <f t="shared" si="57"/>
        <v>6.4003000000001892E-2</v>
      </c>
      <c r="P132" s="7"/>
      <c r="Q132" s="214">
        <f t="shared" si="12"/>
        <v>1000000000</v>
      </c>
      <c r="R132" s="216">
        <f t="shared" si="13"/>
        <v>5.0000000000000001E-3</v>
      </c>
      <c r="S132" s="216">
        <f t="shared" si="44"/>
        <v>5.0000000000000001E-3</v>
      </c>
      <c r="T132" s="19">
        <f t="shared" si="45"/>
        <v>202747.95</v>
      </c>
      <c r="U132" s="8">
        <f>SUM($T$14:T132)</f>
        <v>33420471.84</v>
      </c>
      <c r="V132" s="8">
        <f t="shared" si="46"/>
        <v>33420471.780000001</v>
      </c>
      <c r="W132" s="9">
        <f t="shared" si="19"/>
        <v>202747.94000000134</v>
      </c>
      <c r="X132" s="8"/>
      <c r="Y132" s="217">
        <f t="shared" si="58"/>
        <v>5.9999998658895493E-2</v>
      </c>
      <c r="Z132" s="217">
        <f t="shared" si="59"/>
        <v>-9.9999986705370247E-3</v>
      </c>
      <c r="AB132" s="43">
        <f>VLOOKUP(B132,DaneRynkowe2!B:C,2,0)</f>
        <v>108.4254832</v>
      </c>
      <c r="AC132" s="49">
        <f t="shared" si="60"/>
        <v>6.05114E-2</v>
      </c>
      <c r="AD132" s="8">
        <f t="shared" si="47"/>
        <v>33420471.780000001</v>
      </c>
      <c r="AE132" s="9">
        <f>AD132-AD131</f>
        <v>202747.94000000134</v>
      </c>
      <c r="AG132" s="217">
        <f t="shared" si="61"/>
        <v>0</v>
      </c>
      <c r="AI132" s="217">
        <f t="shared" si="62"/>
        <v>9.9999986705370247E-3</v>
      </c>
    </row>
    <row r="133" spans="2:35" x14ac:dyDescent="0.3">
      <c r="B133" s="5">
        <f>WORKDAY(C133,-$C$7,KalendarzŚwiąt!$A$2:$A$103)</f>
        <v>45035</v>
      </c>
      <c r="C133" s="10">
        <f>D132</f>
        <v>45042</v>
      </c>
      <c r="D133" s="10">
        <f>WORKDAY(C133,1,KalendarzŚwiąt!$A$2:$A$103)</f>
        <v>45043</v>
      </c>
      <c r="E133" s="3">
        <f t="shared" si="42"/>
        <v>1</v>
      </c>
      <c r="F133" s="3">
        <f>SUM($E$14:E133)</f>
        <v>175</v>
      </c>
      <c r="G133" s="3">
        <f t="shared" si="43"/>
        <v>1</v>
      </c>
      <c r="H133" s="6">
        <f>SUM($G$14:G133)</f>
        <v>174</v>
      </c>
      <c r="J133" s="92">
        <f>VLOOKUP(B133,DaneRynkowe1!B:D,3,0)</f>
        <v>6.114E-2</v>
      </c>
      <c r="K133" s="35">
        <f t="shared" si="54"/>
        <v>1.6750684931506849E-4</v>
      </c>
      <c r="L133" s="35">
        <f>PRODUCT(1+K133,L132)</f>
        <v>1.0290188519238714</v>
      </c>
      <c r="M133" s="238">
        <f t="shared" si="55"/>
        <v>6.0525000000000002E-2</v>
      </c>
      <c r="N133" s="35">
        <f t="shared" si="56"/>
        <v>2.8853013698630137E-2</v>
      </c>
      <c r="O133" s="236">
        <f t="shared" si="57"/>
        <v>6.2877799999998971E-2</v>
      </c>
      <c r="P133" s="7"/>
      <c r="Q133" s="214">
        <f t="shared" si="12"/>
        <v>1000000000</v>
      </c>
      <c r="R133" s="216">
        <f t="shared" si="13"/>
        <v>5.0000000000000001E-3</v>
      </c>
      <c r="S133" s="216">
        <f t="shared" si="44"/>
        <v>5.0000000000000001E-3</v>
      </c>
      <c r="T133" s="19">
        <f t="shared" si="45"/>
        <v>199665.21</v>
      </c>
      <c r="U133" s="8">
        <f>SUM($T$14:T133)</f>
        <v>33620137.049999997</v>
      </c>
      <c r="V133" s="8">
        <f t="shared" si="46"/>
        <v>33620136.990000002</v>
      </c>
      <c r="W133" s="9">
        <f t="shared" si="19"/>
        <v>199665.21000000089</v>
      </c>
      <c r="X133" s="8"/>
      <c r="Y133" s="217">
        <f t="shared" si="58"/>
        <v>5.9999994933605194E-2</v>
      </c>
      <c r="Z133" s="217">
        <f t="shared" si="59"/>
        <v>9.0221874415874481E-10</v>
      </c>
      <c r="AB133" s="43">
        <f>VLOOKUP(B133,DaneRynkowe2!B:C,2,0)</f>
        <v>108.443969</v>
      </c>
      <c r="AC133" s="49">
        <f t="shared" si="60"/>
        <v>6.0525000000000002E-2</v>
      </c>
      <c r="AD133" s="8">
        <f t="shared" si="47"/>
        <v>33620136.990000002</v>
      </c>
      <c r="AE133" s="9">
        <f>AD133-AD132</f>
        <v>199665.21000000089</v>
      </c>
      <c r="AG133" s="217">
        <f t="shared" si="61"/>
        <v>0</v>
      </c>
      <c r="AI133" s="217">
        <f t="shared" si="62"/>
        <v>-9.0221874415874481E-10</v>
      </c>
    </row>
    <row r="134" spans="2:35" x14ac:dyDescent="0.3">
      <c r="B134" s="5">
        <f>WORKDAY(C134,-$C$7,KalendarzŚwiąt!$A$2:$A$103)</f>
        <v>45036</v>
      </c>
      <c r="C134" s="10">
        <f>D133</f>
        <v>45043</v>
      </c>
      <c r="D134" s="10">
        <f>WORKDAY(C134,1,KalendarzŚwiąt!$A$2:$A$103)</f>
        <v>45044</v>
      </c>
      <c r="E134" s="3">
        <f t="shared" si="42"/>
        <v>1</v>
      </c>
      <c r="F134" s="3">
        <f>SUM($E$14:E134)</f>
        <v>176</v>
      </c>
      <c r="G134" s="3">
        <f t="shared" si="43"/>
        <v>1</v>
      </c>
      <c r="H134" s="6">
        <f>SUM($G$14:G134)</f>
        <v>175</v>
      </c>
      <c r="J134" s="92">
        <f>VLOOKUP(B134,DaneRynkowe1!B:D,3,0)</f>
        <v>5.9820000000000005E-2</v>
      </c>
      <c r="K134" s="35">
        <f t="shared" si="54"/>
        <v>1.6389041095890412E-4</v>
      </c>
      <c r="L134" s="35">
        <f>PRODUCT(1+K134,L133)</f>
        <v>1.0291874982463978</v>
      </c>
      <c r="M134" s="238">
        <f t="shared" si="55"/>
        <v>6.0530899999999999E-2</v>
      </c>
      <c r="N134" s="35">
        <f t="shared" si="56"/>
        <v>2.902166438356164E-2</v>
      </c>
      <c r="O134" s="236">
        <f t="shared" si="57"/>
        <v>6.1557499999998683E-2</v>
      </c>
      <c r="P134" s="7"/>
      <c r="Q134" s="214">
        <f t="shared" si="12"/>
        <v>1000000000</v>
      </c>
      <c r="R134" s="216">
        <f t="shared" si="13"/>
        <v>5.0000000000000001E-3</v>
      </c>
      <c r="S134" s="216">
        <f t="shared" si="44"/>
        <v>5.0000000000000001E-3</v>
      </c>
      <c r="T134" s="19">
        <f t="shared" si="45"/>
        <v>196047.95</v>
      </c>
      <c r="U134" s="8">
        <f>SUM($T$14:T134)</f>
        <v>33816185</v>
      </c>
      <c r="V134" s="8">
        <f t="shared" si="46"/>
        <v>33816184.93</v>
      </c>
      <c r="W134" s="9">
        <f t="shared" si="19"/>
        <v>196047.93999999762</v>
      </c>
      <c r="X134" s="8"/>
      <c r="Y134" s="217">
        <f t="shared" si="58"/>
        <v>7.0000000298023224E-2</v>
      </c>
      <c r="Z134" s="217">
        <f t="shared" si="59"/>
        <v>-1.0000002395827323E-2</v>
      </c>
      <c r="AB134" s="43">
        <f>VLOOKUP(B134,DaneRynkowe2!B:C,2,0)</f>
        <v>108.46213410999999</v>
      </c>
      <c r="AC134" s="49">
        <f t="shared" si="60"/>
        <v>6.0530899999999999E-2</v>
      </c>
      <c r="AD134" s="8">
        <f t="shared" si="47"/>
        <v>33816184.93</v>
      </c>
      <c r="AE134" s="9">
        <f>AD134-AD133</f>
        <v>196047.93999999762</v>
      </c>
      <c r="AG134" s="217">
        <f t="shared" si="61"/>
        <v>0</v>
      </c>
      <c r="AI134" s="217">
        <f t="shared" si="62"/>
        <v>1.0000002395827323E-2</v>
      </c>
    </row>
    <row r="135" spans="2:35" x14ac:dyDescent="0.3">
      <c r="B135" s="5">
        <f>WORKDAY(C135,-$C$7,KalendarzŚwiąt!$A$2:$A$103)</f>
        <v>45037</v>
      </c>
      <c r="C135" s="10">
        <f>D134</f>
        <v>45044</v>
      </c>
      <c r="D135" s="10">
        <f>WORKDAY(C135,1,KalendarzŚwiąt!$A$2:$A$103)</f>
        <v>45048</v>
      </c>
      <c r="E135" s="3">
        <f t="shared" si="42"/>
        <v>3</v>
      </c>
      <c r="F135" s="3">
        <f>SUM($E$14:E135)</f>
        <v>179</v>
      </c>
      <c r="G135" s="3">
        <f t="shared" si="43"/>
        <v>4</v>
      </c>
      <c r="H135" s="6">
        <f>SUM($G$14:G135)</f>
        <v>179</v>
      </c>
      <c r="J135" s="92">
        <f>VLOOKUP(B135,DaneRynkowe1!B:D,3,0)</f>
        <v>6.216E-2</v>
      </c>
      <c r="K135" s="35">
        <f t="shared" si="54"/>
        <v>5.1090410958904114E-4</v>
      </c>
      <c r="L135" s="35">
        <f>PRODUCT(1+K135,L134)</f>
        <v>1.0297133143687895</v>
      </c>
      <c r="M135" s="238">
        <f t="shared" si="55"/>
        <v>6.0588599999999999E-2</v>
      </c>
      <c r="N135" s="35">
        <f t="shared" si="56"/>
        <v>2.9713313424657533E-2</v>
      </c>
      <c r="O135" s="236">
        <f t="shared" si="57"/>
        <v>6.3112975000000238E-2</v>
      </c>
      <c r="P135" s="7"/>
      <c r="Q135" s="214">
        <f t="shared" si="12"/>
        <v>1000000000</v>
      </c>
      <c r="R135" s="216">
        <f t="shared" si="13"/>
        <v>5.0000000000000001E-3</v>
      </c>
      <c r="S135" s="216">
        <f t="shared" si="44"/>
        <v>5.0000000000000001E-3</v>
      </c>
      <c r="T135" s="19">
        <f t="shared" si="45"/>
        <v>801238.08</v>
      </c>
      <c r="U135" s="8">
        <f>SUM($T$14:T135)</f>
        <v>34617423.079999998</v>
      </c>
      <c r="V135" s="8">
        <f t="shared" si="46"/>
        <v>34617423.009999998</v>
      </c>
      <c r="W135" s="9">
        <f t="shared" si="19"/>
        <v>801238.07999999821</v>
      </c>
      <c r="X135" s="8"/>
      <c r="Y135" s="217">
        <f t="shared" si="58"/>
        <v>7.0000000298023224E-2</v>
      </c>
      <c r="Z135" s="217">
        <f t="shared" si="59"/>
        <v>-1.7462298274040222E-9</v>
      </c>
      <c r="AB135" s="43">
        <f>VLOOKUP(B135,DaneRynkowe2!B:C,2,0)</f>
        <v>108.47991001</v>
      </c>
      <c r="AC135" s="49">
        <f t="shared" si="60"/>
        <v>6.0588599999999999E-2</v>
      </c>
      <c r="AD135" s="8">
        <f t="shared" si="47"/>
        <v>34617423.009999998</v>
      </c>
      <c r="AE135" s="9">
        <f>AD135-AD134</f>
        <v>801238.07999999821</v>
      </c>
      <c r="AG135" s="217">
        <f t="shared" si="61"/>
        <v>0</v>
      </c>
      <c r="AI135" s="217">
        <f t="shared" si="62"/>
        <v>1.7462298274040222E-9</v>
      </c>
    </row>
    <row r="136" spans="2:35" x14ac:dyDescent="0.3">
      <c r="B136" s="5">
        <f>WORKDAY(C136,-$C$7,KalendarzŚwiąt!$A$2:$A$103)</f>
        <v>45040</v>
      </c>
      <c r="C136" s="10">
        <f>D135</f>
        <v>45048</v>
      </c>
      <c r="D136" s="10">
        <f>WORKDAY(C136,1,KalendarzŚwiąt!$A$2:$A$103)</f>
        <v>45050</v>
      </c>
      <c r="E136" s="3">
        <f t="shared" si="42"/>
        <v>1</v>
      </c>
      <c r="F136" s="3">
        <f>SUM($E$14:E136)</f>
        <v>180</v>
      </c>
      <c r="G136" s="3">
        <f t="shared" si="43"/>
        <v>2</v>
      </c>
      <c r="H136" s="6">
        <f>SUM($G$14:G136)</f>
        <v>181</v>
      </c>
      <c r="J136" s="92">
        <f>VLOOKUP(B136,DaneRynkowe1!B:D,3,0)</f>
        <v>6.0279999999999993E-2</v>
      </c>
      <c r="K136" s="35">
        <f t="shared" si="54"/>
        <v>1.6515068493150683E-4</v>
      </c>
      <c r="L136" s="35">
        <f>PRODUCT(1+K136,L135)</f>
        <v>1.0298833722279408</v>
      </c>
      <c r="M136" s="238">
        <f t="shared" si="55"/>
        <v>6.0596799999999999E-2</v>
      </c>
      <c r="N136" s="35">
        <f t="shared" si="56"/>
        <v>3.0049372054794521E-2</v>
      </c>
      <c r="O136" s="236">
        <f t="shared" si="57"/>
        <v>6.1330700000000293E-2</v>
      </c>
      <c r="P136" s="7"/>
      <c r="Q136" s="214">
        <f t="shared" si="12"/>
        <v>1000000000</v>
      </c>
      <c r="R136" s="216">
        <f t="shared" si="13"/>
        <v>5.0000000000000001E-3</v>
      </c>
      <c r="S136" s="216">
        <f t="shared" si="44"/>
        <v>5.0000000000000001E-3</v>
      </c>
      <c r="T136" s="19">
        <f t="shared" si="45"/>
        <v>390853.15</v>
      </c>
      <c r="U136" s="8">
        <f>SUM($T$14:T136)</f>
        <v>35008276.229999997</v>
      </c>
      <c r="V136" s="8">
        <f t="shared" si="46"/>
        <v>35008276.159999996</v>
      </c>
      <c r="W136" s="9">
        <f>V136-V135</f>
        <v>390853.14999999851</v>
      </c>
      <c r="X136" s="8"/>
      <c r="Y136" s="217">
        <f t="shared" si="58"/>
        <v>7.0000000298023224E-2</v>
      </c>
      <c r="Z136" s="217">
        <f t="shared" si="59"/>
        <v>-1.5133991837501526E-9</v>
      </c>
      <c r="AB136" s="43">
        <f>VLOOKUP(B136,DaneRynkowe2!B:C,2,0)</f>
        <v>108.53533284</v>
      </c>
      <c r="AC136" s="49">
        <f t="shared" si="60"/>
        <v>6.0596799999999999E-2</v>
      </c>
      <c r="AD136" s="8">
        <f t="shared" si="47"/>
        <v>35008276.159999996</v>
      </c>
      <c r="AE136" s="9">
        <f>AD136-AD135</f>
        <v>390853.14999999851</v>
      </c>
      <c r="AG136" s="217">
        <f t="shared" si="61"/>
        <v>0</v>
      </c>
      <c r="AI136" s="217">
        <f t="shared" si="62"/>
        <v>1.5133991837501526E-9</v>
      </c>
    </row>
    <row r="137" spans="2:35" x14ac:dyDescent="0.3">
      <c r="B137" s="16">
        <f>WORKDAY(C137,-$C$7,KalendarzŚwiąt!$A$2:$A$103)</f>
        <v>45041</v>
      </c>
      <c r="C137" s="90">
        <f>WORKDAY(C136,1,KalendarzŚwiąt!$A$2:$A$103)</f>
        <v>45050</v>
      </c>
      <c r="D137" s="81"/>
      <c r="E137" s="11"/>
      <c r="F137" s="11"/>
      <c r="G137" s="11"/>
      <c r="H137" s="12"/>
      <c r="J137" s="84"/>
      <c r="K137" s="11"/>
      <c r="L137" s="11"/>
      <c r="M137" s="11"/>
      <c r="N137" s="11"/>
      <c r="O137" s="12"/>
      <c r="Q137" s="84"/>
      <c r="R137" s="11"/>
      <c r="S137" s="226"/>
      <c r="T137" s="11"/>
      <c r="U137" s="11"/>
      <c r="V137" s="11"/>
      <c r="W137" s="12"/>
      <c r="X137" s="8"/>
      <c r="AB137" s="44">
        <f>VLOOKUP(B137,DaneRynkowe2!B:C,2,0)</f>
        <v>108.55325753</v>
      </c>
      <c r="AC137" s="11"/>
      <c r="AD137" s="11"/>
      <c r="AE137" s="12"/>
    </row>
    <row r="138" spans="2:35" x14ac:dyDescent="0.3">
      <c r="B138" s="10"/>
      <c r="C138" s="74"/>
      <c r="D138" s="74"/>
      <c r="AG138" s="8"/>
      <c r="AI138" s="8"/>
    </row>
    <row r="139" spans="2:35" x14ac:dyDescent="0.3">
      <c r="C139" s="10"/>
      <c r="D139" s="10"/>
      <c r="P139" s="58" t="s">
        <v>87</v>
      </c>
      <c r="Q139" s="229" t="s">
        <v>37</v>
      </c>
      <c r="R139" s="145"/>
      <c r="S139" s="145"/>
      <c r="T139" s="233">
        <f>SUM(T14:T136)</f>
        <v>35008276.229999997</v>
      </c>
      <c r="U139"/>
      <c r="AG139"/>
      <c r="AI139"/>
    </row>
    <row r="140" spans="2:35" x14ac:dyDescent="0.3">
      <c r="B140" s="82" t="s">
        <v>5</v>
      </c>
      <c r="C140" s="76"/>
      <c r="D140"/>
      <c r="P140" s="15"/>
      <c r="T140" s="8"/>
      <c r="U140"/>
    </row>
    <row r="141" spans="2:35" x14ac:dyDescent="0.3">
      <c r="B141" s="75" t="s">
        <v>13</v>
      </c>
      <c r="C141" s="10">
        <f>C14</f>
        <v>44869</v>
      </c>
      <c r="D141" s="10"/>
      <c r="P141" s="58" t="s">
        <v>86</v>
      </c>
      <c r="Q141" s="230" t="s">
        <v>38</v>
      </c>
      <c r="R141" s="146"/>
      <c r="S141" s="146"/>
      <c r="T141" s="232">
        <f>ROUND(((M136+R136+S136)*Q136*H136/365),$T$9)</f>
        <v>35008276.159999996</v>
      </c>
      <c r="U141"/>
      <c r="AB141" s="208"/>
      <c r="AC141" s="208" t="s">
        <v>83</v>
      </c>
      <c r="AD141" s="232">
        <f>ROUND((Q136*(AC136+R136+S136)*H136/365),$AD$9)</f>
        <v>35008276.159999996</v>
      </c>
      <c r="AG141" s="64">
        <f>AD141-T141</f>
        <v>0</v>
      </c>
      <c r="AI141" s="64">
        <f>AD141-T139</f>
        <v>-7.0000000298023224E-2</v>
      </c>
    </row>
    <row r="142" spans="2:35" x14ac:dyDescent="0.3">
      <c r="B142" s="75" t="s">
        <v>14</v>
      </c>
      <c r="C142" s="10">
        <f>C137</f>
        <v>45050</v>
      </c>
      <c r="D142" s="10"/>
      <c r="P142" s="15"/>
      <c r="U142"/>
    </row>
    <row r="143" spans="2:35" x14ac:dyDescent="0.3">
      <c r="B143" s="77" t="s">
        <v>15</v>
      </c>
      <c r="C143" s="101">
        <f>C142-C141</f>
        <v>181</v>
      </c>
      <c r="Q143" s="225" t="s">
        <v>39</v>
      </c>
      <c r="R143" s="79"/>
      <c r="S143" s="79"/>
      <c r="T143" s="64">
        <f>T139-T141</f>
        <v>7.0000000298023224E-2</v>
      </c>
      <c r="U143"/>
    </row>
    <row r="144" spans="2:35" x14ac:dyDescent="0.3">
      <c r="T144" s="8"/>
      <c r="U144"/>
      <c r="V144" s="8"/>
      <c r="W144" s="8"/>
      <c r="X144" s="8"/>
      <c r="Y144" s="8"/>
    </row>
    <row r="145" spans="22:25" x14ac:dyDescent="0.3">
      <c r="V145" s="8"/>
      <c r="W145" s="8"/>
      <c r="X145" s="8"/>
      <c r="Y145" s="8"/>
    </row>
    <row r="1048576" spans="16384:16384" x14ac:dyDescent="0.3">
      <c r="XFD1048576" s="320" t="s">
        <v>4</v>
      </c>
    </row>
  </sheetData>
  <mergeCells count="4">
    <mergeCell ref="J8:O8"/>
    <mergeCell ref="Q8:W8"/>
    <mergeCell ref="AB8:AE8"/>
    <mergeCell ref="B11:C11"/>
  </mergeCells>
  <pageMargins left="0.7" right="0.7" top="0.75" bottom="0.75" header="0.3" footer="0.3"/>
  <pageSetup orientation="portrait" verticalDpi="300"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5DE80-09BF-4391-887C-1732A5AFC0A3}">
  <sheetPr>
    <tabColor theme="8"/>
  </sheetPr>
  <dimension ref="B1:XFD1048576"/>
  <sheetViews>
    <sheetView showGridLines="0" zoomScale="85" zoomScaleNormal="85" workbookViewId="0"/>
  </sheetViews>
  <sheetFormatPr defaultColWidth="9.109375" defaultRowHeight="14.4" x14ac:dyDescent="0.3"/>
  <cols>
    <col min="1" max="1" width="7.44140625" style="3" customWidth="1"/>
    <col min="2" max="2" width="32.5546875" style="3" customWidth="1"/>
    <col min="3" max="3" width="40.44140625" style="3" customWidth="1"/>
    <col min="4" max="7" width="21.5546875" style="3" customWidth="1"/>
    <col min="8" max="8" width="9.109375" style="3"/>
    <col min="9" max="9" width="35.44140625" style="3" customWidth="1"/>
    <col min="10" max="10" width="34.44140625" style="3" customWidth="1"/>
    <col min="11" max="11" width="13.44140625" style="3" bestFit="1" customWidth="1"/>
    <col min="12" max="12" width="18.44140625" style="3" customWidth="1"/>
    <col min="13" max="13" width="20.5546875" style="3" customWidth="1"/>
    <col min="14" max="14" width="18.5546875" style="3" customWidth="1"/>
    <col min="15" max="15" width="9.109375" style="3"/>
    <col min="16" max="16" width="36" style="3" customWidth="1"/>
    <col min="17" max="17" width="31.109375" style="3" bestFit="1" customWidth="1"/>
    <col min="18" max="18" width="13.44140625" style="3" bestFit="1" customWidth="1"/>
    <col min="19" max="19" width="20" style="3" customWidth="1"/>
    <col min="20" max="21" width="29.109375" style="3" customWidth="1"/>
    <col min="22" max="22" width="18.44140625" style="3" customWidth="1"/>
    <col min="23" max="16384" width="9.109375" style="3"/>
  </cols>
  <sheetData>
    <row r="1" spans="2:22" s="17" customFormat="1" ht="18" x14ac:dyDescent="0.3">
      <c r="B1" s="33" t="s">
        <v>44</v>
      </c>
    </row>
    <row r="2" spans="2:22" s="18" customFormat="1" ht="18" x14ac:dyDescent="0.3">
      <c r="B2" s="50" t="s">
        <v>122</v>
      </c>
    </row>
    <row r="4" spans="2:22" x14ac:dyDescent="0.3">
      <c r="B4" s="248" t="s">
        <v>95</v>
      </c>
      <c r="C4" s="76"/>
      <c r="D4" s="76"/>
      <c r="E4" s="76"/>
      <c r="F4" s="76"/>
      <c r="G4" s="76"/>
      <c r="I4" s="248" t="s">
        <v>96</v>
      </c>
      <c r="J4" s="76"/>
      <c r="K4" s="76"/>
      <c r="L4" s="76"/>
      <c r="M4" s="76"/>
      <c r="N4" s="76"/>
      <c r="P4" s="248" t="s">
        <v>97</v>
      </c>
      <c r="Q4" s="76"/>
      <c r="R4" s="76"/>
      <c r="S4" s="76"/>
      <c r="T4" s="76"/>
      <c r="U4" s="76"/>
    </row>
    <row r="6" spans="2:22" ht="51.75" customHeight="1" x14ac:dyDescent="0.3">
      <c r="B6" s="326"/>
      <c r="C6" s="327"/>
      <c r="D6" s="29"/>
      <c r="E6" s="29"/>
      <c r="F6" s="27"/>
      <c r="G6" s="28"/>
      <c r="I6" s="326"/>
      <c r="J6" s="327"/>
      <c r="K6" s="29"/>
      <c r="L6" s="29"/>
      <c r="M6" s="27"/>
      <c r="N6" s="28"/>
      <c r="P6" s="326"/>
      <c r="Q6" s="327"/>
      <c r="R6" s="29"/>
      <c r="S6" s="29"/>
      <c r="T6" s="27"/>
      <c r="U6" s="28"/>
    </row>
    <row r="7" spans="2:22" s="4" customFormat="1" ht="84" customHeight="1" x14ac:dyDescent="0.3">
      <c r="B7" s="62" t="str">
        <f>"Data obserwacji RFR
(T"&amp;"-5)"</f>
        <v>Data obserwacji RFR
(T-5)</v>
      </c>
      <c r="C7" s="60" t="s">
        <v>108</v>
      </c>
      <c r="D7" s="60" t="s">
        <v>160</v>
      </c>
      <c r="E7" s="60" t="s">
        <v>26</v>
      </c>
      <c r="F7" s="87" t="s">
        <v>35</v>
      </c>
      <c r="G7" s="89" t="s">
        <v>48</v>
      </c>
      <c r="I7" s="62" t="str">
        <f>"Data obserwacji RFR
(T"&amp;"-5)"</f>
        <v>Data obserwacji RFR
(T-5)</v>
      </c>
      <c r="J7" s="60" t="s">
        <v>108</v>
      </c>
      <c r="K7" s="60" t="s">
        <v>160</v>
      </c>
      <c r="L7" s="60" t="s">
        <v>26</v>
      </c>
      <c r="M7" s="87" t="s">
        <v>35</v>
      </c>
      <c r="N7" s="89" t="s">
        <v>48</v>
      </c>
      <c r="P7" s="62" t="str">
        <f>"Data obserwacji RFR
(T"&amp;"-5)"</f>
        <v>Data obserwacji RFR
(T-5)</v>
      </c>
      <c r="Q7" s="60" t="s">
        <v>23</v>
      </c>
      <c r="R7" s="60" t="s">
        <v>160</v>
      </c>
      <c r="S7" s="60" t="s">
        <v>26</v>
      </c>
      <c r="T7" s="87" t="s">
        <v>35</v>
      </c>
      <c r="U7" s="89" t="s">
        <v>48</v>
      </c>
    </row>
    <row r="8" spans="2:22" s="4" customFormat="1" x14ac:dyDescent="0.3">
      <c r="B8" s="52"/>
      <c r="C8" s="53"/>
      <c r="D8" s="288" t="s">
        <v>3</v>
      </c>
      <c r="E8" s="36"/>
      <c r="F8" s="56"/>
      <c r="G8" s="57"/>
      <c r="I8" s="52"/>
      <c r="J8" s="53"/>
      <c r="K8" s="288" t="s">
        <v>3</v>
      </c>
      <c r="L8" s="36"/>
      <c r="M8" s="56"/>
      <c r="N8" s="57"/>
      <c r="P8" s="52"/>
      <c r="Q8" s="53"/>
      <c r="R8" s="288" t="s">
        <v>3</v>
      </c>
      <c r="S8" s="36"/>
      <c r="T8" s="56"/>
      <c r="U8" s="57"/>
    </row>
    <row r="9" spans="2:22" x14ac:dyDescent="0.3">
      <c r="B9" s="240">
        <f>WORKDAY(C9,-5,KalendarzŚwiąt!$A$2:$A$103)</f>
        <v>44853</v>
      </c>
      <c r="C9" s="291">
        <v>44860</v>
      </c>
      <c r="D9" s="242">
        <f>VLOOKUP(B9,DaneRynkowe1!$B:$D,3,0)</f>
        <v>6.2370000000000002E-2</v>
      </c>
      <c r="E9" s="243">
        <f t="shared" ref="E9:E25" si="0">B10-B9</f>
        <v>1</v>
      </c>
      <c r="F9" s="290">
        <f t="shared" ref="F9:F25" si="1">(D9*E9)/365</f>
        <v>1.7087671232876713E-4</v>
      </c>
      <c r="G9" s="244">
        <f>PRODUCT(1+F9)</f>
        <v>1.0001708767123287</v>
      </c>
      <c r="I9" s="240">
        <f>WORKDAY(J9,-5,KalendarzŚwiąt!$A$2:$A$103)</f>
        <v>44853</v>
      </c>
      <c r="J9" s="291">
        <f>C9</f>
        <v>44860</v>
      </c>
      <c r="K9" s="242">
        <f>VLOOKUP(I9,DaneRynkowe1!$B:$D,3,0)</f>
        <v>6.2370000000000002E-2</v>
      </c>
      <c r="L9" s="292">
        <v>1</v>
      </c>
      <c r="M9" s="290">
        <f t="shared" ref="M9:M25" si="2">(K9*L9)/365</f>
        <v>1.7087671232876713E-4</v>
      </c>
      <c r="N9" s="244">
        <f>PRODUCT(1+M9)</f>
        <v>1.0001708767123287</v>
      </c>
      <c r="P9" s="240">
        <f>WORKDAY(Q9,-5,KalendarzŚwiąt!$A$2:$A$103)</f>
        <v>44853</v>
      </c>
      <c r="Q9" s="289">
        <f>J9</f>
        <v>44860</v>
      </c>
      <c r="R9" s="242">
        <f>VLOOKUP(P9,DaneRynkowe1!$B:$D,3,0)</f>
        <v>6.2370000000000002E-2</v>
      </c>
      <c r="S9" s="243">
        <v>1</v>
      </c>
      <c r="T9" s="290">
        <f t="shared" ref="T9:T25" si="3">(R9*S9)/365</f>
        <v>1.7087671232876713E-4</v>
      </c>
      <c r="U9" s="244">
        <f>PRODUCT(1+T9)</f>
        <v>1.0001708767123287</v>
      </c>
    </row>
    <row r="10" spans="2:22" x14ac:dyDescent="0.3">
      <c r="B10" s="240">
        <f>WORKDAY(C10,-5,KalendarzŚwiąt!$A$2:$A$103)</f>
        <v>44854</v>
      </c>
      <c r="C10" s="289">
        <f>C9+1</f>
        <v>44861</v>
      </c>
      <c r="D10" s="242">
        <f>VLOOKUP(B10,DaneRynkowe1!B:D,3,0)</f>
        <v>6.2009999999999996E-2</v>
      </c>
      <c r="E10" s="243">
        <f t="shared" si="0"/>
        <v>1</v>
      </c>
      <c r="F10" s="290">
        <f t="shared" si="1"/>
        <v>1.698904109589041E-4</v>
      </c>
      <c r="G10" s="244">
        <f t="shared" ref="G10:G25" si="4">PRODUCT(1+F10,G9)</f>
        <v>1.0003407961536024</v>
      </c>
      <c r="I10" s="240">
        <f>WORKDAY(J10,-5,KalendarzŚwiąt!$A$2:$A$103)</f>
        <v>44854</v>
      </c>
      <c r="J10" s="289">
        <f>J9+1</f>
        <v>44861</v>
      </c>
      <c r="K10" s="242">
        <f>VLOOKUP(I10,DaneRynkowe1!$B:$D,3,0)</f>
        <v>6.2009999999999996E-2</v>
      </c>
      <c r="L10" s="292">
        <v>1</v>
      </c>
      <c r="M10" s="290">
        <f t="shared" si="2"/>
        <v>1.698904109589041E-4</v>
      </c>
      <c r="N10" s="244">
        <f t="shared" ref="N10:N25" si="5">PRODUCT(1+M10,N9)</f>
        <v>1.0003407961536024</v>
      </c>
      <c r="P10" s="240">
        <f>WORKDAY(Q10,-5,KalendarzŚwiąt!$A$2:$A$103)</f>
        <v>44854</v>
      </c>
      <c r="Q10" s="289">
        <f>Q9+1</f>
        <v>44861</v>
      </c>
      <c r="R10" s="242">
        <f>VLOOKUP(P10,DaneRynkowe1!$B:$D,3,0)</f>
        <v>6.2009999999999996E-2</v>
      </c>
      <c r="S10" s="243">
        <v>1</v>
      </c>
      <c r="T10" s="290">
        <f t="shared" si="3"/>
        <v>1.698904109589041E-4</v>
      </c>
      <c r="U10" s="244">
        <f t="shared" ref="U10:U25" si="6">PRODUCT(1+T10,U9)</f>
        <v>1.0003407961536024</v>
      </c>
    </row>
    <row r="11" spans="2:22" x14ac:dyDescent="0.3">
      <c r="B11" s="241">
        <f>WORKDAY(C11,-5,KalendarzŚwiąt!$A$2:$A$103)</f>
        <v>44855</v>
      </c>
      <c r="C11" s="289">
        <f t="shared" ref="C11:C26" si="7">C10+1</f>
        <v>44862</v>
      </c>
      <c r="D11" s="242">
        <f>VLOOKUP(B11,DaneRynkowe1!B:D,3,0)</f>
        <v>6.2060000000000004E-2</v>
      </c>
      <c r="E11" s="243">
        <f t="shared" si="0"/>
        <v>3</v>
      </c>
      <c r="F11" s="290">
        <f t="shared" si="1"/>
        <v>5.1008219178082194E-4</v>
      </c>
      <c r="G11" s="244">
        <f t="shared" si="4"/>
        <v>1.000851052179432</v>
      </c>
      <c r="H11" s="243"/>
      <c r="I11" s="241">
        <f>WORKDAY(J11,-5,KalendarzŚwiąt!$A$2:$A$103)</f>
        <v>44855</v>
      </c>
      <c r="J11" s="289">
        <f t="shared" ref="J11:J26" si="8">J10+1</f>
        <v>44862</v>
      </c>
      <c r="K11" s="242">
        <f>VLOOKUP(I11,DaneRynkowe1!$B:$D,3,0)</f>
        <v>6.2060000000000004E-2</v>
      </c>
      <c r="L11" s="292">
        <v>1</v>
      </c>
      <c r="M11" s="290">
        <f t="shared" si="2"/>
        <v>1.70027397260274E-4</v>
      </c>
      <c r="N11" s="244">
        <f t="shared" si="5"/>
        <v>1.0005108814955457</v>
      </c>
      <c r="O11" s="243"/>
      <c r="P11" s="241">
        <f>WORKDAY(Q11,-5,KalendarzŚwiąt!$A$2:$A$103)</f>
        <v>44855</v>
      </c>
      <c r="Q11" s="289">
        <f t="shared" ref="Q11:Q26" si="9">Q10+1</f>
        <v>44862</v>
      </c>
      <c r="R11" s="257">
        <f>365*((1+E11*D11/365)^(1/E11) - 1)</f>
        <v>6.2049451088859175E-2</v>
      </c>
      <c r="S11" s="243">
        <v>1</v>
      </c>
      <c r="T11" s="290">
        <f t="shared" si="3"/>
        <v>1.6999849613386075E-4</v>
      </c>
      <c r="U11" s="256">
        <f t="shared" si="6"/>
        <v>1.0005108525845698</v>
      </c>
      <c r="V11" s="35"/>
    </row>
    <row r="12" spans="2:22" s="246" customFormat="1" x14ac:dyDescent="0.3">
      <c r="B12" s="245">
        <f>WORKDAY(C12,-5,KalendarzŚwiąt!$A$2:$A$103)</f>
        <v>44858</v>
      </c>
      <c r="C12" s="289">
        <f t="shared" si="7"/>
        <v>44863</v>
      </c>
      <c r="D12" s="242">
        <f>VLOOKUP(B12,DaneRynkowe1!B:D,3,0)</f>
        <v>6.1609999999999998E-2</v>
      </c>
      <c r="E12" s="243">
        <f t="shared" si="0"/>
        <v>0</v>
      </c>
      <c r="F12" s="293">
        <f>(D12*E12)/365</f>
        <v>0</v>
      </c>
      <c r="G12" s="256">
        <f t="shared" si="4"/>
        <v>1.000851052179432</v>
      </c>
      <c r="I12" s="249">
        <f>I11</f>
        <v>44855</v>
      </c>
      <c r="J12" s="289">
        <f t="shared" si="8"/>
        <v>44863</v>
      </c>
      <c r="K12" s="242">
        <f>VLOOKUP(I12,DaneRynkowe1!$B:$D,3,0)</f>
        <v>6.2060000000000004E-2</v>
      </c>
      <c r="L12" s="292">
        <v>1</v>
      </c>
      <c r="M12" s="290">
        <f t="shared" si="2"/>
        <v>1.70027397260274E-4</v>
      </c>
      <c r="N12" s="256">
        <f t="shared" si="5"/>
        <v>1.0006809957566569</v>
      </c>
      <c r="P12" s="245">
        <f>P11</f>
        <v>44855</v>
      </c>
      <c r="Q12" s="289">
        <f t="shared" si="9"/>
        <v>44863</v>
      </c>
      <c r="R12" s="257">
        <f>R11</f>
        <v>6.2049451088859175E-2</v>
      </c>
      <c r="S12" s="243">
        <v>1</v>
      </c>
      <c r="T12" s="290">
        <f t="shared" si="3"/>
        <v>1.6999849613386075E-4</v>
      </c>
      <c r="U12" s="256">
        <f t="shared" si="6"/>
        <v>1.0006809379248749</v>
      </c>
      <c r="V12" s="35"/>
    </row>
    <row r="13" spans="2:22" s="246" customFormat="1" x14ac:dyDescent="0.3">
      <c r="B13" s="245">
        <f>WORKDAY(C13,-5,KalendarzŚwiąt!$A$2:$A$103)</f>
        <v>44858</v>
      </c>
      <c r="C13" s="289">
        <f t="shared" si="7"/>
        <v>44864</v>
      </c>
      <c r="D13" s="242">
        <f>VLOOKUP(B13,DaneRynkowe1!B:D,3,0)</f>
        <v>6.1609999999999998E-2</v>
      </c>
      <c r="E13" s="243">
        <f t="shared" si="0"/>
        <v>0</v>
      </c>
      <c r="F13" s="293">
        <f t="shared" si="1"/>
        <v>0</v>
      </c>
      <c r="G13" s="256">
        <f t="shared" si="4"/>
        <v>1.000851052179432</v>
      </c>
      <c r="I13" s="249">
        <f>I12</f>
        <v>44855</v>
      </c>
      <c r="J13" s="289">
        <f t="shared" si="8"/>
        <v>44864</v>
      </c>
      <c r="K13" s="242">
        <f>VLOOKUP(I13,DaneRynkowe1!$B:$D,3,0)</f>
        <v>6.2060000000000004E-2</v>
      </c>
      <c r="L13" s="292">
        <v>1</v>
      </c>
      <c r="M13" s="290">
        <f t="shared" si="2"/>
        <v>1.70027397260274E-4</v>
      </c>
      <c r="N13" s="256">
        <f t="shared" si="5"/>
        <v>1.0008511389418533</v>
      </c>
      <c r="P13" s="245">
        <f>P12</f>
        <v>44855</v>
      </c>
      <c r="Q13" s="289">
        <f t="shared" si="9"/>
        <v>44864</v>
      </c>
      <c r="R13" s="257">
        <f>R12</f>
        <v>6.2049451088859175E-2</v>
      </c>
      <c r="S13" s="243">
        <v>1</v>
      </c>
      <c r="T13" s="290">
        <f t="shared" si="3"/>
        <v>1.6999849613386075E-4</v>
      </c>
      <c r="U13" s="256">
        <f t="shared" si="6"/>
        <v>1.000851052179432</v>
      </c>
      <c r="V13" s="35"/>
    </row>
    <row r="14" spans="2:22" x14ac:dyDescent="0.3">
      <c r="B14" s="241">
        <f>WORKDAY(C14,-5,KalendarzŚwiąt!$A$2:$A$103)</f>
        <v>44858</v>
      </c>
      <c r="C14" s="289">
        <f t="shared" si="7"/>
        <v>44865</v>
      </c>
      <c r="D14" s="242">
        <f>VLOOKUP(B14,DaneRynkowe1!B:D,3,0)</f>
        <v>6.1609999999999998E-2</v>
      </c>
      <c r="E14" s="243">
        <f t="shared" si="0"/>
        <v>1</v>
      </c>
      <c r="F14" s="290">
        <f t="shared" si="1"/>
        <v>1.6879452054794521E-4</v>
      </c>
      <c r="G14" s="244">
        <f t="shared" si="4"/>
        <v>1.0010199903529247</v>
      </c>
      <c r="H14" s="243"/>
      <c r="I14" s="241">
        <f>WORKDAY(J14,-5,KalendarzŚwiąt!$A$2:$A$103)</f>
        <v>44858</v>
      </c>
      <c r="J14" s="289">
        <f t="shared" si="8"/>
        <v>44865</v>
      </c>
      <c r="K14" s="242">
        <f>VLOOKUP(I14,DaneRynkowe1!$B:$D,3,0)</f>
        <v>6.1609999999999998E-2</v>
      </c>
      <c r="L14" s="292">
        <v>1</v>
      </c>
      <c r="M14" s="290">
        <f t="shared" si="2"/>
        <v>1.6879452054794521E-4</v>
      </c>
      <c r="N14" s="244">
        <f t="shared" si="5"/>
        <v>1.0010200771299909</v>
      </c>
      <c r="O14" s="243"/>
      <c r="P14" s="241">
        <f>WORKDAY(Q14,-5,KalendarzŚwiąt!$A$2:$A$103)</f>
        <v>44858</v>
      </c>
      <c r="Q14" s="289">
        <f t="shared" si="9"/>
        <v>44865</v>
      </c>
      <c r="R14" s="242">
        <f>VLOOKUP(P14,DaneRynkowe1!$B:$D,3,0)</f>
        <v>6.1609999999999998E-2</v>
      </c>
      <c r="S14" s="243">
        <v>1</v>
      </c>
      <c r="T14" s="290">
        <f t="shared" si="3"/>
        <v>1.6879452054794521E-4</v>
      </c>
      <c r="U14" s="244">
        <f t="shared" si="6"/>
        <v>1.0010199903529247</v>
      </c>
    </row>
    <row r="15" spans="2:22" s="246" customFormat="1" x14ac:dyDescent="0.3">
      <c r="B15" s="245">
        <f>WORKDAY(C15,-5,KalendarzŚwiąt!$A$2:$A$103)</f>
        <v>44859</v>
      </c>
      <c r="C15" s="289">
        <f t="shared" si="7"/>
        <v>44866</v>
      </c>
      <c r="D15" s="242">
        <f>VLOOKUP(B15,DaneRynkowe1!B:D,3,0)</f>
        <v>6.062E-2</v>
      </c>
      <c r="E15" s="243">
        <f t="shared" si="0"/>
        <v>0</v>
      </c>
      <c r="F15" s="290">
        <f t="shared" si="1"/>
        <v>0</v>
      </c>
      <c r="G15" s="244">
        <f t="shared" si="4"/>
        <v>1.0010199903529247</v>
      </c>
      <c r="I15" s="249">
        <f>WORKDAY(J15,-5,KalendarzŚwiąt!$A$2:$A$103)</f>
        <v>44859</v>
      </c>
      <c r="J15" s="289">
        <f t="shared" si="8"/>
        <v>44866</v>
      </c>
      <c r="K15" s="242">
        <f>VLOOKUP(I15,DaneRynkowe1!$B:$D,3,0)</f>
        <v>6.062E-2</v>
      </c>
      <c r="L15" s="292">
        <v>1</v>
      </c>
      <c r="M15" s="290">
        <f t="shared" si="2"/>
        <v>1.6608219178082192E-4</v>
      </c>
      <c r="N15" s="256">
        <f t="shared" si="5"/>
        <v>1.0011863287384173</v>
      </c>
      <c r="P15" s="245">
        <f>WORKDAY(Q15,-5,KalendarzŚwiąt!$A$2:$A$103)</f>
        <v>44859</v>
      </c>
      <c r="Q15" s="289">
        <f t="shared" si="9"/>
        <v>44866</v>
      </c>
      <c r="R15" s="242">
        <f>VLOOKUP(P15,DaneRynkowe1!$B:$D,3,0)</f>
        <v>6.062E-2</v>
      </c>
      <c r="S15" s="243">
        <v>1</v>
      </c>
      <c r="T15" s="290">
        <f t="shared" si="3"/>
        <v>1.6608219178082192E-4</v>
      </c>
      <c r="U15" s="244">
        <f t="shared" si="6"/>
        <v>1.0011862419469388</v>
      </c>
      <c r="V15" s="294"/>
    </row>
    <row r="16" spans="2:22" x14ac:dyDescent="0.3">
      <c r="B16" s="241">
        <f>WORKDAY(C16,-5,KalendarzŚwiąt!$A$2:$A$103)</f>
        <v>44859</v>
      </c>
      <c r="C16" s="289">
        <f t="shared" si="7"/>
        <v>44867</v>
      </c>
      <c r="D16" s="242">
        <f>VLOOKUP(B16,DaneRynkowe1!B:D,3,0)</f>
        <v>6.062E-2</v>
      </c>
      <c r="E16" s="243">
        <f t="shared" si="0"/>
        <v>1</v>
      </c>
      <c r="F16" s="290">
        <f t="shared" si="1"/>
        <v>1.6608219178082192E-4</v>
      </c>
      <c r="G16" s="244">
        <f t="shared" si="4"/>
        <v>1.0011862419469388</v>
      </c>
      <c r="H16" s="243"/>
      <c r="I16" s="241">
        <f>WORKDAY(J16,-4,KalendarzŚwiąt!$A$2:$A$103)</f>
        <v>44860</v>
      </c>
      <c r="J16" s="289">
        <f t="shared" si="8"/>
        <v>44867</v>
      </c>
      <c r="K16" s="242">
        <f>VLOOKUP(I16,DaneRynkowe1!$B:$D,3,0)</f>
        <v>6.0850000000000001E-2</v>
      </c>
      <c r="L16" s="292">
        <v>1</v>
      </c>
      <c r="M16" s="290">
        <f t="shared" si="2"/>
        <v>1.6671232876712329E-4</v>
      </c>
      <c r="N16" s="244">
        <f t="shared" si="5"/>
        <v>1.0013532388428112</v>
      </c>
      <c r="O16" s="243"/>
      <c r="P16" s="241">
        <f>WORKDAY(Q16,-4,KalendarzŚwiąt!$A$2:$A$103)</f>
        <v>44860</v>
      </c>
      <c r="Q16" s="289">
        <f t="shared" si="9"/>
        <v>44867</v>
      </c>
      <c r="R16" s="242">
        <f>VLOOKUP(P16,DaneRynkowe1!$B:$D,3,0)</f>
        <v>6.0850000000000001E-2</v>
      </c>
      <c r="S16" s="243">
        <v>1</v>
      </c>
      <c r="T16" s="290">
        <f t="shared" si="3"/>
        <v>1.6671232876712329E-4</v>
      </c>
      <c r="U16" s="244">
        <f t="shared" si="6"/>
        <v>1.0013531520368635</v>
      </c>
    </row>
    <row r="17" spans="2:21" x14ac:dyDescent="0.3">
      <c r="B17" s="241">
        <f>WORKDAY(C17,-5,KalendarzŚwiąt!$A$2:$A$103)</f>
        <v>44860</v>
      </c>
      <c r="C17" s="289">
        <f t="shared" si="7"/>
        <v>44868</v>
      </c>
      <c r="D17" s="242">
        <f>VLOOKUP(B17,DaneRynkowe1!B:D,3,0)</f>
        <v>6.0850000000000001E-2</v>
      </c>
      <c r="E17" s="243">
        <f t="shared" si="0"/>
        <v>1</v>
      </c>
      <c r="F17" s="290">
        <f t="shared" si="1"/>
        <v>1.6671232876712329E-4</v>
      </c>
      <c r="G17" s="244">
        <f t="shared" si="4"/>
        <v>1.0013531520368635</v>
      </c>
      <c r="H17" s="243"/>
      <c r="I17" s="241">
        <f>WORKDAY(J17,-4,KalendarzŚwiąt!$A$2:$A$103)</f>
        <v>44861</v>
      </c>
      <c r="J17" s="289">
        <f t="shared" si="8"/>
        <v>44868</v>
      </c>
      <c r="K17" s="242">
        <f>VLOOKUP(I17,DaneRynkowe1!$B:$D,3,0)</f>
        <v>6.1940000000000002E-2</v>
      </c>
      <c r="L17" s="292">
        <v>1</v>
      </c>
      <c r="M17" s="290">
        <f t="shared" si="2"/>
        <v>1.6969863013698632E-4</v>
      </c>
      <c r="N17" s="244">
        <f t="shared" si="5"/>
        <v>1.0015231671157261</v>
      </c>
      <c r="O17" s="243"/>
      <c r="P17" s="241">
        <f>WORKDAY(Q17,-4,KalendarzŚwiąt!$A$2:$A$103)</f>
        <v>44861</v>
      </c>
      <c r="Q17" s="289">
        <f t="shared" si="9"/>
        <v>44868</v>
      </c>
      <c r="R17" s="242">
        <f>VLOOKUP(P17,DaneRynkowe1!$B:$D,3,0)</f>
        <v>6.1940000000000002E-2</v>
      </c>
      <c r="S17" s="243">
        <v>1</v>
      </c>
      <c r="T17" s="290">
        <f t="shared" si="3"/>
        <v>1.6969863013698632E-4</v>
      </c>
      <c r="U17" s="244">
        <f t="shared" si="6"/>
        <v>1.0015230802950474</v>
      </c>
    </row>
    <row r="18" spans="2:21" x14ac:dyDescent="0.3">
      <c r="B18" s="241">
        <f>WORKDAY(C18,-5,KalendarzŚwiąt!$A$2:$A$103)</f>
        <v>44861</v>
      </c>
      <c r="C18" s="289">
        <f t="shared" si="7"/>
        <v>44869</v>
      </c>
      <c r="D18" s="242">
        <f>VLOOKUP(B18,DaneRynkowe1!B:D,3,0)</f>
        <v>6.1940000000000002E-2</v>
      </c>
      <c r="E18" s="243">
        <f t="shared" si="0"/>
        <v>1</v>
      </c>
      <c r="F18" s="290">
        <f t="shared" si="1"/>
        <v>1.6969863013698632E-4</v>
      </c>
      <c r="G18" s="244">
        <f t="shared" si="4"/>
        <v>1.0015230802950474</v>
      </c>
      <c r="H18" s="243"/>
      <c r="I18" s="241">
        <f>WORKDAY(J18,-4,KalendarzŚwiąt!$A$2:$A$103)</f>
        <v>44862</v>
      </c>
      <c r="J18" s="289">
        <f t="shared" si="8"/>
        <v>44869</v>
      </c>
      <c r="K18" s="242">
        <f>VLOOKUP(I18,DaneRynkowe1!$B:$D,3,0)</f>
        <v>6.1079999999999995E-2</v>
      </c>
      <c r="L18" s="292">
        <v>1</v>
      </c>
      <c r="M18" s="290">
        <f t="shared" si="2"/>
        <v>1.6734246575342464E-4</v>
      </c>
      <c r="N18" s="244">
        <f t="shared" si="5"/>
        <v>1.0016907644720203</v>
      </c>
      <c r="O18" s="243"/>
      <c r="P18" s="241">
        <f>WORKDAY(Q18,-4,KalendarzŚwiąt!$A$2:$A$103)</f>
        <v>44862</v>
      </c>
      <c r="Q18" s="289">
        <f t="shared" si="9"/>
        <v>44869</v>
      </c>
      <c r="R18" s="257">
        <f>365*((1+E18*D18/365)^(1/E18) - 1)</f>
        <v>6.1939999999982565E-2</v>
      </c>
      <c r="S18" s="243">
        <v>1</v>
      </c>
      <c r="T18" s="290">
        <f t="shared" si="3"/>
        <v>1.6969863013693853E-4</v>
      </c>
      <c r="U18" s="256">
        <f t="shared" si="6"/>
        <v>1.0016930373898241</v>
      </c>
    </row>
    <row r="19" spans="2:21" s="246" customFormat="1" x14ac:dyDescent="0.3">
      <c r="B19" s="245">
        <f>WORKDAY(C19,-5,KalendarzŚwiąt!$A$2:$A$103)</f>
        <v>44862</v>
      </c>
      <c r="C19" s="289">
        <f t="shared" si="7"/>
        <v>44870</v>
      </c>
      <c r="D19" s="242">
        <f>VLOOKUP(B19,DaneRynkowe1!B:D,3,0)</f>
        <v>6.1079999999999995E-2</v>
      </c>
      <c r="E19" s="243">
        <f t="shared" si="0"/>
        <v>0</v>
      </c>
      <c r="F19" s="293">
        <f t="shared" si="1"/>
        <v>0</v>
      </c>
      <c r="G19" s="256">
        <f t="shared" si="4"/>
        <v>1.0015230802950474</v>
      </c>
      <c r="I19" s="249">
        <f>WORKDAY(J19,-5,KalendarzŚwiąt!$A$2:$A$103)</f>
        <v>44862</v>
      </c>
      <c r="J19" s="289">
        <f t="shared" si="8"/>
        <v>44870</v>
      </c>
      <c r="K19" s="242">
        <f>VLOOKUP(I19,DaneRynkowe1!$B:$D,3,0)</f>
        <v>6.1079999999999995E-2</v>
      </c>
      <c r="L19" s="292">
        <v>1</v>
      </c>
      <c r="M19" s="290">
        <f t="shared" si="2"/>
        <v>1.6734246575342464E-4</v>
      </c>
      <c r="N19" s="256">
        <f t="shared" si="5"/>
        <v>1.0018583898744695</v>
      </c>
      <c r="P19" s="245">
        <f>WORKDAY(Q19,-5,KalendarzŚwiąt!$A$2:$A$103)</f>
        <v>44862</v>
      </c>
      <c r="Q19" s="289">
        <f t="shared" si="9"/>
        <v>44870</v>
      </c>
      <c r="R19" s="257">
        <f>R18</f>
        <v>6.1939999999982565E-2</v>
      </c>
      <c r="S19" s="243">
        <v>1</v>
      </c>
      <c r="T19" s="290">
        <f t="shared" si="3"/>
        <v>1.6969863013693853E-4</v>
      </c>
      <c r="U19" s="256">
        <f t="shared" si="6"/>
        <v>1.0018630233260868</v>
      </c>
    </row>
    <row r="20" spans="2:21" s="246" customFormat="1" x14ac:dyDescent="0.3">
      <c r="B20" s="245">
        <f>WORKDAY(C20,-5,KalendarzŚwiąt!$A$2:$A$103)</f>
        <v>44862</v>
      </c>
      <c r="C20" s="289">
        <f t="shared" si="7"/>
        <v>44871</v>
      </c>
      <c r="D20" s="242">
        <f>VLOOKUP(B20,DaneRynkowe1!B:D,3,0)</f>
        <v>6.1079999999999995E-2</v>
      </c>
      <c r="E20" s="243">
        <f t="shared" si="0"/>
        <v>0</v>
      </c>
      <c r="F20" s="293">
        <f t="shared" si="1"/>
        <v>0</v>
      </c>
      <c r="G20" s="256">
        <f t="shared" si="4"/>
        <v>1.0015230802950474</v>
      </c>
      <c r="I20" s="249">
        <f>WORKDAY(J20,-5,KalendarzŚwiąt!$A$2:$A$103)</f>
        <v>44862</v>
      </c>
      <c r="J20" s="289">
        <f t="shared" si="8"/>
        <v>44871</v>
      </c>
      <c r="K20" s="242">
        <f>VLOOKUP(I20,DaneRynkowe1!$B:$D,3,0)</f>
        <v>6.1079999999999995E-2</v>
      </c>
      <c r="L20" s="292">
        <v>1</v>
      </c>
      <c r="M20" s="290">
        <f t="shared" si="2"/>
        <v>1.6734246575342464E-4</v>
      </c>
      <c r="N20" s="256">
        <f t="shared" si="5"/>
        <v>1.0020260433277668</v>
      </c>
      <c r="P20" s="245">
        <f>WORKDAY(Q20,-5,KalendarzŚwiąt!$A$2:$A$103)</f>
        <v>44862</v>
      </c>
      <c r="Q20" s="289">
        <f t="shared" si="9"/>
        <v>44871</v>
      </c>
      <c r="R20" s="257">
        <f>R19</f>
        <v>6.1939999999982565E-2</v>
      </c>
      <c r="S20" s="243">
        <v>1</v>
      </c>
      <c r="T20" s="290">
        <f t="shared" si="3"/>
        <v>1.6969863013693853E-4</v>
      </c>
      <c r="U20" s="256">
        <f t="shared" si="6"/>
        <v>1.0020330381087301</v>
      </c>
    </row>
    <row r="21" spans="2:21" x14ac:dyDescent="0.3">
      <c r="B21" s="241">
        <f>WORKDAY(C21,-5,KalendarzŚwiąt!$A$2:$A$103)</f>
        <v>44862</v>
      </c>
      <c r="C21" s="289">
        <f t="shared" si="7"/>
        <v>44872</v>
      </c>
      <c r="D21" s="242">
        <f>VLOOKUP(B21,DaneRynkowe1!B:D,3,0)</f>
        <v>6.1079999999999995E-2</v>
      </c>
      <c r="E21" s="243">
        <f t="shared" si="0"/>
        <v>3</v>
      </c>
      <c r="F21" s="290">
        <f t="shared" si="1"/>
        <v>5.0202739726027388E-4</v>
      </c>
      <c r="G21" s="244">
        <f t="shared" si="4"/>
        <v>1.0020258723203441</v>
      </c>
      <c r="H21" s="243"/>
      <c r="I21" s="241">
        <f>WORKDAY(J21,-4,KalendarzŚwiąt!$A$2:$A$103)</f>
        <v>44865</v>
      </c>
      <c r="J21" s="289">
        <f t="shared" si="8"/>
        <v>44872</v>
      </c>
      <c r="K21" s="242">
        <f>VLOOKUP(I21,DaneRynkowe1!$B:$D,3,0)</f>
        <v>5.8230000000000004E-2</v>
      </c>
      <c r="L21" s="292">
        <v>1</v>
      </c>
      <c r="M21" s="290">
        <f t="shared" si="2"/>
        <v>1.5953424657534247E-4</v>
      </c>
      <c r="N21" s="244">
        <f t="shared" si="5"/>
        <v>1.0021859007976381</v>
      </c>
      <c r="O21" s="243"/>
      <c r="P21" s="241">
        <f>WORKDAY(Q21,-4,KalendarzŚwiąt!$A$2:$A$103)</f>
        <v>44865</v>
      </c>
      <c r="Q21" s="289">
        <f t="shared" si="9"/>
        <v>44872</v>
      </c>
      <c r="R21" s="257">
        <f>R20</f>
        <v>6.1939999999982565E-2</v>
      </c>
      <c r="S21" s="243">
        <v>1</v>
      </c>
      <c r="T21" s="290">
        <f t="shared" si="3"/>
        <v>1.6969863013693853E-4</v>
      </c>
      <c r="U21" s="256">
        <f t="shared" si="6"/>
        <v>1.002203081742649</v>
      </c>
    </row>
    <row r="22" spans="2:21" x14ac:dyDescent="0.3">
      <c r="B22" s="241">
        <f>WORKDAY(C22,-5,KalendarzŚwiąt!$A$2:$A$103)</f>
        <v>44865</v>
      </c>
      <c r="C22" s="289">
        <f t="shared" si="7"/>
        <v>44873</v>
      </c>
      <c r="D22" s="242">
        <f>VLOOKUP(B22,DaneRynkowe1!B:D,3,0)</f>
        <v>5.8230000000000004E-2</v>
      </c>
      <c r="E22" s="243">
        <f t="shared" si="0"/>
        <v>2</v>
      </c>
      <c r="F22" s="290">
        <f t="shared" si="1"/>
        <v>3.1906849315068494E-4</v>
      </c>
      <c r="G22" s="244">
        <f t="shared" si="4"/>
        <v>1.0023455872055234</v>
      </c>
      <c r="H22" s="243"/>
      <c r="I22" s="241">
        <f>WORKDAY(J22,-5,KalendarzŚwiąt!$A$2:$A$103)</f>
        <v>44865</v>
      </c>
      <c r="J22" s="289">
        <f t="shared" si="8"/>
        <v>44873</v>
      </c>
      <c r="K22" s="242">
        <f>VLOOKUP(I22,DaneRynkowe1!$B:$D,3,0)</f>
        <v>5.8230000000000004E-2</v>
      </c>
      <c r="L22" s="292">
        <v>1</v>
      </c>
      <c r="M22" s="290">
        <f t="shared" si="2"/>
        <v>1.5953424657534247E-4</v>
      </c>
      <c r="N22" s="244">
        <f t="shared" si="5"/>
        <v>1.0023457837702505</v>
      </c>
      <c r="O22" s="243"/>
      <c r="P22" s="241">
        <f>WORKDAY(Q22,-5,KalendarzŚwiąt!$A$2:$A$103)</f>
        <v>44865</v>
      </c>
      <c r="Q22" s="289">
        <f t="shared" si="9"/>
        <v>44873</v>
      </c>
      <c r="R22" s="257">
        <f>R21</f>
        <v>6.1939999999982565E-2</v>
      </c>
      <c r="S22" s="243">
        <v>1</v>
      </c>
      <c r="T22" s="290">
        <f t="shared" si="3"/>
        <v>1.6969863013693853E-4</v>
      </c>
      <c r="U22" s="256">
        <f t="shared" si="6"/>
        <v>1.0023731542327399</v>
      </c>
    </row>
    <row r="23" spans="2:21" x14ac:dyDescent="0.3">
      <c r="B23" s="241">
        <f>WORKDAY(C23,-5,KalendarzŚwiąt!$A$2:$A$103)</f>
        <v>44867</v>
      </c>
      <c r="C23" s="289">
        <f t="shared" si="7"/>
        <v>44874</v>
      </c>
      <c r="D23" s="242">
        <f>VLOOKUP(B23,DaneRynkowe1!B:D,3,0)</f>
        <v>6.3899999999999998E-2</v>
      </c>
      <c r="E23" s="243">
        <f t="shared" si="0"/>
        <v>1</v>
      </c>
      <c r="F23" s="290">
        <f t="shared" si="1"/>
        <v>1.7506849315068493E-4</v>
      </c>
      <c r="G23" s="244">
        <f t="shared" si="4"/>
        <v>1.0025210663370918</v>
      </c>
      <c r="H23" s="243"/>
      <c r="I23" s="241">
        <f>WORKDAY(J23,-5,KalendarzŚwiąt!$A$2:$A$103)</f>
        <v>44867</v>
      </c>
      <c r="J23" s="289">
        <f t="shared" si="8"/>
        <v>44874</v>
      </c>
      <c r="K23" s="242">
        <f>VLOOKUP(I23,DaneRynkowe1!$B:$D,3,0)</f>
        <v>6.3899999999999998E-2</v>
      </c>
      <c r="L23" s="292">
        <v>1</v>
      </c>
      <c r="M23" s="290">
        <f t="shared" si="2"/>
        <v>1.7506849315068493E-4</v>
      </c>
      <c r="N23" s="244">
        <f t="shared" si="5"/>
        <v>1.0025212629362312</v>
      </c>
      <c r="O23" s="243"/>
      <c r="P23" s="241">
        <f>WORKDAY(Q23,-5,KalendarzŚwiąt!$A$2:$A$103)</f>
        <v>44867</v>
      </c>
      <c r="Q23" s="289">
        <f t="shared" si="9"/>
        <v>44874</v>
      </c>
      <c r="R23" s="242">
        <f>VLOOKUP(P23,DaneRynkowe1!$B:$D,3,0)</f>
        <v>6.3899999999999998E-2</v>
      </c>
      <c r="S23" s="243">
        <v>1</v>
      </c>
      <c r="T23" s="290">
        <f t="shared" si="3"/>
        <v>1.7506849315068493E-4</v>
      </c>
      <c r="U23" s="244">
        <f t="shared" si="6"/>
        <v>1.0025486381904261</v>
      </c>
    </row>
    <row r="24" spans="2:21" x14ac:dyDescent="0.3">
      <c r="B24" s="241">
        <f>WORKDAY(C24,-5,KalendarzŚwiąt!$A$2:$A$103)</f>
        <v>44868</v>
      </c>
      <c r="C24" s="289">
        <f t="shared" si="7"/>
        <v>44875</v>
      </c>
      <c r="D24" s="242">
        <f>VLOOKUP(B24,DaneRynkowe1!B:D,3,0)</f>
        <v>6.4600000000000005E-2</v>
      </c>
      <c r="E24" s="243">
        <f t="shared" si="0"/>
        <v>1</v>
      </c>
      <c r="F24" s="290">
        <f t="shared" si="1"/>
        <v>1.7698630136986303E-4</v>
      </c>
      <c r="G24" s="244">
        <f t="shared" si="4"/>
        <v>1.0026984988326682</v>
      </c>
      <c r="H24" s="243"/>
      <c r="I24" s="241">
        <f>WORKDAY(J24,-5,KalendarzŚwiąt!$A$2:$A$103)</f>
        <v>44868</v>
      </c>
      <c r="J24" s="289">
        <f t="shared" si="8"/>
        <v>44875</v>
      </c>
      <c r="K24" s="242">
        <f>VLOOKUP(I24,DaneRynkowe1!$B:$D,3,0)</f>
        <v>6.4600000000000005E-2</v>
      </c>
      <c r="L24" s="292">
        <v>1</v>
      </c>
      <c r="M24" s="290">
        <f t="shared" si="2"/>
        <v>1.7698630136986303E-4</v>
      </c>
      <c r="N24" s="244">
        <f t="shared" si="5"/>
        <v>1.0026986954666031</v>
      </c>
      <c r="O24" s="243"/>
      <c r="P24" s="241">
        <f>WORKDAY(Q24,-5,KalendarzŚwiąt!$A$2:$A$103)</f>
        <v>44868</v>
      </c>
      <c r="Q24" s="289">
        <f t="shared" si="9"/>
        <v>44875</v>
      </c>
      <c r="R24" s="242">
        <f>VLOOKUP(P24,DaneRynkowe1!$B:$D,3,0)</f>
        <v>6.4600000000000005E-2</v>
      </c>
      <c r="S24" s="243">
        <v>1</v>
      </c>
      <c r="T24" s="290">
        <f t="shared" si="3"/>
        <v>1.7698630136986303E-4</v>
      </c>
      <c r="U24" s="244">
        <f t="shared" si="6"/>
        <v>1.0027260755658427</v>
      </c>
    </row>
    <row r="25" spans="2:21" s="246" customFormat="1" x14ac:dyDescent="0.3">
      <c r="B25" s="245">
        <f>WORKDAY(C25,-5,KalendarzŚwiąt!$A$2:$A$103)</f>
        <v>44869</v>
      </c>
      <c r="C25" s="289">
        <f t="shared" si="7"/>
        <v>44876</v>
      </c>
      <c r="D25" s="242">
        <f>VLOOKUP(B25,DaneRynkowe1!B:D,3,0)</f>
        <v>6.4549999999999996E-2</v>
      </c>
      <c r="E25" s="243">
        <f t="shared" si="0"/>
        <v>0</v>
      </c>
      <c r="F25" s="293">
        <f t="shared" si="1"/>
        <v>0</v>
      </c>
      <c r="G25" s="256">
        <f t="shared" si="4"/>
        <v>1.0026984988326682</v>
      </c>
      <c r="I25" s="249">
        <f>WORKDAY(J25,-5,KalendarzŚwiąt!$A$2:$A$103)</f>
        <v>44869</v>
      </c>
      <c r="J25" s="289">
        <f t="shared" si="8"/>
        <v>44876</v>
      </c>
      <c r="K25" s="242">
        <f>VLOOKUP(I25,DaneRynkowe1!$B:$D,3,0)</f>
        <v>6.4549999999999996E-2</v>
      </c>
      <c r="L25" s="292">
        <v>1</v>
      </c>
      <c r="M25" s="290">
        <f t="shared" si="2"/>
        <v>1.7684931506849313E-4</v>
      </c>
      <c r="N25" s="256">
        <f t="shared" si="5"/>
        <v>1.0028760220441164</v>
      </c>
      <c r="P25" s="245">
        <f>WORKDAY(Q25,-5,KalendarzŚwiąt!$A$2:$A$103)</f>
        <v>44869</v>
      </c>
      <c r="Q25" s="289">
        <f t="shared" si="9"/>
        <v>44876</v>
      </c>
      <c r="R25" s="257">
        <f>R24</f>
        <v>6.4600000000000005E-2</v>
      </c>
      <c r="S25" s="243">
        <v>1</v>
      </c>
      <c r="T25" s="290">
        <f t="shared" si="3"/>
        <v>1.7698630136986303E-4</v>
      </c>
      <c r="U25" s="256">
        <f t="shared" si="6"/>
        <v>1.0029035443452443</v>
      </c>
    </row>
    <row r="26" spans="2:21" s="246" customFormat="1" x14ac:dyDescent="0.3">
      <c r="B26" s="247">
        <f>WORKDAY(C26,-5,KalendarzŚwiąt!$A$2:$A$103)</f>
        <v>44869</v>
      </c>
      <c r="C26" s="251">
        <f t="shared" si="7"/>
        <v>44877</v>
      </c>
      <c r="D26" s="252"/>
      <c r="E26" s="253"/>
      <c r="F26" s="254"/>
      <c r="G26" s="255"/>
      <c r="I26" s="250">
        <f>WORKDAY(J26,-5,KalendarzŚwiąt!$A$2:$A$103)</f>
        <v>44869</v>
      </c>
      <c r="J26" s="251">
        <f t="shared" si="8"/>
        <v>44877</v>
      </c>
      <c r="K26" s="252"/>
      <c r="L26" s="253"/>
      <c r="M26" s="254"/>
      <c r="N26" s="255"/>
      <c r="P26" s="247">
        <f>WORKDAY(Q26,-5,KalendarzŚwiąt!$A$2:$A$103)</f>
        <v>44869</v>
      </c>
      <c r="Q26" s="251">
        <f t="shared" si="9"/>
        <v>44877</v>
      </c>
      <c r="R26" s="252"/>
      <c r="S26" s="253"/>
      <c r="T26" s="254"/>
      <c r="U26" s="255"/>
    </row>
    <row r="27" spans="2:21" x14ac:dyDescent="0.3">
      <c r="B27" s="10"/>
      <c r="C27" s="74"/>
      <c r="D27" s="74"/>
      <c r="J27" s="243"/>
      <c r="K27" s="243"/>
      <c r="L27" s="243"/>
      <c r="M27" s="243"/>
      <c r="N27" s="243"/>
    </row>
    <row r="28" spans="2:21" x14ac:dyDescent="0.3">
      <c r="C28" s="10"/>
      <c r="D28" s="10"/>
    </row>
    <row r="1048555" spans="16289:16289" x14ac:dyDescent="0.3">
      <c r="XBM1048555" s="3" t="s">
        <v>4</v>
      </c>
    </row>
    <row r="1048576" spans="16384:16384" x14ac:dyDescent="0.3">
      <c r="XFD1048576" s="321" t="s">
        <v>4</v>
      </c>
    </row>
  </sheetData>
  <mergeCells count="3">
    <mergeCell ref="B6:C6"/>
    <mergeCell ref="I6:J6"/>
    <mergeCell ref="P6:Q6"/>
  </mergeCells>
  <pageMargins left="0.7" right="0.7" top="0.75" bottom="0.75" header="0.3" footer="0.3"/>
  <pageSetup orientation="portrait" verticalDpi="300"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F3BCC-B90A-44D5-98F3-D512E6182B23}">
  <sheetPr>
    <tabColor theme="9"/>
  </sheetPr>
  <dimension ref="B1:XFD1048576"/>
  <sheetViews>
    <sheetView showGridLines="0" zoomScale="85" zoomScaleNormal="85" workbookViewId="0"/>
  </sheetViews>
  <sheetFormatPr defaultColWidth="9.109375" defaultRowHeight="14.4" x14ac:dyDescent="0.3"/>
  <cols>
    <col min="1" max="1" width="7.44140625" style="3" customWidth="1"/>
    <col min="2" max="2" width="29.5546875" style="3" customWidth="1"/>
    <col min="3" max="4" width="23.44140625" style="3" customWidth="1"/>
    <col min="5" max="5" width="17.44140625" style="3" customWidth="1"/>
    <col min="6" max="6" width="19.44140625" style="3" customWidth="1"/>
    <col min="7" max="7" width="6.109375" style="3" customWidth="1"/>
    <col min="8" max="13" width="23.109375" style="3" customWidth="1"/>
    <col min="14" max="14" width="6.109375" style="3" customWidth="1"/>
    <col min="15" max="16" width="9.109375" style="3"/>
    <col min="17" max="17" width="22.44140625" style="3" customWidth="1"/>
    <col min="18" max="16384" width="9.109375" style="3"/>
  </cols>
  <sheetData>
    <row r="1" spans="2:14" s="17" customFormat="1" ht="18" x14ac:dyDescent="0.3">
      <c r="B1" s="33" t="s">
        <v>78</v>
      </c>
    </row>
    <row r="2" spans="2:14" s="18" customFormat="1" ht="18" x14ac:dyDescent="0.3">
      <c r="B2" s="50" t="s">
        <v>104</v>
      </c>
    </row>
    <row r="3" spans="2:14" x14ac:dyDescent="0.3">
      <c r="B3" s="11"/>
      <c r="C3" s="11"/>
    </row>
    <row r="4" spans="2:14" x14ac:dyDescent="0.3">
      <c r="B4" s="94" t="s">
        <v>16</v>
      </c>
      <c r="C4" s="93">
        <v>1000000000</v>
      </c>
    </row>
    <row r="5" spans="2:14" x14ac:dyDescent="0.3">
      <c r="B5" s="95" t="s">
        <v>79</v>
      </c>
      <c r="C5" s="259">
        <f>50/10000</f>
        <v>5.0000000000000001E-3</v>
      </c>
    </row>
    <row r="6" spans="2:14" x14ac:dyDescent="0.3">
      <c r="B6" s="95" t="s">
        <v>18</v>
      </c>
      <c r="C6" s="259">
        <f>50/10000</f>
        <v>5.0000000000000001E-3</v>
      </c>
    </row>
    <row r="7" spans="2:14" x14ac:dyDescent="0.3">
      <c r="B7" s="137" t="s">
        <v>19</v>
      </c>
      <c r="C7" s="138" t="s">
        <v>20</v>
      </c>
      <c r="D7"/>
      <c r="H7" s="328" t="s">
        <v>29</v>
      </c>
      <c r="I7" s="328"/>
      <c r="J7" s="328"/>
      <c r="K7" s="328"/>
      <c r="L7" s="328"/>
      <c r="M7" s="328"/>
      <c r="N7"/>
    </row>
    <row r="8" spans="2:14" s="139" customFormat="1" x14ac:dyDescent="0.3">
      <c r="H8" s="140" t="s">
        <v>28</v>
      </c>
      <c r="I8" s="141" t="s">
        <v>28</v>
      </c>
      <c r="J8" s="141" t="s">
        <v>28</v>
      </c>
      <c r="K8" s="141" t="s">
        <v>28</v>
      </c>
      <c r="L8" s="142">
        <v>2</v>
      </c>
      <c r="M8" s="143" t="s">
        <v>28</v>
      </c>
    </row>
    <row r="9" spans="2:14" x14ac:dyDescent="0.3">
      <c r="H9" s="58"/>
    </row>
    <row r="10" spans="2:14" ht="55.5" customHeight="1" x14ac:dyDescent="0.3">
      <c r="B10" s="326"/>
      <c r="C10" s="327"/>
      <c r="D10" s="29"/>
      <c r="E10" s="29"/>
      <c r="F10" s="30"/>
      <c r="H10" s="26"/>
      <c r="I10" s="39"/>
      <c r="J10" s="39"/>
      <c r="K10" s="39"/>
      <c r="L10" s="39"/>
      <c r="M10" s="40"/>
    </row>
    <row r="11" spans="2:14" s="4" customFormat="1" ht="72" x14ac:dyDescent="0.3">
      <c r="B11" s="62" t="s">
        <v>162</v>
      </c>
      <c r="C11" s="60" t="s">
        <v>108</v>
      </c>
      <c r="D11" s="60" t="s">
        <v>109</v>
      </c>
      <c r="E11" s="60" t="s">
        <v>27</v>
      </c>
      <c r="F11" s="60" t="s">
        <v>42</v>
      </c>
      <c r="G11" s="1"/>
      <c r="H11" s="88" t="s">
        <v>161</v>
      </c>
      <c r="I11" s="87" t="s">
        <v>112</v>
      </c>
      <c r="J11" s="87" t="s">
        <v>79</v>
      </c>
      <c r="K11" s="87" t="s">
        <v>18</v>
      </c>
      <c r="L11" s="87" t="s">
        <v>117</v>
      </c>
      <c r="M11" s="89" t="s">
        <v>30</v>
      </c>
    </row>
    <row r="12" spans="2:14" s="4" customFormat="1" x14ac:dyDescent="0.3">
      <c r="B12" s="52"/>
      <c r="C12" s="53"/>
      <c r="D12" s="53"/>
      <c r="E12" s="53"/>
      <c r="F12" s="37"/>
      <c r="G12" s="54"/>
      <c r="H12" s="100" t="s">
        <v>3</v>
      </c>
      <c r="I12" s="56"/>
      <c r="J12" s="56"/>
      <c r="K12" s="56"/>
      <c r="L12" s="56"/>
      <c r="M12" s="57"/>
    </row>
    <row r="13" spans="2:14" x14ac:dyDescent="0.3">
      <c r="B13" s="5">
        <f>WORKDAY(C13,-2,KalendarzŚwiąt!$A$2:$A$103)</f>
        <v>44867</v>
      </c>
      <c r="C13" s="73">
        <v>44869</v>
      </c>
      <c r="D13" s="10">
        <f>WORKDAY(C13,1,KalendarzŚwiąt!$A$2:$A$103)</f>
        <v>44872</v>
      </c>
      <c r="E13" s="212">
        <f>D13-C13</f>
        <v>3</v>
      </c>
      <c r="F13" s="6">
        <f>SUM($E13:E$13)</f>
        <v>3</v>
      </c>
      <c r="H13" s="126">
        <f>VLOOKUP(B13,DaneRynkowe3!B:H,6,0)</f>
        <v>6.2379199999999996E-2</v>
      </c>
      <c r="I13" s="8">
        <f>$C$4</f>
        <v>1000000000</v>
      </c>
      <c r="J13" s="218">
        <f t="shared" ref="J13:J31" si="0">$C$5</f>
        <v>5.0000000000000001E-3</v>
      </c>
      <c r="K13" s="216">
        <f>$C$6</f>
        <v>5.0000000000000001E-3</v>
      </c>
      <c r="L13" s="19">
        <f>ROUND(I13*(H13+J13+K13)*F13/365,$L$8)</f>
        <v>594897.53</v>
      </c>
      <c r="M13" s="9">
        <f>L13</f>
        <v>594897.53</v>
      </c>
    </row>
    <row r="14" spans="2:14" x14ac:dyDescent="0.3">
      <c r="B14" s="5">
        <f>B13</f>
        <v>44867</v>
      </c>
      <c r="C14" s="10">
        <f>D13</f>
        <v>44872</v>
      </c>
      <c r="D14" s="10">
        <f>WORKDAY(C14,1,KalendarzŚwiąt!$A$2:$A$103)</f>
        <v>44873</v>
      </c>
      <c r="E14" s="212">
        <f t="shared" ref="E14:E31" si="1">D14-C14</f>
        <v>1</v>
      </c>
      <c r="F14" s="6">
        <f>SUM($E$13:E14)</f>
        <v>4</v>
      </c>
      <c r="H14" s="323">
        <f>VLOOKUP(B14,DaneRynkowe3!B:H,6,0)</f>
        <v>6.2379199999999996E-2</v>
      </c>
      <c r="I14" s="8">
        <f t="shared" ref="I14:I31" si="2">$C$4</f>
        <v>1000000000</v>
      </c>
      <c r="J14" s="218">
        <f t="shared" si="0"/>
        <v>5.0000000000000001E-3</v>
      </c>
      <c r="K14" s="216">
        <f t="shared" ref="K14:K31" si="3">$C$6</f>
        <v>5.0000000000000001E-3</v>
      </c>
      <c r="L14" s="19">
        <f t="shared" ref="L14:L31" si="4">ROUND(I14*(H14+J14+K14)*F14/365,$L$8)</f>
        <v>793196.71</v>
      </c>
      <c r="M14" s="9">
        <f>L14-L13</f>
        <v>198299.17999999993</v>
      </c>
    </row>
    <row r="15" spans="2:14" x14ac:dyDescent="0.3">
      <c r="B15" s="5">
        <f t="shared" ref="B15:B32" si="5">B14</f>
        <v>44867</v>
      </c>
      <c r="C15" s="10">
        <f t="shared" ref="C15:C31" si="6">D14</f>
        <v>44873</v>
      </c>
      <c r="D15" s="10">
        <f>WORKDAY(C15,1,KalendarzŚwiąt!$A$2:$A$103)</f>
        <v>44874</v>
      </c>
      <c r="E15" s="212">
        <f t="shared" si="1"/>
        <v>1</v>
      </c>
      <c r="F15" s="6">
        <f>SUM($E$13:E15)</f>
        <v>5</v>
      </c>
      <c r="H15" s="323">
        <f>VLOOKUP(B15,DaneRynkowe3!B:H,6,0)</f>
        <v>6.2379199999999996E-2</v>
      </c>
      <c r="I15" s="8">
        <f t="shared" si="2"/>
        <v>1000000000</v>
      </c>
      <c r="J15" s="218">
        <f t="shared" si="0"/>
        <v>5.0000000000000001E-3</v>
      </c>
      <c r="K15" s="216">
        <f t="shared" si="3"/>
        <v>5.0000000000000001E-3</v>
      </c>
      <c r="L15" s="19">
        <f t="shared" si="4"/>
        <v>991495.89</v>
      </c>
      <c r="M15" s="9">
        <f>L15-L14</f>
        <v>198299.18000000005</v>
      </c>
    </row>
    <row r="16" spans="2:14" x14ac:dyDescent="0.3">
      <c r="B16" s="5">
        <f t="shared" si="5"/>
        <v>44867</v>
      </c>
      <c r="C16" s="10">
        <f t="shared" si="6"/>
        <v>44874</v>
      </c>
      <c r="D16" s="10">
        <f>WORKDAY(C16,1,KalendarzŚwiąt!$A$2:$A$103)</f>
        <v>44875</v>
      </c>
      <c r="E16" s="212">
        <f t="shared" si="1"/>
        <v>1</v>
      </c>
      <c r="F16" s="6">
        <f>SUM($E$13:E16)</f>
        <v>6</v>
      </c>
      <c r="H16" s="323">
        <f>VLOOKUP(B16,DaneRynkowe3!B:H,6,0)</f>
        <v>6.2379199999999996E-2</v>
      </c>
      <c r="I16" s="8">
        <f t="shared" si="2"/>
        <v>1000000000</v>
      </c>
      <c r="J16" s="218">
        <f t="shared" si="0"/>
        <v>5.0000000000000001E-3</v>
      </c>
      <c r="K16" s="216">
        <f t="shared" si="3"/>
        <v>5.0000000000000001E-3</v>
      </c>
      <c r="L16" s="19">
        <f t="shared" si="4"/>
        <v>1189795.07</v>
      </c>
      <c r="M16" s="9">
        <f>L16-L15</f>
        <v>198299.18000000005</v>
      </c>
    </row>
    <row r="17" spans="2:13" x14ac:dyDescent="0.3">
      <c r="B17" s="5">
        <f t="shared" si="5"/>
        <v>44867</v>
      </c>
      <c r="C17" s="10">
        <f t="shared" si="6"/>
        <v>44875</v>
      </c>
      <c r="D17" s="10">
        <f>WORKDAY(C17,1,KalendarzŚwiąt!$A$2:$A$103)</f>
        <v>44879</v>
      </c>
      <c r="E17" s="212">
        <f t="shared" si="1"/>
        <v>4</v>
      </c>
      <c r="F17" s="6">
        <f>SUM($E$13:E17)</f>
        <v>10</v>
      </c>
      <c r="H17" s="323">
        <f>VLOOKUP(B17,DaneRynkowe3!B:H,6,0)</f>
        <v>6.2379199999999996E-2</v>
      </c>
      <c r="I17" s="8">
        <f t="shared" si="2"/>
        <v>1000000000</v>
      </c>
      <c r="J17" s="218">
        <f t="shared" si="0"/>
        <v>5.0000000000000001E-3</v>
      </c>
      <c r="K17" s="216">
        <f t="shared" si="3"/>
        <v>5.0000000000000001E-3</v>
      </c>
      <c r="L17" s="19">
        <f t="shared" si="4"/>
        <v>1982991.78</v>
      </c>
      <c r="M17" s="9">
        <f t="shared" ref="M17:M31" si="7">L17-L16</f>
        <v>793196.71</v>
      </c>
    </row>
    <row r="18" spans="2:13" x14ac:dyDescent="0.3">
      <c r="B18" s="5">
        <f t="shared" si="5"/>
        <v>44867</v>
      </c>
      <c r="C18" s="10">
        <f t="shared" si="6"/>
        <v>44879</v>
      </c>
      <c r="D18" s="10">
        <f>WORKDAY(C18,1,KalendarzŚwiąt!$A$2:$A$103)</f>
        <v>44880</v>
      </c>
      <c r="E18" s="212">
        <f t="shared" si="1"/>
        <v>1</v>
      </c>
      <c r="F18" s="6">
        <f>SUM($E$13:E18)</f>
        <v>11</v>
      </c>
      <c r="H18" s="323">
        <f>VLOOKUP(B18,DaneRynkowe3!B:H,6,0)</f>
        <v>6.2379199999999996E-2</v>
      </c>
      <c r="I18" s="8">
        <f t="shared" si="2"/>
        <v>1000000000</v>
      </c>
      <c r="J18" s="218">
        <f t="shared" si="0"/>
        <v>5.0000000000000001E-3</v>
      </c>
      <c r="K18" s="216">
        <f t="shared" si="3"/>
        <v>5.0000000000000001E-3</v>
      </c>
      <c r="L18" s="19">
        <f t="shared" si="4"/>
        <v>2181290.96</v>
      </c>
      <c r="M18" s="9">
        <f t="shared" si="7"/>
        <v>198299.17999999993</v>
      </c>
    </row>
    <row r="19" spans="2:13" x14ac:dyDescent="0.3">
      <c r="B19" s="5">
        <f t="shared" si="5"/>
        <v>44867</v>
      </c>
      <c r="C19" s="10">
        <f t="shared" si="6"/>
        <v>44880</v>
      </c>
      <c r="D19" s="10">
        <f>WORKDAY(C19,1,KalendarzŚwiąt!$A$2:$A$103)</f>
        <v>44881</v>
      </c>
      <c r="E19" s="212">
        <f t="shared" si="1"/>
        <v>1</v>
      </c>
      <c r="F19" s="6">
        <f>SUM($E$13:E19)</f>
        <v>12</v>
      </c>
      <c r="H19" s="323">
        <f>VLOOKUP(B19,DaneRynkowe3!B:H,6,0)</f>
        <v>6.2379199999999996E-2</v>
      </c>
      <c r="I19" s="8">
        <f t="shared" si="2"/>
        <v>1000000000</v>
      </c>
      <c r="J19" s="218">
        <f t="shared" si="0"/>
        <v>5.0000000000000001E-3</v>
      </c>
      <c r="K19" s="216">
        <f t="shared" si="3"/>
        <v>5.0000000000000001E-3</v>
      </c>
      <c r="L19" s="19">
        <f t="shared" si="4"/>
        <v>2379590.14</v>
      </c>
      <c r="M19" s="9">
        <f t="shared" si="7"/>
        <v>198299.18000000017</v>
      </c>
    </row>
    <row r="20" spans="2:13" x14ac:dyDescent="0.3">
      <c r="B20" s="5">
        <f t="shared" si="5"/>
        <v>44867</v>
      </c>
      <c r="C20" s="10">
        <f t="shared" si="6"/>
        <v>44881</v>
      </c>
      <c r="D20" s="10">
        <f>WORKDAY(C20,1,KalendarzŚwiąt!$A$2:$A$103)</f>
        <v>44882</v>
      </c>
      <c r="E20" s="212">
        <f t="shared" si="1"/>
        <v>1</v>
      </c>
      <c r="F20" s="6">
        <f>SUM($E$13:E20)</f>
        <v>13</v>
      </c>
      <c r="H20" s="323">
        <f>VLOOKUP(B20,DaneRynkowe3!B:H,6,0)</f>
        <v>6.2379199999999996E-2</v>
      </c>
      <c r="I20" s="8">
        <f t="shared" si="2"/>
        <v>1000000000</v>
      </c>
      <c r="J20" s="218">
        <f t="shared" si="0"/>
        <v>5.0000000000000001E-3</v>
      </c>
      <c r="K20" s="216">
        <f t="shared" si="3"/>
        <v>5.0000000000000001E-3</v>
      </c>
      <c r="L20" s="19">
        <f t="shared" si="4"/>
        <v>2577889.3199999998</v>
      </c>
      <c r="M20" s="9">
        <f t="shared" si="7"/>
        <v>198299.1799999997</v>
      </c>
    </row>
    <row r="21" spans="2:13" x14ac:dyDescent="0.3">
      <c r="B21" s="5">
        <f t="shared" si="5"/>
        <v>44867</v>
      </c>
      <c r="C21" s="10">
        <f t="shared" si="6"/>
        <v>44882</v>
      </c>
      <c r="D21" s="10">
        <f>WORKDAY(C21,1,KalendarzŚwiąt!$A$2:$A$103)</f>
        <v>44883</v>
      </c>
      <c r="E21" s="212">
        <f t="shared" si="1"/>
        <v>1</v>
      </c>
      <c r="F21" s="6">
        <f>SUM($E$13:E21)</f>
        <v>14</v>
      </c>
      <c r="H21" s="323">
        <f>VLOOKUP(B21,DaneRynkowe3!B:H,6,0)</f>
        <v>6.2379199999999996E-2</v>
      </c>
      <c r="I21" s="8">
        <f t="shared" si="2"/>
        <v>1000000000</v>
      </c>
      <c r="J21" s="218">
        <f t="shared" si="0"/>
        <v>5.0000000000000001E-3</v>
      </c>
      <c r="K21" s="216">
        <f t="shared" si="3"/>
        <v>5.0000000000000001E-3</v>
      </c>
      <c r="L21" s="19">
        <f t="shared" si="4"/>
        <v>2776188.49</v>
      </c>
      <c r="M21" s="9">
        <f t="shared" si="7"/>
        <v>198299.17000000039</v>
      </c>
    </row>
    <row r="22" spans="2:13" x14ac:dyDescent="0.3">
      <c r="B22" s="5">
        <f t="shared" si="5"/>
        <v>44867</v>
      </c>
      <c r="C22" s="10">
        <f t="shared" si="6"/>
        <v>44883</v>
      </c>
      <c r="D22" s="10">
        <f>WORKDAY(C22,1,KalendarzŚwiąt!$A$2:$A$103)</f>
        <v>44886</v>
      </c>
      <c r="E22" s="212">
        <f t="shared" si="1"/>
        <v>3</v>
      </c>
      <c r="F22" s="6">
        <f>SUM($E$13:E22)</f>
        <v>17</v>
      </c>
      <c r="H22" s="323">
        <f>VLOOKUP(B22,DaneRynkowe3!B:H,6,0)</f>
        <v>6.2379199999999996E-2</v>
      </c>
      <c r="I22" s="8">
        <f t="shared" si="2"/>
        <v>1000000000</v>
      </c>
      <c r="J22" s="218">
        <f t="shared" si="0"/>
        <v>5.0000000000000001E-3</v>
      </c>
      <c r="K22" s="216">
        <f t="shared" si="3"/>
        <v>5.0000000000000001E-3</v>
      </c>
      <c r="L22" s="19">
        <f t="shared" si="4"/>
        <v>3371086.03</v>
      </c>
      <c r="M22" s="9">
        <f t="shared" si="7"/>
        <v>594897.53999999957</v>
      </c>
    </row>
    <row r="23" spans="2:13" x14ac:dyDescent="0.3">
      <c r="B23" s="5">
        <f t="shared" si="5"/>
        <v>44867</v>
      </c>
      <c r="C23" s="10">
        <f t="shared" si="6"/>
        <v>44886</v>
      </c>
      <c r="D23" s="10">
        <f>WORKDAY(C23,1,KalendarzŚwiąt!$A$2:$A$103)</f>
        <v>44887</v>
      </c>
      <c r="E23" s="212">
        <f t="shared" si="1"/>
        <v>1</v>
      </c>
      <c r="F23" s="6">
        <f>SUM($E$13:E23)</f>
        <v>18</v>
      </c>
      <c r="H23" s="323">
        <f>VLOOKUP(B23,DaneRynkowe3!B:H,6,0)</f>
        <v>6.2379199999999996E-2</v>
      </c>
      <c r="I23" s="8">
        <f t="shared" si="2"/>
        <v>1000000000</v>
      </c>
      <c r="J23" s="218">
        <f t="shared" si="0"/>
        <v>5.0000000000000001E-3</v>
      </c>
      <c r="K23" s="216">
        <f t="shared" si="3"/>
        <v>5.0000000000000001E-3</v>
      </c>
      <c r="L23" s="19">
        <f t="shared" si="4"/>
        <v>3569385.21</v>
      </c>
      <c r="M23" s="9">
        <f t="shared" si="7"/>
        <v>198299.18000000017</v>
      </c>
    </row>
    <row r="24" spans="2:13" x14ac:dyDescent="0.3">
      <c r="B24" s="5">
        <f t="shared" si="5"/>
        <v>44867</v>
      </c>
      <c r="C24" s="10">
        <f t="shared" si="6"/>
        <v>44887</v>
      </c>
      <c r="D24" s="10">
        <f>WORKDAY(C24,1,KalendarzŚwiąt!$A$2:$A$103)</f>
        <v>44888</v>
      </c>
      <c r="E24" s="212">
        <f t="shared" si="1"/>
        <v>1</v>
      </c>
      <c r="F24" s="6">
        <f>SUM($E$13:E24)</f>
        <v>19</v>
      </c>
      <c r="H24" s="323">
        <f>VLOOKUP(B24,DaneRynkowe3!B:H,6,0)</f>
        <v>6.2379199999999996E-2</v>
      </c>
      <c r="I24" s="8">
        <f t="shared" si="2"/>
        <v>1000000000</v>
      </c>
      <c r="J24" s="218">
        <f t="shared" si="0"/>
        <v>5.0000000000000001E-3</v>
      </c>
      <c r="K24" s="216">
        <f t="shared" si="3"/>
        <v>5.0000000000000001E-3</v>
      </c>
      <c r="L24" s="19">
        <f t="shared" si="4"/>
        <v>3767684.38</v>
      </c>
      <c r="M24" s="9">
        <f t="shared" si="7"/>
        <v>198299.16999999993</v>
      </c>
    </row>
    <row r="25" spans="2:13" x14ac:dyDescent="0.3">
      <c r="B25" s="5">
        <f t="shared" si="5"/>
        <v>44867</v>
      </c>
      <c r="C25" s="10">
        <f t="shared" si="6"/>
        <v>44888</v>
      </c>
      <c r="D25" s="10">
        <f>WORKDAY(C25,1,KalendarzŚwiąt!$A$2:$A$103)</f>
        <v>44889</v>
      </c>
      <c r="E25" s="212">
        <f t="shared" si="1"/>
        <v>1</v>
      </c>
      <c r="F25" s="6">
        <f>SUM($E$13:E25)</f>
        <v>20</v>
      </c>
      <c r="H25" s="323">
        <f>VLOOKUP(B25,DaneRynkowe3!B:H,6,0)</f>
        <v>6.2379199999999996E-2</v>
      </c>
      <c r="I25" s="8">
        <f t="shared" si="2"/>
        <v>1000000000</v>
      </c>
      <c r="J25" s="218">
        <f t="shared" si="0"/>
        <v>5.0000000000000001E-3</v>
      </c>
      <c r="K25" s="216">
        <f t="shared" si="3"/>
        <v>5.0000000000000001E-3</v>
      </c>
      <c r="L25" s="19">
        <f t="shared" si="4"/>
        <v>3965983.56</v>
      </c>
      <c r="M25" s="9">
        <f t="shared" si="7"/>
        <v>198299.18000000017</v>
      </c>
    </row>
    <row r="26" spans="2:13" x14ac:dyDescent="0.3">
      <c r="B26" s="5">
        <f t="shared" si="5"/>
        <v>44867</v>
      </c>
      <c r="C26" s="10">
        <f t="shared" si="6"/>
        <v>44889</v>
      </c>
      <c r="D26" s="10">
        <f>WORKDAY(C26,1,KalendarzŚwiąt!$A$2:$A$103)</f>
        <v>44890</v>
      </c>
      <c r="E26" s="212">
        <f t="shared" si="1"/>
        <v>1</v>
      </c>
      <c r="F26" s="6">
        <f>SUM($E$13:E26)</f>
        <v>21</v>
      </c>
      <c r="H26" s="323">
        <f>VLOOKUP(B26,DaneRynkowe3!B:H,6,0)</f>
        <v>6.2379199999999996E-2</v>
      </c>
      <c r="I26" s="8">
        <f t="shared" si="2"/>
        <v>1000000000</v>
      </c>
      <c r="J26" s="218">
        <f t="shared" si="0"/>
        <v>5.0000000000000001E-3</v>
      </c>
      <c r="K26" s="216">
        <f t="shared" si="3"/>
        <v>5.0000000000000001E-3</v>
      </c>
      <c r="L26" s="19">
        <f t="shared" si="4"/>
        <v>4164282.74</v>
      </c>
      <c r="M26" s="9">
        <f t="shared" si="7"/>
        <v>198299.18000000017</v>
      </c>
    </row>
    <row r="27" spans="2:13" x14ac:dyDescent="0.3">
      <c r="B27" s="5">
        <f t="shared" si="5"/>
        <v>44867</v>
      </c>
      <c r="C27" s="10">
        <f t="shared" si="6"/>
        <v>44890</v>
      </c>
      <c r="D27" s="10">
        <f>WORKDAY(C27,1,KalendarzŚwiąt!$A$2:$A$103)</f>
        <v>44893</v>
      </c>
      <c r="E27" s="212">
        <f t="shared" si="1"/>
        <v>3</v>
      </c>
      <c r="F27" s="6">
        <f>SUM($E$13:E27)</f>
        <v>24</v>
      </c>
      <c r="H27" s="323">
        <f>VLOOKUP(B27,DaneRynkowe3!B:H,6,0)</f>
        <v>6.2379199999999996E-2</v>
      </c>
      <c r="I27" s="8">
        <f t="shared" si="2"/>
        <v>1000000000</v>
      </c>
      <c r="J27" s="218">
        <f t="shared" si="0"/>
        <v>5.0000000000000001E-3</v>
      </c>
      <c r="K27" s="216">
        <f t="shared" si="3"/>
        <v>5.0000000000000001E-3</v>
      </c>
      <c r="L27" s="19">
        <f t="shared" si="4"/>
        <v>4759180.2699999996</v>
      </c>
      <c r="M27" s="9">
        <f t="shared" si="7"/>
        <v>594897.52999999933</v>
      </c>
    </row>
    <row r="28" spans="2:13" x14ac:dyDescent="0.3">
      <c r="B28" s="5">
        <f t="shared" si="5"/>
        <v>44867</v>
      </c>
      <c r="C28" s="10">
        <f t="shared" si="6"/>
        <v>44893</v>
      </c>
      <c r="D28" s="10">
        <f>WORKDAY(C28,1,KalendarzŚwiąt!$A$2:$A$103)</f>
        <v>44894</v>
      </c>
      <c r="E28" s="212">
        <f t="shared" si="1"/>
        <v>1</v>
      </c>
      <c r="F28" s="6">
        <f>SUM($E$13:E28)</f>
        <v>25</v>
      </c>
      <c r="H28" s="323">
        <f>VLOOKUP(B28,DaneRynkowe3!B:H,6,0)</f>
        <v>6.2379199999999996E-2</v>
      </c>
      <c r="I28" s="8">
        <f t="shared" si="2"/>
        <v>1000000000</v>
      </c>
      <c r="J28" s="218">
        <f t="shared" si="0"/>
        <v>5.0000000000000001E-3</v>
      </c>
      <c r="K28" s="216">
        <f t="shared" si="3"/>
        <v>5.0000000000000001E-3</v>
      </c>
      <c r="L28" s="19">
        <f t="shared" si="4"/>
        <v>4957479.45</v>
      </c>
      <c r="M28" s="9">
        <f t="shared" si="7"/>
        <v>198299.18000000063</v>
      </c>
    </row>
    <row r="29" spans="2:13" x14ac:dyDescent="0.3">
      <c r="B29" s="5">
        <f t="shared" si="5"/>
        <v>44867</v>
      </c>
      <c r="C29" s="10">
        <f t="shared" si="6"/>
        <v>44894</v>
      </c>
      <c r="D29" s="10">
        <f>WORKDAY(C29,1,KalendarzŚwiąt!$A$2:$A$103)</f>
        <v>44895</v>
      </c>
      <c r="E29" s="212">
        <f t="shared" si="1"/>
        <v>1</v>
      </c>
      <c r="F29" s="6">
        <f>SUM($E$13:E29)</f>
        <v>26</v>
      </c>
      <c r="H29" s="323">
        <f>VLOOKUP(B29,DaneRynkowe3!B:H,6,0)</f>
        <v>6.2379199999999996E-2</v>
      </c>
      <c r="I29" s="8">
        <f t="shared" si="2"/>
        <v>1000000000</v>
      </c>
      <c r="J29" s="218">
        <f t="shared" si="0"/>
        <v>5.0000000000000001E-3</v>
      </c>
      <c r="K29" s="216">
        <f t="shared" si="3"/>
        <v>5.0000000000000001E-3</v>
      </c>
      <c r="L29" s="19">
        <f t="shared" si="4"/>
        <v>5155778.63</v>
      </c>
      <c r="M29" s="9">
        <f t="shared" si="7"/>
        <v>198299.1799999997</v>
      </c>
    </row>
    <row r="30" spans="2:13" x14ac:dyDescent="0.3">
      <c r="B30" s="5">
        <f t="shared" si="5"/>
        <v>44867</v>
      </c>
      <c r="C30" s="10">
        <f t="shared" si="6"/>
        <v>44895</v>
      </c>
      <c r="D30" s="10">
        <f>WORKDAY(C30,1,KalendarzŚwiąt!$A$2:$A$103)</f>
        <v>44896</v>
      </c>
      <c r="E30" s="212">
        <f t="shared" si="1"/>
        <v>1</v>
      </c>
      <c r="F30" s="6">
        <f>SUM($E$13:E30)</f>
        <v>27</v>
      </c>
      <c r="H30" s="323">
        <f>VLOOKUP(B30,DaneRynkowe3!B:H,6,0)</f>
        <v>6.2379199999999996E-2</v>
      </c>
      <c r="I30" s="8">
        <f t="shared" si="2"/>
        <v>1000000000</v>
      </c>
      <c r="J30" s="218">
        <f t="shared" si="0"/>
        <v>5.0000000000000001E-3</v>
      </c>
      <c r="K30" s="216">
        <f t="shared" si="3"/>
        <v>5.0000000000000001E-3</v>
      </c>
      <c r="L30" s="19">
        <f t="shared" si="4"/>
        <v>5354077.8099999996</v>
      </c>
      <c r="M30" s="9">
        <f t="shared" si="7"/>
        <v>198299.1799999997</v>
      </c>
    </row>
    <row r="31" spans="2:13" x14ac:dyDescent="0.3">
      <c r="B31" s="5">
        <f t="shared" si="5"/>
        <v>44867</v>
      </c>
      <c r="C31" s="10">
        <f t="shared" si="6"/>
        <v>44896</v>
      </c>
      <c r="D31" s="10">
        <f>WORKDAY(C31,1,KalendarzŚwiąt!$A$2:$A$103)</f>
        <v>44897</v>
      </c>
      <c r="E31" s="212">
        <f t="shared" si="1"/>
        <v>1</v>
      </c>
      <c r="F31" s="6">
        <f>SUM($E$13:E31)</f>
        <v>28</v>
      </c>
      <c r="H31" s="323">
        <f>VLOOKUP(B31,DaneRynkowe3!B:H,6,0)</f>
        <v>6.2379199999999996E-2</v>
      </c>
      <c r="I31" s="8">
        <f t="shared" si="2"/>
        <v>1000000000</v>
      </c>
      <c r="J31" s="218">
        <f t="shared" si="0"/>
        <v>5.0000000000000001E-3</v>
      </c>
      <c r="K31" s="216">
        <f t="shared" si="3"/>
        <v>5.0000000000000001E-3</v>
      </c>
      <c r="L31" s="19">
        <f t="shared" si="4"/>
        <v>5552376.9900000002</v>
      </c>
      <c r="M31" s="9">
        <f t="shared" si="7"/>
        <v>198299.18000000063</v>
      </c>
    </row>
    <row r="32" spans="2:13" x14ac:dyDescent="0.3">
      <c r="B32" s="16">
        <f t="shared" si="5"/>
        <v>44867</v>
      </c>
      <c r="C32" s="90">
        <f>WORKDAY(C31,1,KalendarzŚwiąt!$A$2:$A$103)</f>
        <v>44897</v>
      </c>
      <c r="D32" s="81"/>
      <c r="E32" s="81"/>
      <c r="F32" s="12"/>
      <c r="H32" s="84"/>
      <c r="I32" s="11"/>
      <c r="J32" s="11"/>
      <c r="K32" s="11"/>
      <c r="L32" s="11"/>
      <c r="M32" s="12"/>
    </row>
    <row r="33" spans="2:13" x14ac:dyDescent="0.3">
      <c r="B33" s="10"/>
      <c r="C33" s="74"/>
      <c r="D33" s="74"/>
    </row>
    <row r="34" spans="2:13" x14ac:dyDescent="0.3">
      <c r="C34" s="10"/>
      <c r="D34" s="10"/>
      <c r="I34"/>
      <c r="K34" s="83" t="s">
        <v>32</v>
      </c>
      <c r="L34" s="210">
        <f>I13*(H13+J13+K13)*C38/365</f>
        <v>5552376.98630137</v>
      </c>
    </row>
    <row r="35" spans="2:13" x14ac:dyDescent="0.3">
      <c r="B35" s="82" t="s">
        <v>5</v>
      </c>
      <c r="C35" s="76"/>
      <c r="D35"/>
    </row>
    <row r="36" spans="2:13" x14ac:dyDescent="0.3">
      <c r="B36" s="75" t="s">
        <v>13</v>
      </c>
      <c r="C36" s="10">
        <f>C13</f>
        <v>44869</v>
      </c>
      <c r="D36" s="10"/>
      <c r="I36"/>
      <c r="J36"/>
      <c r="K36"/>
      <c r="L36"/>
      <c r="M36"/>
    </row>
    <row r="37" spans="2:13" x14ac:dyDescent="0.3">
      <c r="B37" s="75" t="s">
        <v>14</v>
      </c>
      <c r="C37" s="10">
        <f>C32</f>
        <v>44897</v>
      </c>
      <c r="D37" s="10"/>
      <c r="I37"/>
      <c r="J37"/>
      <c r="K37"/>
      <c r="L37"/>
      <c r="M37"/>
    </row>
    <row r="38" spans="2:13" x14ac:dyDescent="0.3">
      <c r="B38" s="77" t="s">
        <v>15</v>
      </c>
      <c r="C38" s="11">
        <f>C37-C36</f>
        <v>28</v>
      </c>
      <c r="I38"/>
      <c r="J38"/>
      <c r="K38"/>
      <c r="L38"/>
      <c r="M38"/>
    </row>
    <row r="39" spans="2:13" x14ac:dyDescent="0.3">
      <c r="I39"/>
      <c r="J39"/>
      <c r="K39"/>
      <c r="L39"/>
      <c r="M39"/>
    </row>
    <row r="40" spans="2:13" x14ac:dyDescent="0.3">
      <c r="I40"/>
      <c r="J40"/>
      <c r="K40"/>
      <c r="L40"/>
      <c r="M40"/>
    </row>
    <row r="1048576" spans="16384:16384" x14ac:dyDescent="0.3">
      <c r="XFD1048576" s="320" t="s">
        <v>4</v>
      </c>
    </row>
  </sheetData>
  <mergeCells count="2">
    <mergeCell ref="B10:C10"/>
    <mergeCell ref="H7:M7"/>
  </mergeCells>
  <pageMargins left="0.7" right="0.7" top="0.75" bottom="0.75" header="0.3" footer="0.3"/>
  <pageSetup orientation="portrait" verticalDpi="300"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C9B78-EE42-4D30-95DC-4134B566C244}">
  <sheetPr>
    <tabColor theme="9" tint="-0.499984740745262"/>
  </sheetPr>
  <dimension ref="B1:XFD1048576"/>
  <sheetViews>
    <sheetView showGridLines="0" zoomScale="85" zoomScaleNormal="85" workbookViewId="0"/>
  </sheetViews>
  <sheetFormatPr defaultRowHeight="14.4" x14ac:dyDescent="0.3"/>
  <cols>
    <col min="1" max="1" width="7.33203125" customWidth="1"/>
    <col min="2" max="2" width="57.5546875" customWidth="1"/>
    <col min="3" max="7" width="18.5546875" customWidth="1"/>
    <col min="8" max="10" width="8.5546875" customWidth="1"/>
    <col min="11" max="11" width="10.44140625" bestFit="1" customWidth="1"/>
    <col min="12" max="12" width="8.5546875" customWidth="1"/>
    <col min="13" max="13" width="10.44140625" bestFit="1" customWidth="1"/>
    <col min="14" max="14" width="8.5546875" customWidth="1"/>
    <col min="15" max="15" width="10.44140625" bestFit="1" customWidth="1"/>
    <col min="16" max="37" width="8.5546875" customWidth="1"/>
  </cols>
  <sheetData>
    <row r="1" spans="2:36" s="17" customFormat="1" ht="18" x14ac:dyDescent="0.3">
      <c r="B1" s="33" t="s">
        <v>141</v>
      </c>
      <c r="Z1" s="221"/>
    </row>
    <row r="2" spans="2:36" s="18" customFormat="1" ht="18" x14ac:dyDescent="0.3">
      <c r="B2" s="50" t="s">
        <v>169</v>
      </c>
      <c r="Z2" s="222"/>
    </row>
    <row r="4" spans="2:36" x14ac:dyDescent="0.3">
      <c r="B4" s="94" t="s">
        <v>124</v>
      </c>
      <c r="C4" s="277">
        <v>1000000</v>
      </c>
      <c r="D4" s="287" t="s">
        <v>139</v>
      </c>
      <c r="E4" s="287" t="s">
        <v>140</v>
      </c>
    </row>
    <row r="5" spans="2:36" x14ac:dyDescent="0.3">
      <c r="B5" s="95" t="s">
        <v>13</v>
      </c>
      <c r="C5" s="117">
        <v>44686</v>
      </c>
      <c r="D5" s="286">
        <v>44686</v>
      </c>
      <c r="E5" s="286">
        <v>43895</v>
      </c>
    </row>
    <row r="6" spans="2:36" x14ac:dyDescent="0.3">
      <c r="B6" s="95" t="s">
        <v>14</v>
      </c>
      <c r="C6" s="117">
        <v>44778</v>
      </c>
      <c r="D6" s="286">
        <v>44778</v>
      </c>
      <c r="E6" s="286">
        <v>43990</v>
      </c>
    </row>
    <row r="7" spans="2:36" x14ac:dyDescent="0.3">
      <c r="B7" s="276" t="s">
        <v>15</v>
      </c>
      <c r="C7" s="6">
        <f>C6-C5</f>
        <v>92</v>
      </c>
      <c r="O7" s="107"/>
    </row>
    <row r="8" spans="2:36" x14ac:dyDescent="0.3">
      <c r="B8" s="96" t="s">
        <v>135</v>
      </c>
      <c r="C8" s="12">
        <f>NETWORKDAYS(C5,C6,KalendarzŚwiąt!A2:A103)-1</f>
        <v>65</v>
      </c>
      <c r="O8" s="107"/>
    </row>
    <row r="9" spans="2:36" x14ac:dyDescent="0.3">
      <c r="O9" s="107"/>
    </row>
    <row r="10" spans="2:36" s="3" customFormat="1" ht="57" customHeight="1" x14ac:dyDescent="0.3">
      <c r="B10" s="150"/>
      <c r="C10" s="150" t="s">
        <v>125</v>
      </c>
      <c r="D10" s="150" t="s">
        <v>126</v>
      </c>
      <c r="E10" s="150" t="s">
        <v>133</v>
      </c>
      <c r="F10" s="150" t="s">
        <v>136</v>
      </c>
      <c r="G10" s="150" t="s">
        <v>134</v>
      </c>
      <c r="J10"/>
      <c r="K10"/>
      <c r="L10"/>
      <c r="M10"/>
      <c r="N10"/>
      <c r="O10" s="107"/>
      <c r="P10" s="201"/>
      <c r="Q10" s="201"/>
      <c r="R10" s="201"/>
      <c r="S10"/>
      <c r="T10"/>
      <c r="U10"/>
      <c r="V10"/>
      <c r="W10"/>
      <c r="X10"/>
      <c r="Y10"/>
      <c r="Z10" s="283"/>
      <c r="AA10" s="283"/>
      <c r="AB10" s="283"/>
      <c r="AC10" s="283"/>
      <c r="AD10" s="283"/>
      <c r="AE10" s="283"/>
      <c r="AF10" s="283"/>
      <c r="AG10" s="283"/>
      <c r="AH10" s="283"/>
      <c r="AI10" s="283"/>
      <c r="AJ10" s="283"/>
    </row>
    <row r="11" spans="2:36" x14ac:dyDescent="0.3">
      <c r="B11" s="278" t="s">
        <v>127</v>
      </c>
      <c r="C11" s="107">
        <f>C5</f>
        <v>44686</v>
      </c>
      <c r="D11" s="107">
        <f t="shared" ref="D11:F12" si="0">C11</f>
        <v>44686</v>
      </c>
      <c r="E11" s="107">
        <f t="shared" si="0"/>
        <v>44686</v>
      </c>
      <c r="F11" s="107">
        <f t="shared" si="0"/>
        <v>44686</v>
      </c>
      <c r="G11" s="107">
        <f>E11</f>
        <v>44686</v>
      </c>
      <c r="O11" s="107"/>
      <c r="P11" s="201"/>
      <c r="Q11" s="201"/>
      <c r="R11" s="201"/>
    </row>
    <row r="12" spans="2:36" x14ac:dyDescent="0.3">
      <c r="B12" s="279" t="s">
        <v>128</v>
      </c>
      <c r="C12" s="123">
        <f>C6</f>
        <v>44778</v>
      </c>
      <c r="D12" s="123">
        <f t="shared" si="0"/>
        <v>44778</v>
      </c>
      <c r="E12" s="123">
        <f t="shared" si="0"/>
        <v>44778</v>
      </c>
      <c r="F12" s="123">
        <f t="shared" si="0"/>
        <v>44778</v>
      </c>
      <c r="G12" s="123">
        <f>E12</f>
        <v>44778</v>
      </c>
      <c r="O12" s="107"/>
      <c r="P12" s="201"/>
      <c r="Q12" s="201"/>
      <c r="R12" s="201"/>
    </row>
    <row r="13" spans="2:36" x14ac:dyDescent="0.3">
      <c r="B13" s="121"/>
      <c r="C13" s="121"/>
      <c r="D13" s="121"/>
      <c r="E13" s="121"/>
      <c r="F13" s="121"/>
      <c r="G13" s="121"/>
      <c r="O13" s="107"/>
      <c r="P13" s="201"/>
      <c r="Q13" s="201"/>
      <c r="R13" s="201"/>
    </row>
    <row r="14" spans="2:36" x14ac:dyDescent="0.3">
      <c r="B14" s="278" t="s">
        <v>129</v>
      </c>
      <c r="C14" s="107">
        <f>C11</f>
        <v>44686</v>
      </c>
      <c r="D14" s="107">
        <f>WORKDAY(D11,-5,KalendarzŚwiąt!$A$2:$A$103)</f>
        <v>44678</v>
      </c>
      <c r="G14" s="107">
        <f>WORKDAY(G11,-C8,KalendarzŚwiąt!$A$2:$A$103)</f>
        <v>44593</v>
      </c>
      <c r="O14" s="107"/>
      <c r="P14" s="201"/>
      <c r="Q14" s="201"/>
      <c r="R14" s="201"/>
    </row>
    <row r="15" spans="2:36" x14ac:dyDescent="0.3">
      <c r="B15" s="278" t="s">
        <v>130</v>
      </c>
      <c r="C15" s="107">
        <f>C12</f>
        <v>44778</v>
      </c>
      <c r="D15" s="107">
        <f>WORKDAY(D12,-5,KalendarzŚwiąt!$A$2:$A$103)</f>
        <v>44771</v>
      </c>
      <c r="E15" s="107">
        <f>E11</f>
        <v>44686</v>
      </c>
      <c r="F15" s="107">
        <f>F11</f>
        <v>44686</v>
      </c>
      <c r="G15" s="107">
        <f>G11</f>
        <v>44686</v>
      </c>
      <c r="O15" s="107"/>
      <c r="P15" s="201"/>
      <c r="Q15" s="201"/>
      <c r="R15" s="201"/>
    </row>
    <row r="16" spans="2:36" x14ac:dyDescent="0.3">
      <c r="B16" s="279" t="s">
        <v>138</v>
      </c>
      <c r="C16" s="120">
        <f>C15-C14</f>
        <v>92</v>
      </c>
      <c r="D16" s="120">
        <f>D15-D14</f>
        <v>93</v>
      </c>
      <c r="E16" s="120"/>
      <c r="F16" s="120"/>
      <c r="G16" s="120">
        <f>G15-G14</f>
        <v>93</v>
      </c>
      <c r="O16" s="107"/>
      <c r="P16" s="201"/>
      <c r="Q16" s="201"/>
      <c r="R16" s="201"/>
    </row>
    <row r="17" spans="2:18" x14ac:dyDescent="0.3">
      <c r="B17" s="121"/>
      <c r="C17" s="121"/>
      <c r="D17" s="121"/>
      <c r="E17" s="121"/>
      <c r="F17" s="121"/>
      <c r="G17" s="121"/>
      <c r="O17" s="107"/>
      <c r="P17" s="201"/>
      <c r="Q17" s="201"/>
      <c r="R17" s="201"/>
    </row>
    <row r="18" spans="2:18" x14ac:dyDescent="0.3">
      <c r="B18" s="280" t="s">
        <v>166</v>
      </c>
      <c r="C18" s="266">
        <f>VLOOKUP(C14,DaneRynkowe2!$B:$C,2,0)</f>
        <v>102.53281269999999</v>
      </c>
      <c r="D18" s="266">
        <f>VLOOKUP(D14,DaneRynkowe2!$B:$C,2,0)</f>
        <v>102.44627244</v>
      </c>
      <c r="G18" s="266">
        <f>VLOOKUP(G14,DaneRynkowe2!$B:$C,2,0)</f>
        <v>101.79904284</v>
      </c>
      <c r="O18" s="107"/>
    </row>
    <row r="19" spans="2:18" x14ac:dyDescent="0.3">
      <c r="B19" s="281" t="s">
        <v>165</v>
      </c>
      <c r="C19" s="270">
        <f>VLOOKUP(C15,DaneRynkowe2!$B:$C,2,0)</f>
        <v>103.928929</v>
      </c>
      <c r="D19" s="270">
        <f>VLOOKUP(D15,DaneRynkowe2!$B:$C,2,0)</f>
        <v>103.80747809</v>
      </c>
      <c r="E19" s="120"/>
      <c r="F19" s="120"/>
      <c r="G19" s="270">
        <f>VLOOKUP(G15,DaneRynkowe2!$B:$C,2,0)</f>
        <v>102.53281269999999</v>
      </c>
    </row>
    <row r="20" spans="2:18" x14ac:dyDescent="0.3">
      <c r="B20" s="271"/>
      <c r="C20" s="272"/>
      <c r="D20" s="272"/>
      <c r="E20" s="121"/>
      <c r="F20" s="121"/>
      <c r="G20" s="121"/>
    </row>
    <row r="21" spans="2:18" x14ac:dyDescent="0.3">
      <c r="B21" s="278" t="s">
        <v>163</v>
      </c>
      <c r="E21" s="211">
        <f>VLOOKUP(E15,DaneRynkowe3!$B:$E,2,0)</f>
        <v>3.9127800000000001</v>
      </c>
      <c r="F21" s="211"/>
    </row>
    <row r="22" spans="2:18" x14ac:dyDescent="0.3">
      <c r="B22" s="279" t="s">
        <v>164</v>
      </c>
      <c r="C22" s="120"/>
      <c r="D22" s="120"/>
      <c r="E22" s="273"/>
      <c r="F22" s="273">
        <f>VLOOKUP(F15,DaneRynkowe3!$B:$E,3,0)</f>
        <v>2.87188</v>
      </c>
      <c r="G22" s="120"/>
    </row>
    <row r="23" spans="2:18" x14ac:dyDescent="0.3">
      <c r="B23" s="265"/>
      <c r="C23" s="266"/>
      <c r="D23" s="266"/>
    </row>
    <row r="24" spans="2:18" x14ac:dyDescent="0.3">
      <c r="B24" s="120"/>
      <c r="C24" s="120"/>
      <c r="D24" s="120"/>
      <c r="E24" s="120"/>
      <c r="F24" s="120"/>
      <c r="G24" s="120"/>
    </row>
    <row r="25" spans="2:18" x14ac:dyDescent="0.3">
      <c r="B25" s="280" t="s">
        <v>123</v>
      </c>
      <c r="C25" s="267">
        <f>ROUND((C19/C18-1)*365/C16,7)</f>
        <v>5.4021100000000002E-2</v>
      </c>
      <c r="D25" s="267">
        <f>ROUND((D19/D18-1)*365/D16,7)</f>
        <v>5.2148E-2</v>
      </c>
      <c r="E25" s="269">
        <f>E21/100</f>
        <v>3.9127800000000004E-2</v>
      </c>
      <c r="F25" s="269">
        <f>F22/100</f>
        <v>2.8718799999999999E-2</v>
      </c>
      <c r="G25" s="267">
        <f>ROUND((G19/G18-1)*365/G16,7)</f>
        <v>2.8289600000000002E-2</v>
      </c>
    </row>
    <row r="26" spans="2:18" x14ac:dyDescent="0.3">
      <c r="B26" s="282" t="s">
        <v>32</v>
      </c>
      <c r="C26" s="285">
        <f>ROUND(C4*C25*C7/365,2)</f>
        <v>13616.28</v>
      </c>
      <c r="D26" s="285">
        <f>ROUND($C$4*D25*$C$7/365,2)</f>
        <v>13144.15</v>
      </c>
      <c r="E26" s="285">
        <f>ROUND($C$4*E25*$C$7/365,2)</f>
        <v>9862.35</v>
      </c>
      <c r="F26" s="285">
        <f>ROUND($C$4*F25*$C$7/365,2)</f>
        <v>7238.71</v>
      </c>
      <c r="G26" s="285">
        <f>ROUND($C$4*G25*$C$7/365,2)</f>
        <v>7130.53</v>
      </c>
    </row>
    <row r="27" spans="2:18" x14ac:dyDescent="0.3">
      <c r="B27" s="271"/>
      <c r="C27" s="274"/>
      <c r="D27" s="274"/>
      <c r="E27" s="274"/>
      <c r="F27" s="274"/>
      <c r="G27" s="274"/>
    </row>
    <row r="28" spans="2:18" x14ac:dyDescent="0.3">
      <c r="B28" s="280" t="s">
        <v>142</v>
      </c>
      <c r="D28" s="201">
        <f>D26-$C$26</f>
        <v>-472.13000000000102</v>
      </c>
      <c r="E28" s="201">
        <f>E26-$C$26</f>
        <v>-3753.9300000000003</v>
      </c>
      <c r="F28" s="201">
        <f>F26-$C$26</f>
        <v>-6377.5700000000006</v>
      </c>
      <c r="G28" s="201">
        <f>G26-$C$26</f>
        <v>-6485.7500000000009</v>
      </c>
    </row>
    <row r="29" spans="2:18" x14ac:dyDescent="0.3">
      <c r="B29" s="278" t="s">
        <v>131</v>
      </c>
      <c r="D29" s="268">
        <f>D28/$C$26</f>
        <v>-3.4673934437306007E-2</v>
      </c>
      <c r="E29" s="268">
        <f>E28/$C$26</f>
        <v>-0.27569424248032504</v>
      </c>
      <c r="F29" s="268">
        <f>F28/$C$26</f>
        <v>-0.46837829421839156</v>
      </c>
      <c r="G29" s="268">
        <f>G28/$C$26</f>
        <v>-0.47632319546895341</v>
      </c>
    </row>
    <row r="30" spans="2:18" x14ac:dyDescent="0.3">
      <c r="B30" s="279" t="s">
        <v>132</v>
      </c>
      <c r="C30" s="120"/>
      <c r="D30" s="275">
        <f>D28/$C$4</f>
        <v>-4.72130000000001E-4</v>
      </c>
      <c r="E30" s="275">
        <f>E28/$C$4</f>
        <v>-3.7539300000000004E-3</v>
      </c>
      <c r="F30" s="275">
        <f>F28/$C$4</f>
        <v>-6.3775700000000008E-3</v>
      </c>
      <c r="G30" s="275">
        <f>G28/$C$4</f>
        <v>-6.4857500000000011E-3</v>
      </c>
    </row>
    <row r="39" spans="3:6" ht="34.5" customHeight="1" x14ac:dyDescent="0.3">
      <c r="C39" s="105" t="s">
        <v>9</v>
      </c>
      <c r="D39" s="105" t="s">
        <v>160</v>
      </c>
      <c r="E39" s="105" t="s">
        <v>5</v>
      </c>
      <c r="F39" s="284" t="s">
        <v>137</v>
      </c>
    </row>
    <row r="40" spans="3:6" x14ac:dyDescent="0.3">
      <c r="C40" s="107">
        <f>WORKDAY(C5,-C8,KalendarzŚwiąt!$A$2:$A$103)</f>
        <v>44593</v>
      </c>
      <c r="D40" s="268">
        <f>VLOOKUP(C40,DaneRynkowe1!$B:$C,2,0)/100</f>
        <v>1.4499999999999999E-2</v>
      </c>
      <c r="E40" t="b">
        <f>AND(C40&gt;=$C$5,C40&lt;=$C$6)</f>
        <v>0</v>
      </c>
      <c r="F40" t="b">
        <f t="shared" ref="F40:F71" si="1">AND(C40&gt;=$G$14,C40&lt;=$G$15)</f>
        <v>1</v>
      </c>
    </row>
    <row r="41" spans="3:6" x14ac:dyDescent="0.3">
      <c r="C41" s="107">
        <f>WORKDAY(C40,1,KalendarzŚwiąt!$A$2:$A$103)</f>
        <v>44594</v>
      </c>
      <c r="D41" s="268">
        <f>VLOOKUP(C41,DaneRynkowe1!$B:$C,2,0)/100</f>
        <v>1.5800000000000002E-2</v>
      </c>
      <c r="E41" t="b">
        <f t="shared" ref="E41:E104" si="2">AND(C41&gt;=$C$5,C41&lt;=$C$6)</f>
        <v>0</v>
      </c>
      <c r="F41" t="b">
        <f t="shared" si="1"/>
        <v>1</v>
      </c>
    </row>
    <row r="42" spans="3:6" x14ac:dyDescent="0.3">
      <c r="C42" s="107">
        <f>WORKDAY(C41,1,KalendarzŚwiąt!$A$2:$A$103)</f>
        <v>44595</v>
      </c>
      <c r="D42" s="268">
        <f>VLOOKUP(C42,DaneRynkowe1!$B:$C,2,0)/100</f>
        <v>1.5609999999999999E-2</v>
      </c>
      <c r="E42" t="b">
        <f t="shared" si="2"/>
        <v>0</v>
      </c>
      <c r="F42" t="b">
        <f t="shared" si="1"/>
        <v>1</v>
      </c>
    </row>
    <row r="43" spans="3:6" x14ac:dyDescent="0.3">
      <c r="C43" s="107">
        <f>WORKDAY(C42,1,KalendarzŚwiąt!$A$2:$A$103)</f>
        <v>44596</v>
      </c>
      <c r="D43" s="268">
        <f>VLOOKUP(C43,DaneRynkowe1!$B:$C,2,0)/100</f>
        <v>1.7909999999999999E-2</v>
      </c>
      <c r="E43" t="b">
        <f t="shared" si="2"/>
        <v>0</v>
      </c>
      <c r="F43" t="b">
        <f t="shared" si="1"/>
        <v>1</v>
      </c>
    </row>
    <row r="44" spans="3:6" x14ac:dyDescent="0.3">
      <c r="C44" s="107">
        <f>WORKDAY(C43,1,KalendarzŚwiąt!$A$2:$A$103)</f>
        <v>44599</v>
      </c>
      <c r="D44" s="268">
        <f>VLOOKUP(C44,DaneRynkowe1!$B:$C,2,0)/100</f>
        <v>1.602E-2</v>
      </c>
      <c r="E44" t="b">
        <f t="shared" si="2"/>
        <v>0</v>
      </c>
      <c r="F44" t="b">
        <f t="shared" si="1"/>
        <v>1</v>
      </c>
    </row>
    <row r="45" spans="3:6" x14ac:dyDescent="0.3">
      <c r="C45" s="107">
        <f>WORKDAY(C44,1,KalendarzŚwiąt!$A$2:$A$103)</f>
        <v>44600</v>
      </c>
      <c r="D45" s="268">
        <f>VLOOKUP(C45,DaneRynkowe1!$B:$C,2,0)/100</f>
        <v>1.52E-2</v>
      </c>
      <c r="E45" t="b">
        <f t="shared" si="2"/>
        <v>0</v>
      </c>
      <c r="F45" t="b">
        <f t="shared" si="1"/>
        <v>1</v>
      </c>
    </row>
    <row r="46" spans="3:6" x14ac:dyDescent="0.3">
      <c r="C46" s="107">
        <f>WORKDAY(C45,1,KalendarzŚwiąt!$A$2:$A$103)</f>
        <v>44601</v>
      </c>
      <c r="D46" s="268">
        <f>VLOOKUP(C46,DaneRynkowe1!$B:$C,2,0)/100</f>
        <v>1.8089999999999998E-2</v>
      </c>
      <c r="E46" t="b">
        <f t="shared" si="2"/>
        <v>0</v>
      </c>
      <c r="F46" t="b">
        <f t="shared" si="1"/>
        <v>1</v>
      </c>
    </row>
    <row r="47" spans="3:6" x14ac:dyDescent="0.3">
      <c r="C47" s="107">
        <f>WORKDAY(C46,1,KalendarzŚwiąt!$A$2:$A$103)</f>
        <v>44602</v>
      </c>
      <c r="D47" s="268">
        <f>VLOOKUP(C47,DaneRynkowe1!$B:$C,2,0)/100</f>
        <v>2.019E-2</v>
      </c>
      <c r="E47" t="b">
        <f t="shared" si="2"/>
        <v>0</v>
      </c>
      <c r="F47" t="b">
        <f t="shared" si="1"/>
        <v>1</v>
      </c>
    </row>
    <row r="48" spans="3:6" x14ac:dyDescent="0.3">
      <c r="C48" s="107">
        <f>WORKDAY(C47,1,KalendarzŚwiąt!$A$2:$A$103)</f>
        <v>44603</v>
      </c>
      <c r="D48" s="268">
        <f>VLOOKUP(C48,DaneRynkowe1!$B:$C,2,0)/100</f>
        <v>2.0489999999999998E-2</v>
      </c>
      <c r="E48" t="b">
        <f t="shared" si="2"/>
        <v>0</v>
      </c>
      <c r="F48" t="b">
        <f t="shared" si="1"/>
        <v>1</v>
      </c>
    </row>
    <row r="49" spans="3:6" x14ac:dyDescent="0.3">
      <c r="C49" s="107">
        <f>WORKDAY(C48,1,KalendarzŚwiąt!$A$2:$A$103)</f>
        <v>44606</v>
      </c>
      <c r="D49" s="268">
        <f>VLOOKUP(C49,DaneRynkowe1!$B:$C,2,0)/100</f>
        <v>1.813E-2</v>
      </c>
      <c r="E49" t="b">
        <f t="shared" si="2"/>
        <v>0</v>
      </c>
      <c r="F49" t="b">
        <f t="shared" si="1"/>
        <v>1</v>
      </c>
    </row>
    <row r="50" spans="3:6" x14ac:dyDescent="0.3">
      <c r="C50" s="107">
        <f>WORKDAY(C49,1,KalendarzŚwiąt!$A$2:$A$103)</f>
        <v>44607</v>
      </c>
      <c r="D50" s="268">
        <f>VLOOKUP(C50,DaneRynkowe1!$B:$C,2,0)/100</f>
        <v>1.9099999999999999E-2</v>
      </c>
      <c r="E50" t="b">
        <f t="shared" si="2"/>
        <v>0</v>
      </c>
      <c r="F50" t="b">
        <f t="shared" si="1"/>
        <v>1</v>
      </c>
    </row>
    <row r="51" spans="3:6" x14ac:dyDescent="0.3">
      <c r="C51" s="107">
        <f>WORKDAY(C50,1,KalendarzŚwiąt!$A$2:$A$103)</f>
        <v>44608</v>
      </c>
      <c r="D51" s="268">
        <f>VLOOKUP(C51,DaneRynkowe1!$B:$C,2,0)/100</f>
        <v>2.0840000000000001E-2</v>
      </c>
      <c r="E51" t="b">
        <f t="shared" si="2"/>
        <v>0</v>
      </c>
      <c r="F51" t="b">
        <f t="shared" si="1"/>
        <v>1</v>
      </c>
    </row>
    <row r="52" spans="3:6" x14ac:dyDescent="0.3">
      <c r="C52" s="107">
        <f>WORKDAY(C51,1,KalendarzŚwiąt!$A$2:$A$103)</f>
        <v>44609</v>
      </c>
      <c r="D52" s="268">
        <f>VLOOKUP(C52,DaneRynkowe1!$B:$C,2,0)/100</f>
        <v>2.214E-2</v>
      </c>
      <c r="E52" t="b">
        <f t="shared" si="2"/>
        <v>0</v>
      </c>
      <c r="F52" t="b">
        <f t="shared" si="1"/>
        <v>1</v>
      </c>
    </row>
    <row r="53" spans="3:6" x14ac:dyDescent="0.3">
      <c r="C53" s="107">
        <f>WORKDAY(C52,1,KalendarzŚwiąt!$A$2:$A$103)</f>
        <v>44610</v>
      </c>
      <c r="D53" s="268">
        <f>VLOOKUP(C53,DaneRynkowe1!$B:$C,2,0)/100</f>
        <v>1.942E-2</v>
      </c>
      <c r="E53" t="b">
        <f t="shared" si="2"/>
        <v>0</v>
      </c>
      <c r="F53" t="b">
        <f t="shared" si="1"/>
        <v>1</v>
      </c>
    </row>
    <row r="54" spans="3:6" x14ac:dyDescent="0.3">
      <c r="C54" s="107">
        <f>WORKDAY(C53,1,KalendarzŚwiąt!$A$2:$A$103)</f>
        <v>44613</v>
      </c>
      <c r="D54" s="268">
        <f>VLOOKUP(C54,DaneRynkowe1!$B:$C,2,0)/100</f>
        <v>2.0219999999999998E-2</v>
      </c>
      <c r="E54" t="b">
        <f t="shared" si="2"/>
        <v>0</v>
      </c>
      <c r="F54" t="b">
        <f t="shared" si="1"/>
        <v>1</v>
      </c>
    </row>
    <row r="55" spans="3:6" x14ac:dyDescent="0.3">
      <c r="C55" s="107">
        <f>WORKDAY(C54,1,KalendarzŚwiąt!$A$2:$A$103)</f>
        <v>44614</v>
      </c>
      <c r="D55" s="268">
        <f>VLOOKUP(C55,DaneRynkowe1!$B:$C,2,0)/100</f>
        <v>2.1389999999999999E-2</v>
      </c>
      <c r="E55" t="b">
        <f t="shared" si="2"/>
        <v>0</v>
      </c>
      <c r="F55" t="b">
        <f t="shared" si="1"/>
        <v>1</v>
      </c>
    </row>
    <row r="56" spans="3:6" x14ac:dyDescent="0.3">
      <c r="C56" s="107">
        <f>WORKDAY(C55,1,KalendarzŚwiąt!$A$2:$A$103)</f>
        <v>44615</v>
      </c>
      <c r="D56" s="268">
        <f>VLOOKUP(C56,DaneRynkowe1!$B:$C,2,0)/100</f>
        <v>1.8589999999999999E-2</v>
      </c>
      <c r="E56" t="b">
        <f t="shared" si="2"/>
        <v>0</v>
      </c>
      <c r="F56" t="b">
        <f t="shared" si="1"/>
        <v>1</v>
      </c>
    </row>
    <row r="57" spans="3:6" x14ac:dyDescent="0.3">
      <c r="C57" s="107">
        <f>WORKDAY(C56,1,KalendarzŚwiąt!$A$2:$A$103)</f>
        <v>44616</v>
      </c>
      <c r="D57" s="268">
        <f>VLOOKUP(C57,DaneRynkowe1!$B:$C,2,0)/100</f>
        <v>2.0449999999999999E-2</v>
      </c>
      <c r="E57" t="b">
        <f t="shared" si="2"/>
        <v>0</v>
      </c>
      <c r="F57" t="b">
        <f t="shared" si="1"/>
        <v>1</v>
      </c>
    </row>
    <row r="58" spans="3:6" x14ac:dyDescent="0.3">
      <c r="C58" s="107">
        <f>WORKDAY(C57,1,KalendarzŚwiąt!$A$2:$A$103)</f>
        <v>44617</v>
      </c>
      <c r="D58" s="268">
        <f>VLOOKUP(C58,DaneRynkowe1!$B:$C,2,0)/100</f>
        <v>1.9530000000000002E-2</v>
      </c>
      <c r="E58" t="b">
        <f t="shared" si="2"/>
        <v>0</v>
      </c>
      <c r="F58" t="b">
        <f t="shared" si="1"/>
        <v>1</v>
      </c>
    </row>
    <row r="59" spans="3:6" x14ac:dyDescent="0.3">
      <c r="C59" s="107">
        <f>WORKDAY(C58,1,KalendarzŚwiąt!$A$2:$A$103)</f>
        <v>44620</v>
      </c>
      <c r="D59" s="268">
        <f>VLOOKUP(C59,DaneRynkowe1!$B:$C,2,0)/100</f>
        <v>1.5679999999999999E-2</v>
      </c>
      <c r="E59" t="b">
        <f t="shared" si="2"/>
        <v>0</v>
      </c>
      <c r="F59" t="b">
        <f t="shared" si="1"/>
        <v>1</v>
      </c>
    </row>
    <row r="60" spans="3:6" x14ac:dyDescent="0.3">
      <c r="C60" s="107">
        <f>WORKDAY(C59,1,KalendarzŚwiąt!$A$2:$A$103)</f>
        <v>44621</v>
      </c>
      <c r="D60" s="268">
        <f>VLOOKUP(C60,DaneRynkowe1!$B:$C,2,0)/100</f>
        <v>2.2029999999999998E-2</v>
      </c>
      <c r="E60" t="b">
        <f t="shared" si="2"/>
        <v>0</v>
      </c>
      <c r="F60" t="b">
        <f t="shared" si="1"/>
        <v>1</v>
      </c>
    </row>
    <row r="61" spans="3:6" x14ac:dyDescent="0.3">
      <c r="C61" s="107">
        <f>WORKDAY(C60,1,KalendarzŚwiąt!$A$2:$A$103)</f>
        <v>44622</v>
      </c>
      <c r="D61" s="268">
        <f>VLOOKUP(C61,DaneRynkowe1!$B:$C,2,0)/100</f>
        <v>2.4649999999999998E-2</v>
      </c>
      <c r="E61" t="b">
        <f t="shared" si="2"/>
        <v>0</v>
      </c>
      <c r="F61" t="b">
        <f t="shared" si="1"/>
        <v>1</v>
      </c>
    </row>
    <row r="62" spans="3:6" x14ac:dyDescent="0.3">
      <c r="C62" s="107">
        <f>WORKDAY(C61,1,KalendarzŚwiąt!$A$2:$A$103)</f>
        <v>44623</v>
      </c>
      <c r="D62" s="268">
        <f>VLOOKUP(C62,DaneRynkowe1!$B:$C,2,0)/100</f>
        <v>2.2940000000000002E-2</v>
      </c>
      <c r="E62" t="b">
        <f t="shared" si="2"/>
        <v>0</v>
      </c>
      <c r="F62" t="b">
        <f t="shared" si="1"/>
        <v>1</v>
      </c>
    </row>
    <row r="63" spans="3:6" x14ac:dyDescent="0.3">
      <c r="C63" s="107">
        <f>WORKDAY(C62,1,KalendarzŚwiąt!$A$2:$A$103)</f>
        <v>44624</v>
      </c>
      <c r="D63" s="268">
        <f>VLOOKUP(C63,DaneRynkowe1!$B:$C,2,0)/100</f>
        <v>2.3050000000000001E-2</v>
      </c>
      <c r="E63" t="b">
        <f t="shared" si="2"/>
        <v>0</v>
      </c>
      <c r="F63" t="b">
        <f t="shared" si="1"/>
        <v>1</v>
      </c>
    </row>
    <row r="64" spans="3:6" x14ac:dyDescent="0.3">
      <c r="C64" s="107">
        <f>WORKDAY(C63,1,KalendarzŚwiąt!$A$2:$A$103)</f>
        <v>44627</v>
      </c>
      <c r="D64" s="268">
        <f>VLOOKUP(C64,DaneRynkowe1!$B:$C,2,0)/100</f>
        <v>2.299E-2</v>
      </c>
      <c r="E64" t="b">
        <f t="shared" si="2"/>
        <v>0</v>
      </c>
      <c r="F64" t="b">
        <f t="shared" si="1"/>
        <v>1</v>
      </c>
    </row>
    <row r="65" spans="3:6" x14ac:dyDescent="0.3">
      <c r="C65" s="107">
        <f>WORKDAY(C64,1,KalendarzŚwiąt!$A$2:$A$103)</f>
        <v>44628</v>
      </c>
      <c r="D65" s="268">
        <f>VLOOKUP(C65,DaneRynkowe1!$B:$C,2,0)/100</f>
        <v>2.0969999999999999E-2</v>
      </c>
      <c r="E65" t="b">
        <f t="shared" si="2"/>
        <v>0</v>
      </c>
      <c r="F65" t="b">
        <f t="shared" si="1"/>
        <v>1</v>
      </c>
    </row>
    <row r="66" spans="3:6" x14ac:dyDescent="0.3">
      <c r="C66" s="107">
        <f>WORKDAY(C65,1,KalendarzŚwiąt!$A$2:$A$103)</f>
        <v>44629</v>
      </c>
      <c r="D66" s="268">
        <f>VLOOKUP(C66,DaneRynkowe1!$B:$C,2,0)/100</f>
        <v>2.775E-2</v>
      </c>
      <c r="E66" t="b">
        <f t="shared" si="2"/>
        <v>0</v>
      </c>
      <c r="F66" t="b">
        <f t="shared" si="1"/>
        <v>1</v>
      </c>
    </row>
    <row r="67" spans="3:6" x14ac:dyDescent="0.3">
      <c r="C67" s="107">
        <f>WORKDAY(C66,1,KalendarzŚwiąt!$A$2:$A$103)</f>
        <v>44630</v>
      </c>
      <c r="D67" s="268">
        <f>VLOOKUP(C67,DaneRynkowe1!$B:$C,2,0)/100</f>
        <v>2.9319999999999999E-2</v>
      </c>
      <c r="E67" t="b">
        <f t="shared" si="2"/>
        <v>0</v>
      </c>
      <c r="F67" t="b">
        <f t="shared" si="1"/>
        <v>1</v>
      </c>
    </row>
    <row r="68" spans="3:6" x14ac:dyDescent="0.3">
      <c r="C68" s="107">
        <f>WORKDAY(C67,1,KalendarzŚwiąt!$A$2:$A$103)</f>
        <v>44631</v>
      </c>
      <c r="D68" s="268">
        <f>VLOOKUP(C68,DaneRynkowe1!$B:$C,2,0)/100</f>
        <v>2.835E-2</v>
      </c>
      <c r="E68" t="b">
        <f t="shared" si="2"/>
        <v>0</v>
      </c>
      <c r="F68" t="b">
        <f t="shared" si="1"/>
        <v>1</v>
      </c>
    </row>
    <row r="69" spans="3:6" x14ac:dyDescent="0.3">
      <c r="C69" s="107">
        <f>WORKDAY(C68,1,KalendarzŚwiąt!$A$2:$A$103)</f>
        <v>44634</v>
      </c>
      <c r="D69" s="268">
        <f>VLOOKUP(C69,DaneRynkowe1!$B:$C,2,0)/100</f>
        <v>2.8580000000000001E-2</v>
      </c>
      <c r="E69" t="b">
        <f t="shared" si="2"/>
        <v>0</v>
      </c>
      <c r="F69" t="b">
        <f t="shared" si="1"/>
        <v>1</v>
      </c>
    </row>
    <row r="70" spans="3:6" x14ac:dyDescent="0.3">
      <c r="C70" s="107">
        <f>WORKDAY(C69,1,KalendarzŚwiąt!$A$2:$A$103)</f>
        <v>44635</v>
      </c>
      <c r="D70" s="268">
        <f>VLOOKUP(C70,DaneRynkowe1!$B:$C,2,0)/100</f>
        <v>2.894E-2</v>
      </c>
      <c r="E70" t="b">
        <f t="shared" si="2"/>
        <v>0</v>
      </c>
      <c r="F70" t="b">
        <f t="shared" si="1"/>
        <v>1</v>
      </c>
    </row>
    <row r="71" spans="3:6" x14ac:dyDescent="0.3">
      <c r="C71" s="107">
        <f>WORKDAY(C70,1,KalendarzŚwiąt!$A$2:$A$103)</f>
        <v>44636</v>
      </c>
      <c r="D71" s="268">
        <f>VLOOKUP(C71,DaneRynkowe1!$B:$C,2,0)/100</f>
        <v>2.9350000000000001E-2</v>
      </c>
      <c r="E71" t="b">
        <f t="shared" si="2"/>
        <v>0</v>
      </c>
      <c r="F71" t="b">
        <f t="shared" si="1"/>
        <v>1</v>
      </c>
    </row>
    <row r="72" spans="3:6" x14ac:dyDescent="0.3">
      <c r="C72" s="107">
        <f>WORKDAY(C71,1,KalendarzŚwiąt!$A$2:$A$103)</f>
        <v>44637</v>
      </c>
      <c r="D72" s="268">
        <f>VLOOKUP(C72,DaneRynkowe1!$B:$C,2,0)/100</f>
        <v>2.86E-2</v>
      </c>
      <c r="E72" t="b">
        <f t="shared" si="2"/>
        <v>0</v>
      </c>
      <c r="F72" t="b">
        <f t="shared" ref="F72:F103" si="3">AND(C72&gt;=$G$14,C72&lt;=$G$15)</f>
        <v>1</v>
      </c>
    </row>
    <row r="73" spans="3:6" x14ac:dyDescent="0.3">
      <c r="C73" s="107">
        <f>WORKDAY(C72,1,KalendarzŚwiąt!$A$2:$A$103)</f>
        <v>44638</v>
      </c>
      <c r="D73" s="268">
        <f>VLOOKUP(C73,DaneRynkowe1!$B:$C,2,0)/100</f>
        <v>2.852E-2</v>
      </c>
      <c r="E73" t="b">
        <f t="shared" si="2"/>
        <v>0</v>
      </c>
      <c r="F73" t="b">
        <f t="shared" si="3"/>
        <v>1</v>
      </c>
    </row>
    <row r="74" spans="3:6" x14ac:dyDescent="0.3">
      <c r="C74" s="107">
        <f>WORKDAY(C73,1,KalendarzŚwiąt!$A$2:$A$103)</f>
        <v>44641</v>
      </c>
      <c r="D74" s="268">
        <f>VLOOKUP(C74,DaneRynkowe1!$B:$C,2,0)/100</f>
        <v>2.7229999999999997E-2</v>
      </c>
      <c r="E74" t="b">
        <f t="shared" si="2"/>
        <v>0</v>
      </c>
      <c r="F74" t="b">
        <f t="shared" si="3"/>
        <v>1</v>
      </c>
    </row>
    <row r="75" spans="3:6" x14ac:dyDescent="0.3">
      <c r="C75" s="107">
        <f>WORKDAY(C74,1,KalendarzŚwiąt!$A$2:$A$103)</f>
        <v>44642</v>
      </c>
      <c r="D75" s="268">
        <f>VLOOKUP(C75,DaneRynkowe1!$B:$C,2,0)/100</f>
        <v>2.828E-2</v>
      </c>
      <c r="E75" t="b">
        <f t="shared" si="2"/>
        <v>0</v>
      </c>
      <c r="F75" t="b">
        <f t="shared" si="3"/>
        <v>1</v>
      </c>
    </row>
    <row r="76" spans="3:6" x14ac:dyDescent="0.3">
      <c r="C76" s="107">
        <f>WORKDAY(C75,1,KalendarzŚwiąt!$A$2:$A$103)</f>
        <v>44643</v>
      </c>
      <c r="D76" s="268">
        <f>VLOOKUP(C76,DaneRynkowe1!$B:$C,2,0)/100</f>
        <v>2.887E-2</v>
      </c>
      <c r="E76" t="b">
        <f t="shared" si="2"/>
        <v>0</v>
      </c>
      <c r="F76" t="b">
        <f t="shared" si="3"/>
        <v>1</v>
      </c>
    </row>
    <row r="77" spans="3:6" x14ac:dyDescent="0.3">
      <c r="C77" s="107">
        <f>WORKDAY(C76,1,KalendarzŚwiąt!$A$2:$A$103)</f>
        <v>44644</v>
      </c>
      <c r="D77" s="268">
        <f>VLOOKUP(C77,DaneRynkowe1!$B:$C,2,0)/100</f>
        <v>2.444E-2</v>
      </c>
      <c r="E77" t="b">
        <f t="shared" si="2"/>
        <v>0</v>
      </c>
      <c r="F77" t="b">
        <f t="shared" si="3"/>
        <v>1</v>
      </c>
    </row>
    <row r="78" spans="3:6" x14ac:dyDescent="0.3">
      <c r="C78" s="107">
        <f>WORKDAY(C77,1,KalendarzŚwiąt!$A$2:$A$103)</f>
        <v>44645</v>
      </c>
      <c r="D78" s="268">
        <f>VLOOKUP(C78,DaneRynkowe1!$B:$C,2,0)/100</f>
        <v>2.4109999999999999E-2</v>
      </c>
      <c r="E78" t="b">
        <f t="shared" si="2"/>
        <v>0</v>
      </c>
      <c r="F78" t="b">
        <f t="shared" si="3"/>
        <v>1</v>
      </c>
    </row>
    <row r="79" spans="3:6" x14ac:dyDescent="0.3">
      <c r="C79" s="107">
        <f>WORKDAY(C78,1,KalendarzŚwiąt!$A$2:$A$103)</f>
        <v>44648</v>
      </c>
      <c r="D79" s="268">
        <f>VLOOKUP(C79,DaneRynkowe1!$B:$C,2,0)/100</f>
        <v>2.6089999999999999E-2</v>
      </c>
      <c r="E79" t="b">
        <f t="shared" si="2"/>
        <v>0</v>
      </c>
      <c r="F79" t="b">
        <f t="shared" si="3"/>
        <v>1</v>
      </c>
    </row>
    <row r="80" spans="3:6" x14ac:dyDescent="0.3">
      <c r="C80" s="107">
        <f>WORKDAY(C79,1,KalendarzŚwiąt!$A$2:$A$103)</f>
        <v>44649</v>
      </c>
      <c r="D80" s="268">
        <f>VLOOKUP(C80,DaneRynkowe1!$B:$C,2,0)/100</f>
        <v>2.3220000000000001E-2</v>
      </c>
      <c r="E80" t="b">
        <f t="shared" si="2"/>
        <v>0</v>
      </c>
      <c r="F80" t="b">
        <f t="shared" si="3"/>
        <v>1</v>
      </c>
    </row>
    <row r="81" spans="3:6" x14ac:dyDescent="0.3">
      <c r="C81" s="107">
        <f>WORKDAY(C80,1,KalendarzŚwiąt!$A$2:$A$103)</f>
        <v>44650</v>
      </c>
      <c r="D81" s="268">
        <f>VLOOKUP(C81,DaneRynkowe1!$B:$C,2,0)/100</f>
        <v>2.6169999999999999E-2</v>
      </c>
      <c r="E81" t="b">
        <f t="shared" si="2"/>
        <v>0</v>
      </c>
      <c r="F81" t="b">
        <f t="shared" si="3"/>
        <v>1</v>
      </c>
    </row>
    <row r="82" spans="3:6" x14ac:dyDescent="0.3">
      <c r="C82" s="107">
        <f>WORKDAY(C81,1,KalendarzŚwiąt!$A$2:$A$103)</f>
        <v>44651</v>
      </c>
      <c r="D82" s="268">
        <f>VLOOKUP(C82,DaneRynkowe1!$B:$C,2,0)/100</f>
        <v>2.2930000000000002E-2</v>
      </c>
      <c r="E82" t="b">
        <f t="shared" si="2"/>
        <v>0</v>
      </c>
      <c r="F82" t="b">
        <f t="shared" si="3"/>
        <v>1</v>
      </c>
    </row>
    <row r="83" spans="3:6" x14ac:dyDescent="0.3">
      <c r="C83" s="107">
        <f>WORKDAY(C82,1,KalendarzŚwiąt!$A$2:$A$103)</f>
        <v>44652</v>
      </c>
      <c r="D83" s="268">
        <f>VLOOKUP(C83,DaneRynkowe1!$B:$C,2,0)/100</f>
        <v>2.954E-2</v>
      </c>
      <c r="E83" t="b">
        <f t="shared" si="2"/>
        <v>0</v>
      </c>
      <c r="F83" t="b">
        <f t="shared" si="3"/>
        <v>1</v>
      </c>
    </row>
    <row r="84" spans="3:6" x14ac:dyDescent="0.3">
      <c r="C84" s="107">
        <f>WORKDAY(C83,1,KalendarzŚwiąt!$A$2:$A$103)</f>
        <v>44655</v>
      </c>
      <c r="D84" s="268">
        <f>VLOOKUP(C84,DaneRynkowe1!$B:$C,2,0)/100</f>
        <v>3.1570000000000001E-2</v>
      </c>
      <c r="E84" t="b">
        <f t="shared" si="2"/>
        <v>0</v>
      </c>
      <c r="F84" t="b">
        <f t="shared" si="3"/>
        <v>1</v>
      </c>
    </row>
    <row r="85" spans="3:6" x14ac:dyDescent="0.3">
      <c r="C85" s="107">
        <f>WORKDAY(C84,1,KalendarzŚwiąt!$A$2:$A$103)</f>
        <v>44656</v>
      </c>
      <c r="D85" s="268">
        <f>VLOOKUP(C85,DaneRynkowe1!$B:$C,2,0)/100</f>
        <v>3.2850000000000004E-2</v>
      </c>
      <c r="E85" t="b">
        <f t="shared" si="2"/>
        <v>0</v>
      </c>
      <c r="F85" t="b">
        <f t="shared" si="3"/>
        <v>1</v>
      </c>
    </row>
    <row r="86" spans="3:6" x14ac:dyDescent="0.3">
      <c r="C86" s="107">
        <f>WORKDAY(C85,1,KalendarzŚwiąt!$A$2:$A$103)</f>
        <v>44657</v>
      </c>
      <c r="D86" s="268">
        <f>VLOOKUP(C86,DaneRynkowe1!$B:$C,2,0)/100</f>
        <v>3.3639999999999996E-2</v>
      </c>
      <c r="E86" t="b">
        <f t="shared" si="2"/>
        <v>0</v>
      </c>
      <c r="F86" t="b">
        <f t="shared" si="3"/>
        <v>1</v>
      </c>
    </row>
    <row r="87" spans="3:6" x14ac:dyDescent="0.3">
      <c r="C87" s="107">
        <f>WORKDAY(C86,1,KalendarzŚwiąt!$A$2:$A$103)</f>
        <v>44658</v>
      </c>
      <c r="D87" s="268">
        <f>VLOOKUP(C87,DaneRynkowe1!$B:$C,2,0)/100</f>
        <v>4.24E-2</v>
      </c>
      <c r="E87" t="b">
        <f t="shared" si="2"/>
        <v>0</v>
      </c>
      <c r="F87" t="b">
        <f t="shared" si="3"/>
        <v>1</v>
      </c>
    </row>
    <row r="88" spans="3:6" x14ac:dyDescent="0.3">
      <c r="C88" s="107">
        <f>WORKDAY(C87,1,KalendarzŚwiąt!$A$2:$A$103)</f>
        <v>44659</v>
      </c>
      <c r="D88" s="268">
        <f>VLOOKUP(C88,DaneRynkowe1!$B:$C,2,0)/100</f>
        <v>4.1299999999999996E-2</v>
      </c>
      <c r="E88" t="b">
        <f t="shared" si="2"/>
        <v>0</v>
      </c>
      <c r="F88" t="b">
        <f t="shared" si="3"/>
        <v>1</v>
      </c>
    </row>
    <row r="89" spans="3:6" x14ac:dyDescent="0.3">
      <c r="C89" s="107">
        <f>WORKDAY(C88,1,KalendarzŚwiąt!$A$2:$A$103)</f>
        <v>44662</v>
      </c>
      <c r="D89" s="268">
        <f>VLOOKUP(C89,DaneRynkowe1!$B:$C,2,0)/100</f>
        <v>4.0849999999999997E-2</v>
      </c>
      <c r="E89" t="b">
        <f t="shared" si="2"/>
        <v>0</v>
      </c>
      <c r="F89" t="b">
        <f t="shared" si="3"/>
        <v>1</v>
      </c>
    </row>
    <row r="90" spans="3:6" x14ac:dyDescent="0.3">
      <c r="C90" s="107">
        <f>WORKDAY(C89,1,KalendarzŚwiąt!$A$2:$A$103)</f>
        <v>44663</v>
      </c>
      <c r="D90" s="268">
        <f>VLOOKUP(C90,DaneRynkowe1!$B:$C,2,0)/100</f>
        <v>4.0069999999999995E-2</v>
      </c>
      <c r="E90" t="b">
        <f t="shared" si="2"/>
        <v>0</v>
      </c>
      <c r="F90" t="b">
        <f t="shared" si="3"/>
        <v>1</v>
      </c>
    </row>
    <row r="91" spans="3:6" x14ac:dyDescent="0.3">
      <c r="C91" s="107">
        <f>WORKDAY(C90,1,KalendarzŚwiąt!$A$2:$A$103)</f>
        <v>44664</v>
      </c>
      <c r="D91" s="268">
        <f>VLOOKUP(C91,DaneRynkowe1!$B:$C,2,0)/100</f>
        <v>4.0149999999999998E-2</v>
      </c>
      <c r="E91" t="b">
        <f t="shared" si="2"/>
        <v>0</v>
      </c>
      <c r="F91" t="b">
        <f t="shared" si="3"/>
        <v>1</v>
      </c>
    </row>
    <row r="92" spans="3:6" x14ac:dyDescent="0.3">
      <c r="C92" s="107">
        <f>WORKDAY(C91,1,KalendarzŚwiąt!$A$2:$A$103)</f>
        <v>44665</v>
      </c>
      <c r="D92" s="268">
        <f>VLOOKUP(C92,DaneRynkowe1!$B:$C,2,0)/100</f>
        <v>4.0330000000000005E-2</v>
      </c>
      <c r="E92" t="b">
        <f t="shared" si="2"/>
        <v>0</v>
      </c>
      <c r="F92" t="b">
        <f t="shared" si="3"/>
        <v>1</v>
      </c>
    </row>
    <row r="93" spans="3:6" x14ac:dyDescent="0.3">
      <c r="C93" s="107">
        <f>WORKDAY(C92,1,KalendarzŚwiąt!$A$2:$A$103)</f>
        <v>44666</v>
      </c>
      <c r="D93" s="268">
        <f>VLOOKUP(C93,DaneRynkowe1!$B:$C,2,0)/100</f>
        <v>3.8650000000000004E-2</v>
      </c>
      <c r="E93" t="b">
        <f t="shared" si="2"/>
        <v>0</v>
      </c>
      <c r="F93" t="b">
        <f t="shared" si="3"/>
        <v>1</v>
      </c>
    </row>
    <row r="94" spans="3:6" x14ac:dyDescent="0.3">
      <c r="C94" s="107">
        <f>WORKDAY(C93,1,KalendarzŚwiąt!$A$2:$A$103)</f>
        <v>44670</v>
      </c>
      <c r="D94" s="268">
        <f>VLOOKUP(C94,DaneRynkowe1!$B:$C,2,0)/100</f>
        <v>3.9559999999999998E-2</v>
      </c>
      <c r="E94" t="b">
        <f t="shared" si="2"/>
        <v>0</v>
      </c>
      <c r="F94" t="b">
        <f t="shared" si="3"/>
        <v>1</v>
      </c>
    </row>
    <row r="95" spans="3:6" x14ac:dyDescent="0.3">
      <c r="C95" s="107">
        <f>WORKDAY(C94,1,KalendarzŚwiąt!$A$2:$A$103)</f>
        <v>44671</v>
      </c>
      <c r="D95" s="268">
        <f>VLOOKUP(C95,DaneRynkowe1!$B:$C,2,0)/100</f>
        <v>3.9980000000000002E-2</v>
      </c>
      <c r="E95" t="b">
        <f t="shared" si="2"/>
        <v>0</v>
      </c>
      <c r="F95" t="b">
        <f t="shared" si="3"/>
        <v>1</v>
      </c>
    </row>
    <row r="96" spans="3:6" x14ac:dyDescent="0.3">
      <c r="C96" s="107">
        <f>WORKDAY(C95,1,KalendarzŚwiąt!$A$2:$A$103)</f>
        <v>44672</v>
      </c>
      <c r="D96" s="268">
        <f>VLOOKUP(C96,DaneRynkowe1!$B:$C,2,0)/100</f>
        <v>3.9209999999999995E-2</v>
      </c>
      <c r="E96" t="b">
        <f t="shared" si="2"/>
        <v>0</v>
      </c>
      <c r="F96" t="b">
        <f t="shared" si="3"/>
        <v>1</v>
      </c>
    </row>
    <row r="97" spans="3:6" x14ac:dyDescent="0.3">
      <c r="C97" s="107">
        <f>WORKDAY(C96,1,KalendarzŚwiąt!$A$2:$A$103)</f>
        <v>44673</v>
      </c>
      <c r="D97" s="268">
        <f>VLOOKUP(C97,DaneRynkowe1!$B:$C,2,0)/100</f>
        <v>3.9350000000000003E-2</v>
      </c>
      <c r="E97" t="b">
        <f t="shared" si="2"/>
        <v>0</v>
      </c>
      <c r="F97" t="b">
        <f t="shared" si="3"/>
        <v>1</v>
      </c>
    </row>
    <row r="98" spans="3:6" x14ac:dyDescent="0.3">
      <c r="C98" s="107">
        <f>WORKDAY(C97,1,KalendarzŚwiąt!$A$2:$A$103)</f>
        <v>44676</v>
      </c>
      <c r="D98" s="268">
        <f>VLOOKUP(C98,DaneRynkowe1!$B:$C,2,0)/100</f>
        <v>3.9230000000000001E-2</v>
      </c>
      <c r="E98" t="b">
        <f t="shared" si="2"/>
        <v>0</v>
      </c>
      <c r="F98" t="b">
        <f t="shared" si="3"/>
        <v>1</v>
      </c>
    </row>
    <row r="99" spans="3:6" x14ac:dyDescent="0.3">
      <c r="C99" s="107">
        <f>WORKDAY(C98,1,KalendarzŚwiąt!$A$2:$A$103)</f>
        <v>44677</v>
      </c>
      <c r="D99" s="268">
        <f>VLOOKUP(C99,DaneRynkowe1!$B:$C,2,0)/100</f>
        <v>3.9030000000000002E-2</v>
      </c>
      <c r="E99" t="b">
        <f t="shared" si="2"/>
        <v>0</v>
      </c>
      <c r="F99" t="b">
        <f t="shared" si="3"/>
        <v>1</v>
      </c>
    </row>
    <row r="100" spans="3:6" x14ac:dyDescent="0.3">
      <c r="C100" s="107">
        <f>WORKDAY(C99,1,KalendarzŚwiąt!$A$2:$A$103)</f>
        <v>44678</v>
      </c>
      <c r="D100" s="268">
        <f>VLOOKUP(C100,DaneRynkowe1!$B:$C,2,0)/100</f>
        <v>4.0719999999999999E-2</v>
      </c>
      <c r="E100" t="b">
        <f t="shared" si="2"/>
        <v>0</v>
      </c>
      <c r="F100" t="b">
        <f t="shared" si="3"/>
        <v>1</v>
      </c>
    </row>
    <row r="101" spans="3:6" x14ac:dyDescent="0.3">
      <c r="C101" s="107">
        <f>WORKDAY(C100,1,KalendarzŚwiąt!$A$2:$A$103)</f>
        <v>44679</v>
      </c>
      <c r="D101" s="268">
        <f>VLOOKUP(C101,DaneRynkowe1!$B:$C,2,0)/100</f>
        <v>3.9820000000000001E-2</v>
      </c>
      <c r="E101" t="b">
        <f t="shared" si="2"/>
        <v>0</v>
      </c>
      <c r="F101" t="b">
        <f t="shared" si="3"/>
        <v>1</v>
      </c>
    </row>
    <row r="102" spans="3:6" x14ac:dyDescent="0.3">
      <c r="C102" s="107">
        <f>WORKDAY(C101,1,KalendarzŚwiąt!$A$2:$A$103)</f>
        <v>44680</v>
      </c>
      <c r="D102" s="268">
        <f>VLOOKUP(C102,DaneRynkowe1!$B:$C,2,0)/100</f>
        <v>3.508E-2</v>
      </c>
      <c r="E102" t="b">
        <f t="shared" si="2"/>
        <v>0</v>
      </c>
      <c r="F102" t="b">
        <f t="shared" si="3"/>
        <v>1</v>
      </c>
    </row>
    <row r="103" spans="3:6" x14ac:dyDescent="0.3">
      <c r="C103" s="107">
        <f>WORKDAY(C102,1,KalendarzŚwiąt!$A$2:$A$103)</f>
        <v>44683</v>
      </c>
      <c r="D103" s="268">
        <f>VLOOKUP(C103,DaneRynkowe1!$B:$C,2,0)/100</f>
        <v>3.9699999999999999E-2</v>
      </c>
      <c r="E103" t="b">
        <f t="shared" si="2"/>
        <v>0</v>
      </c>
      <c r="F103" t="b">
        <f t="shared" si="3"/>
        <v>1</v>
      </c>
    </row>
    <row r="104" spans="3:6" x14ac:dyDescent="0.3">
      <c r="C104" s="107">
        <f>WORKDAY(C103,1,KalendarzŚwiąt!$A$2:$A$103)</f>
        <v>44685</v>
      </c>
      <c r="D104" s="268">
        <f>VLOOKUP(C104,DaneRynkowe1!$B:$C,2,0)/100</f>
        <v>4.3049999999999998E-2</v>
      </c>
      <c r="E104" t="b">
        <f t="shared" si="2"/>
        <v>0</v>
      </c>
      <c r="F104" t="b">
        <f t="shared" ref="F104:F135" si="4">AND(C104&gt;=$G$14,C104&lt;=$G$15)</f>
        <v>1</v>
      </c>
    </row>
    <row r="105" spans="3:6" x14ac:dyDescent="0.3">
      <c r="C105" s="107">
        <f>WORKDAY(C104,1,KalendarzŚwiąt!$A$2:$A$103)</f>
        <v>44686</v>
      </c>
      <c r="D105" s="268">
        <f>VLOOKUP(C105,DaneRynkowe1!$B:$C,2,0)/100</f>
        <v>4.1740000000000006E-2</v>
      </c>
      <c r="E105" t="b">
        <f t="shared" ref="E105:E165" si="5">AND(C105&gt;=$C$5,C105&lt;=$C$6)</f>
        <v>1</v>
      </c>
      <c r="F105" t="b">
        <f t="shared" si="4"/>
        <v>1</v>
      </c>
    </row>
    <row r="106" spans="3:6" x14ac:dyDescent="0.3">
      <c r="C106" s="107">
        <f>WORKDAY(C105,1,KalendarzŚwiąt!$A$2:$A$103)</f>
        <v>44687</v>
      </c>
      <c r="D106" s="268">
        <f>VLOOKUP(C106,DaneRynkowe1!$B:$C,2,0)/100</f>
        <v>4.7419999999999997E-2</v>
      </c>
      <c r="E106" t="b">
        <f t="shared" si="5"/>
        <v>1</v>
      </c>
      <c r="F106" t="b">
        <f t="shared" si="4"/>
        <v>0</v>
      </c>
    </row>
    <row r="107" spans="3:6" x14ac:dyDescent="0.3">
      <c r="C107" s="107">
        <f>WORKDAY(C106,1,KalendarzŚwiąt!$A$2:$A$103)</f>
        <v>44690</v>
      </c>
      <c r="D107" s="268">
        <f>VLOOKUP(C107,DaneRynkowe1!$B:$C,2,0)/100</f>
        <v>4.6340000000000006E-2</v>
      </c>
      <c r="E107" t="b">
        <f t="shared" si="5"/>
        <v>1</v>
      </c>
      <c r="F107" t="b">
        <f t="shared" si="4"/>
        <v>0</v>
      </c>
    </row>
    <row r="108" spans="3:6" x14ac:dyDescent="0.3">
      <c r="C108" s="107">
        <f>WORKDAY(C107,1,KalendarzŚwiąt!$A$2:$A$103)</f>
        <v>44691</v>
      </c>
      <c r="D108" s="268">
        <f>VLOOKUP(C108,DaneRynkowe1!$B:$C,2,0)/100</f>
        <v>4.675E-2</v>
      </c>
      <c r="E108" t="b">
        <f t="shared" si="5"/>
        <v>1</v>
      </c>
      <c r="F108" t="b">
        <f t="shared" si="4"/>
        <v>0</v>
      </c>
    </row>
    <row r="109" spans="3:6" x14ac:dyDescent="0.3">
      <c r="C109" s="107">
        <f>WORKDAY(C108,1,KalendarzŚwiąt!$A$2:$A$103)</f>
        <v>44692</v>
      </c>
      <c r="D109" s="268">
        <f>VLOOKUP(C109,DaneRynkowe1!$B:$C,2,0)/100</f>
        <v>4.752E-2</v>
      </c>
      <c r="E109" t="b">
        <f t="shared" si="5"/>
        <v>1</v>
      </c>
      <c r="F109" t="b">
        <f t="shared" si="4"/>
        <v>0</v>
      </c>
    </row>
    <row r="110" spans="3:6" x14ac:dyDescent="0.3">
      <c r="C110" s="107">
        <f>WORKDAY(C109,1,KalendarzŚwiąt!$A$2:$A$103)</f>
        <v>44693</v>
      </c>
      <c r="D110" s="268">
        <f>VLOOKUP(C110,DaneRynkowe1!$B:$C,2,0)/100</f>
        <v>4.6920000000000003E-2</v>
      </c>
      <c r="E110" t="b">
        <f t="shared" si="5"/>
        <v>1</v>
      </c>
      <c r="F110" t="b">
        <f t="shared" si="4"/>
        <v>0</v>
      </c>
    </row>
    <row r="111" spans="3:6" x14ac:dyDescent="0.3">
      <c r="C111" s="107">
        <f>WORKDAY(C110,1,KalendarzŚwiąt!$A$2:$A$103)</f>
        <v>44694</v>
      </c>
      <c r="D111" s="268">
        <f>VLOOKUP(C111,DaneRynkowe1!$B:$C,2,0)/100</f>
        <v>4.7750000000000001E-2</v>
      </c>
      <c r="E111" t="b">
        <f t="shared" si="5"/>
        <v>1</v>
      </c>
      <c r="F111" t="b">
        <f t="shared" si="4"/>
        <v>0</v>
      </c>
    </row>
    <row r="112" spans="3:6" x14ac:dyDescent="0.3">
      <c r="C112" s="107">
        <f>WORKDAY(C111,1,KalendarzŚwiąt!$A$2:$A$103)</f>
        <v>44697</v>
      </c>
      <c r="D112" s="268">
        <f>VLOOKUP(C112,DaneRynkowe1!$B:$C,2,0)/100</f>
        <v>4.6760000000000003E-2</v>
      </c>
      <c r="E112" t="b">
        <f t="shared" si="5"/>
        <v>1</v>
      </c>
      <c r="F112" t="b">
        <f t="shared" si="4"/>
        <v>0</v>
      </c>
    </row>
    <row r="113" spans="3:6" x14ac:dyDescent="0.3">
      <c r="C113" s="107">
        <f>WORKDAY(C112,1,KalendarzŚwiąt!$A$2:$A$103)</f>
        <v>44698</v>
      </c>
      <c r="D113" s="268">
        <f>VLOOKUP(C113,DaneRynkowe1!$B:$C,2,0)/100</f>
        <v>4.6210000000000001E-2</v>
      </c>
      <c r="E113" t="b">
        <f t="shared" si="5"/>
        <v>1</v>
      </c>
      <c r="F113" t="b">
        <f t="shared" si="4"/>
        <v>0</v>
      </c>
    </row>
    <row r="114" spans="3:6" x14ac:dyDescent="0.3">
      <c r="C114" s="107">
        <f>WORKDAY(C113,1,KalendarzŚwiąt!$A$2:$A$103)</f>
        <v>44699</v>
      </c>
      <c r="D114" s="268">
        <f>VLOOKUP(C114,DaneRynkowe1!$B:$C,2,0)/100</f>
        <v>4.6109999999999998E-2</v>
      </c>
      <c r="E114" t="b">
        <f t="shared" si="5"/>
        <v>1</v>
      </c>
      <c r="F114" t="b">
        <f t="shared" si="4"/>
        <v>0</v>
      </c>
    </row>
    <row r="115" spans="3:6" x14ac:dyDescent="0.3">
      <c r="C115" s="107">
        <f>WORKDAY(C114,1,KalendarzŚwiąt!$A$2:$A$103)</f>
        <v>44700</v>
      </c>
      <c r="D115" s="268">
        <f>VLOOKUP(C115,DaneRynkowe1!$B:$C,2,0)/100</f>
        <v>4.6660000000000007E-2</v>
      </c>
      <c r="E115" t="b">
        <f t="shared" si="5"/>
        <v>1</v>
      </c>
      <c r="F115" t="b">
        <f t="shared" si="4"/>
        <v>0</v>
      </c>
    </row>
    <row r="116" spans="3:6" x14ac:dyDescent="0.3">
      <c r="C116" s="107">
        <f>WORKDAY(C115,1,KalendarzŚwiąt!$A$2:$A$103)</f>
        <v>44701</v>
      </c>
      <c r="D116" s="268">
        <f>VLOOKUP(C116,DaneRynkowe1!$B:$C,2,0)/100</f>
        <v>4.5940000000000002E-2</v>
      </c>
      <c r="E116" t="b">
        <f t="shared" si="5"/>
        <v>1</v>
      </c>
      <c r="F116" t="b">
        <f t="shared" si="4"/>
        <v>0</v>
      </c>
    </row>
    <row r="117" spans="3:6" x14ac:dyDescent="0.3">
      <c r="C117" s="107">
        <f>WORKDAY(C116,1,KalendarzŚwiąt!$A$2:$A$103)</f>
        <v>44704</v>
      </c>
      <c r="D117" s="268">
        <f>VLOOKUP(C117,DaneRynkowe1!$B:$C,2,0)/100</f>
        <v>4.6059999999999997E-2</v>
      </c>
      <c r="E117" t="b">
        <f t="shared" si="5"/>
        <v>1</v>
      </c>
      <c r="F117" t="b">
        <f t="shared" si="4"/>
        <v>0</v>
      </c>
    </row>
    <row r="118" spans="3:6" x14ac:dyDescent="0.3">
      <c r="C118" s="107">
        <f>WORKDAY(C117,1,KalendarzŚwiąt!$A$2:$A$103)</f>
        <v>44705</v>
      </c>
      <c r="D118" s="268">
        <f>VLOOKUP(C118,DaneRynkowe1!$B:$C,2,0)/100</f>
        <v>4.8320000000000002E-2</v>
      </c>
      <c r="E118" t="b">
        <f t="shared" si="5"/>
        <v>1</v>
      </c>
      <c r="F118" t="b">
        <f t="shared" si="4"/>
        <v>0</v>
      </c>
    </row>
    <row r="119" spans="3:6" x14ac:dyDescent="0.3">
      <c r="C119" s="107">
        <f>WORKDAY(C118,1,KalendarzŚwiąt!$A$2:$A$103)</f>
        <v>44706</v>
      </c>
      <c r="D119" s="268">
        <f>VLOOKUP(C119,DaneRynkowe1!$B:$C,2,0)/100</f>
        <v>4.5899999999999996E-2</v>
      </c>
      <c r="E119" t="b">
        <f t="shared" si="5"/>
        <v>1</v>
      </c>
      <c r="F119" t="b">
        <f t="shared" si="4"/>
        <v>0</v>
      </c>
    </row>
    <row r="120" spans="3:6" x14ac:dyDescent="0.3">
      <c r="C120" s="107">
        <f>WORKDAY(C119,1,KalendarzŚwiąt!$A$2:$A$103)</f>
        <v>44707</v>
      </c>
      <c r="D120" s="268">
        <f>VLOOKUP(C120,DaneRynkowe1!$B:$C,2,0)/100</f>
        <v>4.7220000000000005E-2</v>
      </c>
      <c r="E120" t="b">
        <f t="shared" si="5"/>
        <v>1</v>
      </c>
      <c r="F120" t="b">
        <f t="shared" si="4"/>
        <v>0</v>
      </c>
    </row>
    <row r="121" spans="3:6" x14ac:dyDescent="0.3">
      <c r="C121" s="107">
        <f>WORKDAY(C120,1,KalendarzŚwiąt!$A$2:$A$103)</f>
        <v>44708</v>
      </c>
      <c r="D121" s="268">
        <f>VLOOKUP(C121,DaneRynkowe1!$B:$C,2,0)/100</f>
        <v>4.7359999999999999E-2</v>
      </c>
      <c r="E121" t="b">
        <f t="shared" si="5"/>
        <v>1</v>
      </c>
      <c r="F121" t="b">
        <f t="shared" si="4"/>
        <v>0</v>
      </c>
    </row>
    <row r="122" spans="3:6" x14ac:dyDescent="0.3">
      <c r="C122" s="107">
        <f>WORKDAY(C121,1,KalendarzŚwiąt!$A$2:$A$103)</f>
        <v>44711</v>
      </c>
      <c r="D122" s="268">
        <f>VLOOKUP(C122,DaneRynkowe1!$B:$C,2,0)/100</f>
        <v>4.598E-2</v>
      </c>
      <c r="E122" t="b">
        <f t="shared" si="5"/>
        <v>1</v>
      </c>
      <c r="F122" t="b">
        <f t="shared" si="4"/>
        <v>0</v>
      </c>
    </row>
    <row r="123" spans="3:6" x14ac:dyDescent="0.3">
      <c r="C123" s="107">
        <f>WORKDAY(C122,1,KalendarzŚwiąt!$A$2:$A$103)</f>
        <v>44712</v>
      </c>
      <c r="D123" s="268">
        <f>VLOOKUP(C123,DaneRynkowe1!$B:$C,2,0)/100</f>
        <v>4.7400000000000005E-2</v>
      </c>
      <c r="E123" t="b">
        <f t="shared" si="5"/>
        <v>1</v>
      </c>
      <c r="F123" t="b">
        <f t="shared" si="4"/>
        <v>0</v>
      </c>
    </row>
    <row r="124" spans="3:6" x14ac:dyDescent="0.3">
      <c r="C124" s="107">
        <f>WORKDAY(C123,1,KalendarzŚwiąt!$A$2:$A$103)</f>
        <v>44713</v>
      </c>
      <c r="D124" s="268">
        <f>VLOOKUP(C124,DaneRynkowe1!$B:$C,2,0)/100</f>
        <v>4.7840000000000001E-2</v>
      </c>
      <c r="E124" t="b">
        <f t="shared" si="5"/>
        <v>1</v>
      </c>
      <c r="F124" t="b">
        <f t="shared" si="4"/>
        <v>0</v>
      </c>
    </row>
    <row r="125" spans="3:6" x14ac:dyDescent="0.3">
      <c r="C125" s="107">
        <f>WORKDAY(C124,1,KalendarzŚwiąt!$A$2:$A$103)</f>
        <v>44714</v>
      </c>
      <c r="D125" s="268">
        <f>VLOOKUP(C125,DaneRynkowe1!$B:$C,2,0)/100</f>
        <v>4.7359999999999999E-2</v>
      </c>
      <c r="E125" t="b">
        <f t="shared" si="5"/>
        <v>1</v>
      </c>
      <c r="F125" t="b">
        <f t="shared" si="4"/>
        <v>0</v>
      </c>
    </row>
    <row r="126" spans="3:6" x14ac:dyDescent="0.3">
      <c r="C126" s="107">
        <f>WORKDAY(C125,1,KalendarzŚwiąt!$A$2:$A$103)</f>
        <v>44715</v>
      </c>
      <c r="D126" s="268">
        <f>VLOOKUP(C126,DaneRynkowe1!$B:$C,2,0)/100</f>
        <v>5.0220000000000001E-2</v>
      </c>
      <c r="E126" t="b">
        <f t="shared" si="5"/>
        <v>1</v>
      </c>
      <c r="F126" t="b">
        <f t="shared" si="4"/>
        <v>0</v>
      </c>
    </row>
    <row r="127" spans="3:6" x14ac:dyDescent="0.3">
      <c r="C127" s="107">
        <f>WORKDAY(C126,1,KalendarzŚwiąt!$A$2:$A$103)</f>
        <v>44718</v>
      </c>
      <c r="D127" s="268">
        <f>VLOOKUP(C127,DaneRynkowe1!$B:$C,2,0)/100</f>
        <v>4.8579999999999998E-2</v>
      </c>
      <c r="E127" t="b">
        <f t="shared" si="5"/>
        <v>1</v>
      </c>
      <c r="F127" t="b">
        <f t="shared" si="4"/>
        <v>0</v>
      </c>
    </row>
    <row r="128" spans="3:6" x14ac:dyDescent="0.3">
      <c r="C128" s="107">
        <f>WORKDAY(C127,1,KalendarzŚwiąt!$A$2:$A$103)</f>
        <v>44719</v>
      </c>
      <c r="D128" s="268">
        <f>VLOOKUP(C128,DaneRynkowe1!$B:$C,2,0)/100</f>
        <v>4.8940000000000004E-2</v>
      </c>
      <c r="E128" t="b">
        <f t="shared" si="5"/>
        <v>1</v>
      </c>
      <c r="F128" t="b">
        <f t="shared" si="4"/>
        <v>0</v>
      </c>
    </row>
    <row r="129" spans="3:6" x14ac:dyDescent="0.3">
      <c r="C129" s="107">
        <f>WORKDAY(C128,1,KalendarzŚwiąt!$A$2:$A$103)</f>
        <v>44720</v>
      </c>
      <c r="D129" s="268">
        <f>VLOOKUP(C129,DaneRynkowe1!$B:$C,2,0)/100</f>
        <v>4.8920000000000005E-2</v>
      </c>
      <c r="E129" t="b">
        <f t="shared" si="5"/>
        <v>1</v>
      </c>
      <c r="F129" t="b">
        <f t="shared" si="4"/>
        <v>0</v>
      </c>
    </row>
    <row r="130" spans="3:6" x14ac:dyDescent="0.3">
      <c r="C130" s="107">
        <f>WORKDAY(C129,1,KalendarzŚwiąt!$A$2:$A$103)</f>
        <v>44721</v>
      </c>
      <c r="D130" s="268">
        <f>VLOOKUP(C130,DaneRynkowe1!$B:$C,2,0)/100</f>
        <v>5.4480000000000001E-2</v>
      </c>
      <c r="E130" t="b">
        <f t="shared" si="5"/>
        <v>1</v>
      </c>
      <c r="F130" t="b">
        <f t="shared" si="4"/>
        <v>0</v>
      </c>
    </row>
    <row r="131" spans="3:6" x14ac:dyDescent="0.3">
      <c r="C131" s="107">
        <f>WORKDAY(C130,1,KalendarzŚwiąt!$A$2:$A$103)</f>
        <v>44722</v>
      </c>
      <c r="D131" s="268">
        <f>VLOOKUP(C131,DaneRynkowe1!$B:$C,2,0)/100</f>
        <v>5.4949999999999999E-2</v>
      </c>
      <c r="E131" t="b">
        <f t="shared" si="5"/>
        <v>1</v>
      </c>
      <c r="F131" t="b">
        <f t="shared" si="4"/>
        <v>0</v>
      </c>
    </row>
    <row r="132" spans="3:6" x14ac:dyDescent="0.3">
      <c r="C132" s="107">
        <f>WORKDAY(C131,1,KalendarzŚwiąt!$A$2:$A$103)</f>
        <v>44725</v>
      </c>
      <c r="D132" s="268">
        <f>VLOOKUP(C132,DaneRynkowe1!$B:$C,2,0)/100</f>
        <v>5.4930000000000007E-2</v>
      </c>
      <c r="E132" t="b">
        <f t="shared" si="5"/>
        <v>1</v>
      </c>
      <c r="F132" t="b">
        <f t="shared" si="4"/>
        <v>0</v>
      </c>
    </row>
    <row r="133" spans="3:6" x14ac:dyDescent="0.3">
      <c r="C133" s="107">
        <f>WORKDAY(C132,1,KalendarzŚwiąt!$A$2:$A$103)</f>
        <v>44726</v>
      </c>
      <c r="D133" s="268">
        <f>VLOOKUP(C133,DaneRynkowe1!$B:$C,2,0)/100</f>
        <v>5.4379999999999998E-2</v>
      </c>
      <c r="E133" t="b">
        <f t="shared" si="5"/>
        <v>1</v>
      </c>
      <c r="F133" t="b">
        <f t="shared" si="4"/>
        <v>0</v>
      </c>
    </row>
    <row r="134" spans="3:6" x14ac:dyDescent="0.3">
      <c r="C134" s="107">
        <f>WORKDAY(C133,1,KalendarzŚwiąt!$A$2:$A$103)</f>
        <v>44727</v>
      </c>
      <c r="D134" s="268">
        <f>VLOOKUP(C134,DaneRynkowe1!$B:$C,2,0)/100</f>
        <v>5.5259999999999997E-2</v>
      </c>
      <c r="E134" t="b">
        <f t="shared" si="5"/>
        <v>1</v>
      </c>
      <c r="F134" t="b">
        <f t="shared" si="4"/>
        <v>0</v>
      </c>
    </row>
    <row r="135" spans="3:6" x14ac:dyDescent="0.3">
      <c r="C135" s="107">
        <f>WORKDAY(C134,1,KalendarzŚwiąt!$A$2:$A$103)</f>
        <v>44729</v>
      </c>
      <c r="D135" s="268">
        <f>VLOOKUP(C135,DaneRynkowe1!$B:$C,2,0)/100</f>
        <v>5.3319999999999999E-2</v>
      </c>
      <c r="E135" t="b">
        <f t="shared" si="5"/>
        <v>1</v>
      </c>
      <c r="F135" t="b">
        <f t="shared" si="4"/>
        <v>0</v>
      </c>
    </row>
    <row r="136" spans="3:6" x14ac:dyDescent="0.3">
      <c r="C136" s="107">
        <f>WORKDAY(C135,1,KalendarzŚwiąt!$A$2:$A$103)</f>
        <v>44732</v>
      </c>
      <c r="D136" s="268">
        <f>VLOOKUP(C136,DaneRynkowe1!$B:$C,2,0)/100</f>
        <v>5.0330000000000007E-2</v>
      </c>
      <c r="E136" t="b">
        <f t="shared" si="5"/>
        <v>1</v>
      </c>
      <c r="F136" t="b">
        <f t="shared" ref="F136:F165" si="6">AND(C136&gt;=$G$14,C136&lt;=$G$15)</f>
        <v>0</v>
      </c>
    </row>
    <row r="137" spans="3:6" x14ac:dyDescent="0.3">
      <c r="C137" s="107">
        <f>WORKDAY(C136,1,KalendarzŚwiąt!$A$2:$A$103)</f>
        <v>44733</v>
      </c>
      <c r="D137" s="268">
        <f>VLOOKUP(C137,DaneRynkowe1!$B:$C,2,0)/100</f>
        <v>5.1340000000000004E-2</v>
      </c>
      <c r="E137" t="b">
        <f t="shared" si="5"/>
        <v>1</v>
      </c>
      <c r="F137" t="b">
        <f t="shared" si="6"/>
        <v>0</v>
      </c>
    </row>
    <row r="138" spans="3:6" x14ac:dyDescent="0.3">
      <c r="C138" s="107">
        <f>WORKDAY(C137,1,KalendarzŚwiąt!$A$2:$A$103)</f>
        <v>44734</v>
      </c>
      <c r="D138" s="268">
        <f>VLOOKUP(C138,DaneRynkowe1!$B:$C,2,0)/100</f>
        <v>5.3249999999999999E-2</v>
      </c>
      <c r="E138" t="b">
        <f t="shared" si="5"/>
        <v>1</v>
      </c>
      <c r="F138" t="b">
        <f t="shared" si="6"/>
        <v>0</v>
      </c>
    </row>
    <row r="139" spans="3:6" x14ac:dyDescent="0.3">
      <c r="C139" s="107">
        <f>WORKDAY(C138,1,KalendarzŚwiąt!$A$2:$A$103)</f>
        <v>44735</v>
      </c>
      <c r="D139" s="268">
        <f>VLOOKUP(C139,DaneRynkowe1!$B:$C,2,0)/100</f>
        <v>5.2629999999999996E-2</v>
      </c>
      <c r="E139" t="b">
        <f t="shared" si="5"/>
        <v>1</v>
      </c>
      <c r="F139" t="b">
        <f t="shared" si="6"/>
        <v>0</v>
      </c>
    </row>
    <row r="140" spans="3:6" x14ac:dyDescent="0.3">
      <c r="C140" s="107">
        <f>WORKDAY(C139,1,KalendarzŚwiąt!$A$2:$A$103)</f>
        <v>44736</v>
      </c>
      <c r="D140" s="268">
        <f>VLOOKUP(C140,DaneRynkowe1!$B:$C,2,0)/100</f>
        <v>5.1239999999999994E-2</v>
      </c>
      <c r="E140" t="b">
        <f t="shared" si="5"/>
        <v>1</v>
      </c>
      <c r="F140" t="b">
        <f t="shared" si="6"/>
        <v>0</v>
      </c>
    </row>
    <row r="141" spans="3:6" x14ac:dyDescent="0.3">
      <c r="C141" s="107">
        <f>WORKDAY(C140,1,KalendarzŚwiąt!$A$2:$A$103)</f>
        <v>44739</v>
      </c>
      <c r="D141" s="268">
        <f>VLOOKUP(C141,DaneRynkowe1!$B:$C,2,0)/100</f>
        <v>4.7840000000000001E-2</v>
      </c>
      <c r="E141" t="b">
        <f t="shared" si="5"/>
        <v>1</v>
      </c>
      <c r="F141" t="b">
        <f t="shared" si="6"/>
        <v>0</v>
      </c>
    </row>
    <row r="142" spans="3:6" x14ac:dyDescent="0.3">
      <c r="C142" s="107">
        <f>WORKDAY(C141,1,KalendarzŚwiąt!$A$2:$A$103)</f>
        <v>44740</v>
      </c>
      <c r="D142" s="268">
        <f>VLOOKUP(C142,DaneRynkowe1!$B:$C,2,0)/100</f>
        <v>5.3460000000000001E-2</v>
      </c>
      <c r="E142" t="b">
        <f t="shared" si="5"/>
        <v>1</v>
      </c>
      <c r="F142" t="b">
        <f t="shared" si="6"/>
        <v>0</v>
      </c>
    </row>
    <row r="143" spans="3:6" x14ac:dyDescent="0.3">
      <c r="C143" s="107">
        <f>WORKDAY(C142,1,KalendarzŚwiąt!$A$2:$A$103)</f>
        <v>44741</v>
      </c>
      <c r="D143" s="268">
        <f>VLOOKUP(C143,DaneRynkowe1!$B:$C,2,0)/100</f>
        <v>5.4530000000000002E-2</v>
      </c>
      <c r="E143" t="b">
        <f t="shared" si="5"/>
        <v>1</v>
      </c>
      <c r="F143" t="b">
        <f t="shared" si="6"/>
        <v>0</v>
      </c>
    </row>
    <row r="144" spans="3:6" x14ac:dyDescent="0.3">
      <c r="C144" s="107">
        <f>WORKDAY(C143,1,KalendarzŚwiąt!$A$2:$A$103)</f>
        <v>44742</v>
      </c>
      <c r="D144" s="268">
        <f>VLOOKUP(C144,DaneRynkowe1!$B:$C,2,0)/100</f>
        <v>5.2260000000000001E-2</v>
      </c>
      <c r="E144" t="b">
        <f t="shared" si="5"/>
        <v>1</v>
      </c>
      <c r="F144" t="b">
        <f t="shared" si="6"/>
        <v>0</v>
      </c>
    </row>
    <row r="145" spans="3:6" x14ac:dyDescent="0.3">
      <c r="C145" s="107">
        <f>WORKDAY(C144,1,KalendarzŚwiąt!$A$2:$A$103)</f>
        <v>44743</v>
      </c>
      <c r="D145" s="268">
        <f>VLOOKUP(C145,DaneRynkowe1!$B:$C,2,0)/100</f>
        <v>5.8579999999999993E-2</v>
      </c>
      <c r="E145" t="b">
        <f t="shared" si="5"/>
        <v>1</v>
      </c>
      <c r="F145" t="b">
        <f t="shared" si="6"/>
        <v>0</v>
      </c>
    </row>
    <row r="146" spans="3:6" x14ac:dyDescent="0.3">
      <c r="C146" s="107">
        <f>WORKDAY(C145,1,KalendarzŚwiąt!$A$2:$A$103)</f>
        <v>44746</v>
      </c>
      <c r="D146" s="268">
        <f>VLOOKUP(C146,DaneRynkowe1!$B:$C,2,0)/100</f>
        <v>5.8189999999999999E-2</v>
      </c>
      <c r="E146" t="b">
        <f t="shared" si="5"/>
        <v>1</v>
      </c>
      <c r="F146" t="b">
        <f t="shared" si="6"/>
        <v>0</v>
      </c>
    </row>
    <row r="147" spans="3:6" x14ac:dyDescent="0.3">
      <c r="C147" s="107">
        <f>WORKDAY(C146,1,KalendarzŚwiąt!$A$2:$A$103)</f>
        <v>44747</v>
      </c>
      <c r="D147" s="268">
        <f>VLOOKUP(C147,DaneRynkowe1!$B:$C,2,0)/100</f>
        <v>5.7679999999999995E-2</v>
      </c>
      <c r="E147" t="b">
        <f t="shared" si="5"/>
        <v>1</v>
      </c>
      <c r="F147" t="b">
        <f t="shared" si="6"/>
        <v>0</v>
      </c>
    </row>
    <row r="148" spans="3:6" x14ac:dyDescent="0.3">
      <c r="C148" s="107">
        <f>WORKDAY(C147,1,KalendarzŚwiąt!$A$2:$A$103)</f>
        <v>44748</v>
      </c>
      <c r="D148" s="268">
        <f>VLOOKUP(C148,DaneRynkowe1!$B:$C,2,0)/100</f>
        <v>5.833E-2</v>
      </c>
      <c r="E148" t="b">
        <f t="shared" si="5"/>
        <v>1</v>
      </c>
      <c r="F148" t="b">
        <f t="shared" si="6"/>
        <v>0</v>
      </c>
    </row>
    <row r="149" spans="3:6" x14ac:dyDescent="0.3">
      <c r="C149" s="107">
        <f>WORKDAY(C148,1,KalendarzŚwiąt!$A$2:$A$103)</f>
        <v>44749</v>
      </c>
      <c r="D149" s="268">
        <f>VLOOKUP(C149,DaneRynkowe1!$B:$C,2,0)/100</f>
        <v>5.9770000000000004E-2</v>
      </c>
      <c r="E149" t="b">
        <f t="shared" si="5"/>
        <v>1</v>
      </c>
      <c r="F149" t="b">
        <f t="shared" si="6"/>
        <v>0</v>
      </c>
    </row>
    <row r="150" spans="3:6" x14ac:dyDescent="0.3">
      <c r="C150" s="107">
        <f>WORKDAY(C149,1,KalendarzŚwiąt!$A$2:$A$103)</f>
        <v>44750</v>
      </c>
      <c r="D150" s="268">
        <f>VLOOKUP(C150,DaneRynkowe1!$B:$C,2,0)/100</f>
        <v>6.1470000000000004E-2</v>
      </c>
      <c r="E150" t="b">
        <f t="shared" si="5"/>
        <v>1</v>
      </c>
      <c r="F150" t="b">
        <f t="shared" si="6"/>
        <v>0</v>
      </c>
    </row>
    <row r="151" spans="3:6" x14ac:dyDescent="0.3">
      <c r="C151" s="107">
        <f>WORKDAY(C150,1,KalendarzŚwiąt!$A$2:$A$103)</f>
        <v>44753</v>
      </c>
      <c r="D151" s="268">
        <f>VLOOKUP(C151,DaneRynkowe1!$B:$C,2,0)/100</f>
        <v>6.0380000000000003E-2</v>
      </c>
      <c r="E151" t="b">
        <f t="shared" si="5"/>
        <v>1</v>
      </c>
      <c r="F151" t="b">
        <f t="shared" si="6"/>
        <v>0</v>
      </c>
    </row>
    <row r="152" spans="3:6" x14ac:dyDescent="0.3">
      <c r="C152" s="107">
        <f>WORKDAY(C151,1,KalendarzŚwiąt!$A$2:$A$103)</f>
        <v>44754</v>
      </c>
      <c r="D152" s="268">
        <f>VLOOKUP(C152,DaneRynkowe1!$B:$C,2,0)/100</f>
        <v>6.0430000000000005E-2</v>
      </c>
      <c r="E152" t="b">
        <f t="shared" si="5"/>
        <v>1</v>
      </c>
      <c r="F152" t="b">
        <f t="shared" si="6"/>
        <v>0</v>
      </c>
    </row>
    <row r="153" spans="3:6" x14ac:dyDescent="0.3">
      <c r="C153" s="107">
        <f>WORKDAY(C152,1,KalendarzŚwiąt!$A$2:$A$103)</f>
        <v>44755</v>
      </c>
      <c r="D153" s="268">
        <f>VLOOKUP(C153,DaneRynkowe1!$B:$C,2,0)/100</f>
        <v>6.0279999999999993E-2</v>
      </c>
      <c r="E153" t="b">
        <f t="shared" si="5"/>
        <v>1</v>
      </c>
      <c r="F153" t="b">
        <f t="shared" si="6"/>
        <v>0</v>
      </c>
    </row>
    <row r="154" spans="3:6" x14ac:dyDescent="0.3">
      <c r="C154" s="107">
        <f>WORKDAY(C153,1,KalendarzŚwiąt!$A$2:$A$103)</f>
        <v>44756</v>
      </c>
      <c r="D154" s="268">
        <f>VLOOKUP(C154,DaneRynkowe1!$B:$C,2,0)/100</f>
        <v>6.0999999999999999E-2</v>
      </c>
      <c r="E154" t="b">
        <f t="shared" si="5"/>
        <v>1</v>
      </c>
      <c r="F154" t="b">
        <f t="shared" si="6"/>
        <v>0</v>
      </c>
    </row>
    <row r="155" spans="3:6" x14ac:dyDescent="0.3">
      <c r="C155" s="107">
        <f>WORKDAY(C154,1,KalendarzŚwiąt!$A$2:$A$103)</f>
        <v>44757</v>
      </c>
      <c r="D155" s="268">
        <f>VLOOKUP(C155,DaneRynkowe1!$B:$C,2,0)/100</f>
        <v>6.1030000000000001E-2</v>
      </c>
      <c r="E155" t="b">
        <f t="shared" si="5"/>
        <v>1</v>
      </c>
      <c r="F155" t="b">
        <f t="shared" si="6"/>
        <v>0</v>
      </c>
    </row>
    <row r="156" spans="3:6" x14ac:dyDescent="0.3">
      <c r="C156" s="107">
        <f>WORKDAY(C155,1,KalendarzŚwiąt!$A$2:$A$103)</f>
        <v>44760</v>
      </c>
      <c r="D156" s="268">
        <f>VLOOKUP(C156,DaneRynkowe1!$B:$C,2,0)/100</f>
        <v>5.9180000000000003E-2</v>
      </c>
      <c r="E156" t="b">
        <f t="shared" si="5"/>
        <v>1</v>
      </c>
      <c r="F156" t="b">
        <f t="shared" si="6"/>
        <v>0</v>
      </c>
    </row>
    <row r="157" spans="3:6" x14ac:dyDescent="0.3">
      <c r="C157" s="107">
        <f>WORKDAY(C156,1,KalendarzŚwiąt!$A$2:$A$103)</f>
        <v>44761</v>
      </c>
      <c r="D157" s="268">
        <f>VLOOKUP(C157,DaneRynkowe1!$B:$C,2,0)/100</f>
        <v>6.0179999999999997E-2</v>
      </c>
      <c r="E157" t="b">
        <f t="shared" si="5"/>
        <v>1</v>
      </c>
      <c r="F157" t="b">
        <f t="shared" si="6"/>
        <v>0</v>
      </c>
    </row>
    <row r="158" spans="3:6" x14ac:dyDescent="0.3">
      <c r="C158" s="107">
        <f>WORKDAY(C157,1,KalendarzŚwiąt!$A$2:$A$103)</f>
        <v>44762</v>
      </c>
      <c r="D158" s="268">
        <f>VLOOKUP(C158,DaneRynkowe1!$B:$C,2,0)/100</f>
        <v>6.0499999999999998E-2</v>
      </c>
      <c r="E158" t="b">
        <f t="shared" si="5"/>
        <v>1</v>
      </c>
      <c r="F158" t="b">
        <f t="shared" si="6"/>
        <v>0</v>
      </c>
    </row>
    <row r="159" spans="3:6" x14ac:dyDescent="0.3">
      <c r="C159" s="107">
        <f>WORKDAY(C158,1,KalendarzŚwiąt!$A$2:$A$103)</f>
        <v>44763</v>
      </c>
      <c r="D159" s="268">
        <f>VLOOKUP(C159,DaneRynkowe1!$B:$C,2,0)/100</f>
        <v>6.0720000000000003E-2</v>
      </c>
      <c r="E159" t="b">
        <f t="shared" si="5"/>
        <v>1</v>
      </c>
      <c r="F159" t="b">
        <f t="shared" si="6"/>
        <v>0</v>
      </c>
    </row>
    <row r="160" spans="3:6" x14ac:dyDescent="0.3">
      <c r="C160" s="107">
        <f>WORKDAY(C159,1,KalendarzŚwiąt!$A$2:$A$103)</f>
        <v>44764</v>
      </c>
      <c r="D160" s="268">
        <f>VLOOKUP(C160,DaneRynkowe1!$B:$C,2,0)/100</f>
        <v>6.0949999999999997E-2</v>
      </c>
      <c r="E160" t="b">
        <f t="shared" si="5"/>
        <v>1</v>
      </c>
      <c r="F160" t="b">
        <f t="shared" si="6"/>
        <v>0</v>
      </c>
    </row>
    <row r="161" spans="3:6" x14ac:dyDescent="0.3">
      <c r="C161" s="107">
        <f>WORKDAY(C160,1,KalendarzŚwiąt!$A$2:$A$103)</f>
        <v>44767</v>
      </c>
      <c r="D161" s="268">
        <f>VLOOKUP(C161,DaneRynkowe1!$B:$C,2,0)/100</f>
        <v>6.3500000000000001E-2</v>
      </c>
      <c r="E161" t="b">
        <f t="shared" si="5"/>
        <v>1</v>
      </c>
      <c r="F161" t="b">
        <f t="shared" si="6"/>
        <v>0</v>
      </c>
    </row>
    <row r="162" spans="3:6" x14ac:dyDescent="0.3">
      <c r="C162" s="107">
        <f>WORKDAY(C161,1,KalendarzŚwiąt!$A$2:$A$103)</f>
        <v>44768</v>
      </c>
      <c r="D162" s="268">
        <f>VLOOKUP(C162,DaneRynkowe1!$B:$C,2,0)/100</f>
        <v>6.0670000000000002E-2</v>
      </c>
      <c r="E162" t="b">
        <f t="shared" si="5"/>
        <v>1</v>
      </c>
      <c r="F162" t="b">
        <f t="shared" si="6"/>
        <v>0</v>
      </c>
    </row>
    <row r="163" spans="3:6" x14ac:dyDescent="0.3">
      <c r="C163" s="107">
        <f>WORKDAY(C162,1,KalendarzŚwiąt!$A$2:$A$103)</f>
        <v>44769</v>
      </c>
      <c r="D163" s="268">
        <f>VLOOKUP(C163,DaneRynkowe1!$B:$C,2,0)/100</f>
        <v>6.0730000000000006E-2</v>
      </c>
      <c r="E163" t="b">
        <f t="shared" si="5"/>
        <v>1</v>
      </c>
      <c r="F163" t="b">
        <f t="shared" si="6"/>
        <v>0</v>
      </c>
    </row>
    <row r="164" spans="3:6" x14ac:dyDescent="0.3">
      <c r="C164" s="107">
        <f>WORKDAY(C163,1,KalendarzŚwiąt!$A$2:$A$103)</f>
        <v>44770</v>
      </c>
      <c r="D164" s="268">
        <f>VLOOKUP(C164,DaneRynkowe1!$B:$C,2,0)/100</f>
        <v>6.0540000000000004E-2</v>
      </c>
      <c r="E164" t="b">
        <f t="shared" si="5"/>
        <v>1</v>
      </c>
      <c r="F164" t="b">
        <f t="shared" si="6"/>
        <v>0</v>
      </c>
    </row>
    <row r="165" spans="3:6" x14ac:dyDescent="0.3">
      <c r="C165" s="107">
        <f>WORKDAY(C164,1,KalendarzŚwiąt!$A$2:$A$103)</f>
        <v>44771</v>
      </c>
      <c r="D165" s="268">
        <f>VLOOKUP(C165,DaneRynkowe1!$B:$C,2,0)/100</f>
        <v>5.7709999999999997E-2</v>
      </c>
      <c r="E165" t="b">
        <f t="shared" si="5"/>
        <v>1</v>
      </c>
      <c r="F165" t="b">
        <f t="shared" si="6"/>
        <v>0</v>
      </c>
    </row>
    <row r="166" spans="3:6" x14ac:dyDescent="0.3">
      <c r="C166" s="107"/>
      <c r="D166" s="104"/>
    </row>
    <row r="167" spans="3:6" x14ac:dyDescent="0.3">
      <c r="C167" s="107"/>
      <c r="D167" s="104"/>
    </row>
    <row r="168" spans="3:6" x14ac:dyDescent="0.3">
      <c r="C168" s="107"/>
      <c r="D168" s="104"/>
    </row>
    <row r="169" spans="3:6" x14ac:dyDescent="0.3">
      <c r="C169" s="107"/>
      <c r="D169" s="104"/>
    </row>
    <row r="170" spans="3:6" x14ac:dyDescent="0.3">
      <c r="C170" s="107"/>
      <c r="D170" s="104"/>
    </row>
    <row r="171" spans="3:6" x14ac:dyDescent="0.3">
      <c r="C171" s="107"/>
      <c r="D171" s="104"/>
    </row>
    <row r="172" spans="3:6" x14ac:dyDescent="0.3">
      <c r="C172" s="107"/>
      <c r="D172" s="104"/>
    </row>
    <row r="173" spans="3:6" x14ac:dyDescent="0.3">
      <c r="C173" s="107"/>
      <c r="D173" s="104"/>
    </row>
    <row r="174" spans="3:6" x14ac:dyDescent="0.3">
      <c r="C174" s="107"/>
      <c r="D174" s="104"/>
    </row>
    <row r="175" spans="3:6" x14ac:dyDescent="0.3">
      <c r="C175" s="107"/>
      <c r="D175" s="104"/>
    </row>
    <row r="176" spans="3:6" x14ac:dyDescent="0.3">
      <c r="C176" s="107"/>
      <c r="D176" s="104"/>
    </row>
    <row r="177" spans="3:4" x14ac:dyDescent="0.3">
      <c r="C177" s="107"/>
      <c r="D177" s="104"/>
    </row>
    <row r="178" spans="3:4" x14ac:dyDescent="0.3">
      <c r="C178" s="107"/>
      <c r="D178" s="104"/>
    </row>
    <row r="179" spans="3:4" x14ac:dyDescent="0.3">
      <c r="C179" s="107"/>
      <c r="D179" s="104"/>
    </row>
    <row r="180" spans="3:4" x14ac:dyDescent="0.3">
      <c r="C180" s="107"/>
      <c r="D180" s="104"/>
    </row>
    <row r="181" spans="3:4" x14ac:dyDescent="0.3">
      <c r="C181" s="107"/>
      <c r="D181" s="104"/>
    </row>
    <row r="182" spans="3:4" x14ac:dyDescent="0.3">
      <c r="C182" s="107"/>
      <c r="D182" s="104"/>
    </row>
    <row r="183" spans="3:4" x14ac:dyDescent="0.3">
      <c r="C183" s="107"/>
      <c r="D183" s="104"/>
    </row>
    <row r="184" spans="3:4" x14ac:dyDescent="0.3">
      <c r="C184" s="107"/>
      <c r="D184" s="104"/>
    </row>
    <row r="185" spans="3:4" x14ac:dyDescent="0.3">
      <c r="C185" s="107"/>
      <c r="D185" s="104"/>
    </row>
    <row r="186" spans="3:4" x14ac:dyDescent="0.3">
      <c r="C186" s="107"/>
      <c r="D186" s="104"/>
    </row>
    <row r="187" spans="3:4" x14ac:dyDescent="0.3">
      <c r="C187" s="107"/>
      <c r="D187" s="104"/>
    </row>
    <row r="188" spans="3:4" x14ac:dyDescent="0.3">
      <c r="C188" s="107"/>
      <c r="D188" s="104"/>
    </row>
    <row r="189" spans="3:4" x14ac:dyDescent="0.3">
      <c r="C189" s="107"/>
      <c r="D189" s="104"/>
    </row>
    <row r="190" spans="3:4" x14ac:dyDescent="0.3">
      <c r="C190" s="107"/>
      <c r="D190" s="104"/>
    </row>
    <row r="191" spans="3:4" x14ac:dyDescent="0.3">
      <c r="C191" s="107"/>
      <c r="D191" s="104"/>
    </row>
    <row r="192" spans="3:4" x14ac:dyDescent="0.3">
      <c r="C192" s="107"/>
      <c r="D192" s="104"/>
    </row>
    <row r="193" spans="3:4" x14ac:dyDescent="0.3">
      <c r="C193" s="107"/>
      <c r="D193" s="104"/>
    </row>
    <row r="194" spans="3:4" x14ac:dyDescent="0.3">
      <c r="C194" s="107"/>
      <c r="D194" s="104"/>
    </row>
    <row r="195" spans="3:4" x14ac:dyDescent="0.3">
      <c r="C195" s="107"/>
      <c r="D195" s="104"/>
    </row>
    <row r="196" spans="3:4" x14ac:dyDescent="0.3">
      <c r="C196" s="107"/>
      <c r="D196" s="104"/>
    </row>
    <row r="197" spans="3:4" x14ac:dyDescent="0.3">
      <c r="C197" s="107"/>
      <c r="D197" s="104"/>
    </row>
    <row r="198" spans="3:4" x14ac:dyDescent="0.3">
      <c r="C198" s="107"/>
      <c r="D198" s="104"/>
    </row>
    <row r="199" spans="3:4" x14ac:dyDescent="0.3">
      <c r="C199" s="107"/>
      <c r="D199" s="104"/>
    </row>
    <row r="200" spans="3:4" x14ac:dyDescent="0.3">
      <c r="C200" s="107"/>
      <c r="D200" s="104"/>
    </row>
    <row r="201" spans="3:4" x14ac:dyDescent="0.3">
      <c r="C201" s="107"/>
      <c r="D201" s="104"/>
    </row>
    <row r="202" spans="3:4" x14ac:dyDescent="0.3">
      <c r="C202" s="107"/>
      <c r="D202" s="104"/>
    </row>
    <row r="203" spans="3:4" x14ac:dyDescent="0.3">
      <c r="C203" s="107"/>
      <c r="D203" s="104"/>
    </row>
    <row r="204" spans="3:4" x14ac:dyDescent="0.3">
      <c r="C204" s="107"/>
      <c r="D204" s="104"/>
    </row>
    <row r="205" spans="3:4" x14ac:dyDescent="0.3">
      <c r="C205" s="107"/>
      <c r="D205" s="104"/>
    </row>
    <row r="206" spans="3:4" x14ac:dyDescent="0.3">
      <c r="C206" s="107"/>
      <c r="D206" s="104"/>
    </row>
    <row r="207" spans="3:4" x14ac:dyDescent="0.3">
      <c r="C207" s="107"/>
      <c r="D207" s="104"/>
    </row>
    <row r="208" spans="3:4" x14ac:dyDescent="0.3">
      <c r="C208" s="107"/>
      <c r="D208" s="104"/>
    </row>
    <row r="209" spans="3:4" x14ac:dyDescent="0.3">
      <c r="C209" s="107"/>
      <c r="D209" s="104"/>
    </row>
    <row r="210" spans="3:4" x14ac:dyDescent="0.3">
      <c r="C210" s="107"/>
      <c r="D210" s="104"/>
    </row>
    <row r="211" spans="3:4" x14ac:dyDescent="0.3">
      <c r="C211" s="107"/>
      <c r="D211" s="104"/>
    </row>
    <row r="1048576" spans="16384:16384" x14ac:dyDescent="0.3">
      <c r="XFD1048576" s="320" t="s">
        <v>4</v>
      </c>
    </row>
  </sheetData>
  <pageMargins left="0.7" right="0.7" top="0.75" bottom="0.75" header="0.3" footer="0.3"/>
  <pageSetup orientation="portrait"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1DCC7-1842-48B0-9F09-49FC3F6511AC}">
  <sheetPr>
    <tabColor theme="0" tint="-0.14999847407452621"/>
  </sheetPr>
  <dimension ref="A1:D5"/>
  <sheetViews>
    <sheetView showGridLines="0" zoomScaleNormal="100" workbookViewId="0"/>
  </sheetViews>
  <sheetFormatPr defaultRowHeight="14.4" x14ac:dyDescent="0.3"/>
  <cols>
    <col min="1" max="1" width="2.5546875" customWidth="1"/>
    <col min="3" max="3" width="11.5546875" customWidth="1"/>
    <col min="4" max="4" width="158.88671875" customWidth="1"/>
  </cols>
  <sheetData>
    <row r="1" spans="1:4" x14ac:dyDescent="0.3">
      <c r="A1" t="s">
        <v>11</v>
      </c>
    </row>
    <row r="2" spans="1:4" x14ac:dyDescent="0.3">
      <c r="B2" s="105" t="s">
        <v>8</v>
      </c>
      <c r="C2" s="105" t="s">
        <v>9</v>
      </c>
      <c r="D2" s="105" t="s">
        <v>10</v>
      </c>
    </row>
    <row r="3" spans="1:4" x14ac:dyDescent="0.3">
      <c r="B3" s="120" t="s">
        <v>7</v>
      </c>
      <c r="C3" s="123">
        <v>45278</v>
      </c>
      <c r="D3" s="120" t="s">
        <v>77</v>
      </c>
    </row>
    <row r="4" spans="1:4" ht="28.8" x14ac:dyDescent="0.3">
      <c r="B4" s="121" t="s">
        <v>6</v>
      </c>
      <c r="C4" s="122">
        <v>45376</v>
      </c>
      <c r="D4" s="202" t="s">
        <v>167</v>
      </c>
    </row>
    <row r="5" spans="1:4" x14ac:dyDescent="0.3">
      <c r="B5" s="121" t="s">
        <v>171</v>
      </c>
      <c r="C5" s="122">
        <v>45377</v>
      </c>
      <c r="D5" s="202" t="s">
        <v>172</v>
      </c>
    </row>
  </sheetData>
  <pageMargins left="0.7" right="0.7" top="0.75" bottom="0.75"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FE4C5-9E87-4801-BB06-3DA649B4F506}">
  <sheetPr>
    <tabColor theme="9" tint="-0.499984740745262"/>
  </sheetPr>
  <dimension ref="B1:XFD1048576"/>
  <sheetViews>
    <sheetView showGridLines="0" zoomScale="85" zoomScaleNormal="85" workbookViewId="0"/>
  </sheetViews>
  <sheetFormatPr defaultRowHeight="14.4" x14ac:dyDescent="0.3"/>
  <cols>
    <col min="1" max="1" width="7.33203125" customWidth="1"/>
    <col min="2" max="2" width="57.5546875" customWidth="1"/>
    <col min="3" max="7" width="18.5546875" customWidth="1"/>
    <col min="8" max="10" width="8.5546875" customWidth="1"/>
    <col min="11" max="11" width="10.44140625" bestFit="1" customWidth="1"/>
    <col min="12" max="12" width="8.5546875" customWidth="1"/>
    <col min="13" max="13" width="10.44140625" bestFit="1" customWidth="1"/>
    <col min="14" max="14" width="8.5546875" customWidth="1"/>
    <col min="15" max="15" width="10.44140625" bestFit="1" customWidth="1"/>
    <col min="16" max="37" width="8.5546875" customWidth="1"/>
  </cols>
  <sheetData>
    <row r="1" spans="2:36" s="17" customFormat="1" ht="18" x14ac:dyDescent="0.3">
      <c r="B1" s="33" t="s">
        <v>141</v>
      </c>
      <c r="Z1" s="221"/>
    </row>
    <row r="2" spans="2:36" s="18" customFormat="1" ht="18" x14ac:dyDescent="0.3">
      <c r="B2" s="50" t="s">
        <v>170</v>
      </c>
      <c r="Z2" s="222"/>
    </row>
    <row r="4" spans="2:36" x14ac:dyDescent="0.3">
      <c r="B4" s="94" t="s">
        <v>124</v>
      </c>
      <c r="C4" s="277">
        <v>1000000</v>
      </c>
      <c r="D4" s="287" t="s">
        <v>139</v>
      </c>
      <c r="E4" s="287" t="s">
        <v>140</v>
      </c>
    </row>
    <row r="5" spans="2:36" x14ac:dyDescent="0.3">
      <c r="B5" s="95" t="s">
        <v>13</v>
      </c>
      <c r="C5" s="117">
        <v>43895</v>
      </c>
      <c r="D5" s="286">
        <v>44686</v>
      </c>
      <c r="E5" s="286">
        <v>43895</v>
      </c>
    </row>
    <row r="6" spans="2:36" x14ac:dyDescent="0.3">
      <c r="B6" s="95" t="s">
        <v>14</v>
      </c>
      <c r="C6" s="117">
        <v>43990</v>
      </c>
      <c r="D6" s="286">
        <v>44778</v>
      </c>
      <c r="E6" s="286">
        <v>43990</v>
      </c>
    </row>
    <row r="7" spans="2:36" x14ac:dyDescent="0.3">
      <c r="B7" s="276" t="s">
        <v>15</v>
      </c>
      <c r="C7" s="6">
        <f>C6-C5</f>
        <v>95</v>
      </c>
      <c r="O7" s="107"/>
    </row>
    <row r="8" spans="2:36" x14ac:dyDescent="0.3">
      <c r="B8" s="96" t="s">
        <v>135</v>
      </c>
      <c r="C8" s="12">
        <f>NETWORKDAYS(C5,C6,KalendarzŚwiąt!A2:A103)-1</f>
        <v>65</v>
      </c>
      <c r="O8" s="107"/>
    </row>
    <row r="9" spans="2:36" x14ac:dyDescent="0.3">
      <c r="O9" s="107"/>
    </row>
    <row r="10" spans="2:36" s="3" customFormat="1" ht="57" customHeight="1" x14ac:dyDescent="0.3">
      <c r="B10" s="150"/>
      <c r="C10" s="150" t="s">
        <v>125</v>
      </c>
      <c r="D10" s="150" t="s">
        <v>126</v>
      </c>
      <c r="E10" s="150" t="s">
        <v>133</v>
      </c>
      <c r="F10" s="150" t="s">
        <v>136</v>
      </c>
      <c r="G10" s="150" t="s">
        <v>134</v>
      </c>
      <c r="J10"/>
      <c r="K10"/>
      <c r="L10"/>
      <c r="M10"/>
      <c r="N10"/>
      <c r="O10" s="107"/>
      <c r="P10" s="201"/>
      <c r="Q10" s="201"/>
      <c r="R10" s="201"/>
      <c r="S10"/>
      <c r="T10"/>
      <c r="U10"/>
      <c r="V10"/>
      <c r="W10"/>
      <c r="X10"/>
      <c r="Y10"/>
      <c r="Z10" s="283"/>
      <c r="AA10" s="283"/>
      <c r="AB10" s="283"/>
      <c r="AC10" s="283"/>
      <c r="AD10" s="283"/>
      <c r="AE10" s="283"/>
      <c r="AF10" s="283"/>
      <c r="AG10" s="283"/>
      <c r="AH10" s="283"/>
      <c r="AI10" s="283"/>
      <c r="AJ10" s="283"/>
    </row>
    <row r="11" spans="2:36" x14ac:dyDescent="0.3">
      <c r="B11" s="278" t="s">
        <v>127</v>
      </c>
      <c r="C11" s="107">
        <f>C5</f>
        <v>43895</v>
      </c>
      <c r="D11" s="107">
        <f t="shared" ref="D11:F12" si="0">C11</f>
        <v>43895</v>
      </c>
      <c r="E11" s="107">
        <f t="shared" si="0"/>
        <v>43895</v>
      </c>
      <c r="F11" s="107">
        <f t="shared" si="0"/>
        <v>43895</v>
      </c>
      <c r="G11" s="107">
        <f>E11</f>
        <v>43895</v>
      </c>
      <c r="O11" s="107"/>
      <c r="P11" s="201"/>
      <c r="Q11" s="201"/>
      <c r="R11" s="201"/>
    </row>
    <row r="12" spans="2:36" x14ac:dyDescent="0.3">
      <c r="B12" s="279" t="s">
        <v>128</v>
      </c>
      <c r="C12" s="123">
        <f>C6</f>
        <v>43990</v>
      </c>
      <c r="D12" s="123">
        <f t="shared" si="0"/>
        <v>43990</v>
      </c>
      <c r="E12" s="123">
        <f t="shared" si="0"/>
        <v>43990</v>
      </c>
      <c r="F12" s="123">
        <f t="shared" si="0"/>
        <v>43990</v>
      </c>
      <c r="G12" s="123">
        <f>E12</f>
        <v>43990</v>
      </c>
      <c r="O12" s="107"/>
      <c r="P12" s="201"/>
      <c r="Q12" s="201"/>
      <c r="R12" s="201"/>
    </row>
    <row r="13" spans="2:36" x14ac:dyDescent="0.3">
      <c r="B13" s="121"/>
      <c r="C13" s="121"/>
      <c r="D13" s="121"/>
      <c r="E13" s="121"/>
      <c r="F13" s="121"/>
      <c r="G13" s="121"/>
      <c r="O13" s="107"/>
      <c r="P13" s="201"/>
      <c r="Q13" s="201"/>
      <c r="R13" s="201"/>
    </row>
    <row r="14" spans="2:36" x14ac:dyDescent="0.3">
      <c r="B14" s="278" t="s">
        <v>129</v>
      </c>
      <c r="C14" s="107">
        <f>C11</f>
        <v>43895</v>
      </c>
      <c r="D14" s="107">
        <f>WORKDAY(D11,-5,KalendarzŚwiąt!$A$2:$A$103)</f>
        <v>43888</v>
      </c>
      <c r="G14" s="107">
        <f>WORKDAY(G11,-C8,KalendarzŚwiąt!$A$2:$A$103)</f>
        <v>43798</v>
      </c>
      <c r="O14" s="107"/>
      <c r="P14" s="201"/>
      <c r="Q14" s="201"/>
      <c r="R14" s="201"/>
    </row>
    <row r="15" spans="2:36" x14ac:dyDescent="0.3">
      <c r="B15" s="278" t="s">
        <v>130</v>
      </c>
      <c r="C15" s="107">
        <f>C12</f>
        <v>43990</v>
      </c>
      <c r="D15" s="107">
        <f>WORKDAY(D12,-5,KalendarzŚwiąt!$A$2:$A$103)</f>
        <v>43983</v>
      </c>
      <c r="E15" s="107">
        <f>E11</f>
        <v>43895</v>
      </c>
      <c r="F15" s="107">
        <f>F11</f>
        <v>43895</v>
      </c>
      <c r="G15" s="107">
        <f>G11</f>
        <v>43895</v>
      </c>
      <c r="O15" s="107"/>
      <c r="P15" s="201"/>
      <c r="Q15" s="201"/>
      <c r="R15" s="201"/>
    </row>
    <row r="16" spans="2:36" x14ac:dyDescent="0.3">
      <c r="B16" s="279" t="s">
        <v>138</v>
      </c>
      <c r="C16" s="120">
        <f>C15-C14</f>
        <v>95</v>
      </c>
      <c r="D16" s="120">
        <f>D15-D14</f>
        <v>95</v>
      </c>
      <c r="E16" s="120"/>
      <c r="F16" s="120"/>
      <c r="G16" s="120">
        <f>G15-G14</f>
        <v>97</v>
      </c>
      <c r="O16" s="107"/>
      <c r="P16" s="201"/>
      <c r="Q16" s="201"/>
      <c r="R16" s="201"/>
    </row>
    <row r="17" spans="2:18" x14ac:dyDescent="0.3">
      <c r="B17" s="121"/>
      <c r="C17" s="121"/>
      <c r="D17" s="121"/>
      <c r="E17" s="121"/>
      <c r="F17" s="121"/>
      <c r="G17" s="121"/>
      <c r="O17" s="107"/>
      <c r="P17" s="201"/>
      <c r="Q17" s="201"/>
      <c r="R17" s="201"/>
    </row>
    <row r="18" spans="2:18" x14ac:dyDescent="0.3">
      <c r="B18" s="280" t="s">
        <v>166</v>
      </c>
      <c r="C18" s="266">
        <f>VLOOKUP(C14,DaneRynkowe2!$B:$C,2,0)</f>
        <v>101.38886299000001</v>
      </c>
      <c r="D18" s="266">
        <f>VLOOKUP(D14,DaneRynkowe2!$B:$C,2,0)</f>
        <v>101.36662441999999</v>
      </c>
      <c r="G18" s="266">
        <f>VLOOKUP(G14,DaneRynkowe2!$B:$C,2,0)</f>
        <v>101.10733507</v>
      </c>
      <c r="O18" s="107"/>
    </row>
    <row r="19" spans="2:18" x14ac:dyDescent="0.3">
      <c r="B19" s="281" t="s">
        <v>165</v>
      </c>
      <c r="C19" s="270">
        <f>VLOOKUP(C15,DaneRynkowe2!$B:$C,2,0)</f>
        <v>101.48632467</v>
      </c>
      <c r="D19" s="270">
        <f>VLOOKUP(D15,DaneRynkowe2!$B:$C,2,0)</f>
        <v>101.48543771</v>
      </c>
      <c r="E19" s="120"/>
      <c r="F19" s="120"/>
      <c r="G19" s="270">
        <f>VLOOKUP(G15,DaneRynkowe2!$B:$C,2,0)</f>
        <v>101.38886299000001</v>
      </c>
    </row>
    <row r="20" spans="2:18" x14ac:dyDescent="0.3">
      <c r="B20" s="271"/>
      <c r="C20" s="272"/>
      <c r="D20" s="272"/>
      <c r="E20" s="121"/>
      <c r="F20" s="121"/>
      <c r="G20" s="121"/>
    </row>
    <row r="21" spans="2:18" x14ac:dyDescent="0.3">
      <c r="B21" s="278" t="s">
        <v>163</v>
      </c>
      <c r="E21" s="211">
        <f>VLOOKUP(E15,DaneRynkowe3!$B:$E,2,0)</f>
        <v>1.23936</v>
      </c>
      <c r="F21" s="211"/>
    </row>
    <row r="22" spans="2:18" x14ac:dyDescent="0.3">
      <c r="B22" s="279" t="s">
        <v>164</v>
      </c>
      <c r="C22" s="120"/>
      <c r="D22" s="120"/>
      <c r="E22" s="273"/>
      <c r="F22" s="273">
        <f>VLOOKUP(F15,DaneRynkowe3!$B:$E,3,0)</f>
        <v>1.0447599999999999</v>
      </c>
      <c r="G22" s="120"/>
    </row>
    <row r="23" spans="2:18" x14ac:dyDescent="0.3">
      <c r="B23" s="265"/>
      <c r="C23" s="266"/>
      <c r="D23" s="266"/>
    </row>
    <row r="24" spans="2:18" x14ac:dyDescent="0.3">
      <c r="B24" s="120"/>
      <c r="C24" s="120"/>
      <c r="D24" s="120"/>
      <c r="E24" s="120"/>
      <c r="F24" s="120"/>
      <c r="G24" s="120"/>
    </row>
    <row r="25" spans="2:18" x14ac:dyDescent="0.3">
      <c r="B25" s="280" t="s">
        <v>123</v>
      </c>
      <c r="C25" s="267">
        <f>ROUND((C19/C18-1)*365/C16,7)</f>
        <v>3.6933000000000001E-3</v>
      </c>
      <c r="D25" s="267">
        <f>ROUND((D19/D18-1)*365/D16,7)</f>
        <v>4.5034000000000003E-3</v>
      </c>
      <c r="E25" s="269">
        <f>E21/100</f>
        <v>1.2393599999999999E-2</v>
      </c>
      <c r="F25" s="269">
        <f>F22/100</f>
        <v>1.04476E-2</v>
      </c>
      <c r="G25" s="267">
        <f>ROUND((G19/G18-1)*365/G16,7)</f>
        <v>1.04776E-2</v>
      </c>
    </row>
    <row r="26" spans="2:18" x14ac:dyDescent="0.3">
      <c r="B26" s="282" t="s">
        <v>32</v>
      </c>
      <c r="C26" s="285">
        <f>ROUND(C4*C25*C7/365,2)</f>
        <v>961.27</v>
      </c>
      <c r="D26" s="285">
        <f>ROUND($C$4*D25*$C$7/365,2)</f>
        <v>1172.1199999999999</v>
      </c>
      <c r="E26" s="285">
        <f>ROUND($C$4*E25*$C$7/365,2)</f>
        <v>3225.73</v>
      </c>
      <c r="F26" s="285">
        <f>ROUND($C$4*F25*$C$7/365,2)</f>
        <v>2719.24</v>
      </c>
      <c r="G26" s="285">
        <f>ROUND($C$4*G25*$C$7/365,2)</f>
        <v>2727.05</v>
      </c>
    </row>
    <row r="27" spans="2:18" x14ac:dyDescent="0.3">
      <c r="B27" s="271"/>
      <c r="C27" s="274"/>
      <c r="D27" s="274"/>
      <c r="E27" s="274"/>
      <c r="F27" s="274"/>
      <c r="G27" s="274"/>
    </row>
    <row r="28" spans="2:18" x14ac:dyDescent="0.3">
      <c r="B28" s="280" t="s">
        <v>142</v>
      </c>
      <c r="D28" s="201">
        <f>D26-$C$26</f>
        <v>210.84999999999991</v>
      </c>
      <c r="E28" s="201">
        <f>E26-$C$26</f>
        <v>2264.46</v>
      </c>
      <c r="F28" s="201">
        <f>F26-$C$26</f>
        <v>1757.9699999999998</v>
      </c>
      <c r="G28" s="201">
        <f>G26-$C$26</f>
        <v>1765.7800000000002</v>
      </c>
    </row>
    <row r="29" spans="2:18" x14ac:dyDescent="0.3">
      <c r="B29" s="278" t="s">
        <v>131</v>
      </c>
      <c r="D29" s="268">
        <f>D28/$C$26</f>
        <v>0.21934524119134052</v>
      </c>
      <c r="E29" s="268">
        <f>E28/$C$26</f>
        <v>2.3556961103540108</v>
      </c>
      <c r="F29" s="268">
        <f>F28/$C$26</f>
        <v>1.8287994007927011</v>
      </c>
      <c r="G29" s="268">
        <f>G28/$C$26</f>
        <v>1.836924069200121</v>
      </c>
    </row>
    <row r="30" spans="2:18" x14ac:dyDescent="0.3">
      <c r="B30" s="279" t="s">
        <v>132</v>
      </c>
      <c r="C30" s="120"/>
      <c r="D30" s="275">
        <f>D28/$C$4</f>
        <v>2.1084999999999992E-4</v>
      </c>
      <c r="E30" s="275">
        <f>E28/$C$4</f>
        <v>2.2644599999999998E-3</v>
      </c>
      <c r="F30" s="275">
        <f>F28/$C$4</f>
        <v>1.7579699999999998E-3</v>
      </c>
      <c r="G30" s="275">
        <f>G28/$C$4</f>
        <v>1.7657800000000002E-3</v>
      </c>
    </row>
    <row r="39" spans="3:6" ht="34.5" customHeight="1" x14ac:dyDescent="0.3">
      <c r="C39" s="105" t="s">
        <v>9</v>
      </c>
      <c r="D39" s="105" t="s">
        <v>160</v>
      </c>
      <c r="E39" s="105" t="s">
        <v>5</v>
      </c>
      <c r="F39" s="284" t="s">
        <v>137</v>
      </c>
    </row>
    <row r="40" spans="3:6" x14ac:dyDescent="0.3">
      <c r="C40" s="107">
        <f>WORKDAY(C5,-C8,KalendarzŚwiąt!$A$2:$A$103)</f>
        <v>43798</v>
      </c>
      <c r="D40" s="268">
        <f>VLOOKUP(C40,DaneRynkowe1!$B:$C,2,0)/100</f>
        <v>8.9200000000000008E-3</v>
      </c>
      <c r="E40" t="b">
        <f>AND(C40&gt;=$C$5,C40&lt;=$C$6)</f>
        <v>0</v>
      </c>
      <c r="F40" t="b">
        <f t="shared" ref="F40:F103" si="1">AND(C40&gt;=$G$14,C40&lt;=$G$15)</f>
        <v>1</v>
      </c>
    </row>
    <row r="41" spans="3:6" x14ac:dyDescent="0.3">
      <c r="C41" s="107">
        <f>WORKDAY(C40,1,KalendarzŚwiąt!$A$2:$A$103)</f>
        <v>43801</v>
      </c>
      <c r="D41" s="268">
        <f>VLOOKUP(C41,DaneRynkowe1!$B:$C,2,0)/100</f>
        <v>1.2969999999999999E-2</v>
      </c>
      <c r="E41" t="b">
        <f t="shared" ref="E41:E104" si="2">AND(C41&gt;=$C$5,C41&lt;=$C$6)</f>
        <v>0</v>
      </c>
      <c r="F41" t="b">
        <f t="shared" si="1"/>
        <v>1</v>
      </c>
    </row>
    <row r="42" spans="3:6" x14ac:dyDescent="0.3">
      <c r="C42" s="107">
        <f>WORKDAY(C41,1,KalendarzŚwiąt!$A$2:$A$103)</f>
        <v>43802</v>
      </c>
      <c r="D42" s="268">
        <f>VLOOKUP(C42,DaneRynkowe1!$B:$C,2,0)/100</f>
        <v>1.3000000000000001E-2</v>
      </c>
      <c r="E42" t="b">
        <f t="shared" si="2"/>
        <v>0</v>
      </c>
      <c r="F42" t="b">
        <f t="shared" si="1"/>
        <v>1</v>
      </c>
    </row>
    <row r="43" spans="3:6" x14ac:dyDescent="0.3">
      <c r="C43" s="107">
        <f>WORKDAY(C42,1,KalendarzŚwiąt!$A$2:$A$103)</f>
        <v>43803</v>
      </c>
      <c r="D43" s="268">
        <f>VLOOKUP(C43,DaneRynkowe1!$B:$C,2,0)/100</f>
        <v>1.269E-2</v>
      </c>
      <c r="E43" t="b">
        <f t="shared" si="2"/>
        <v>0</v>
      </c>
      <c r="F43" t="b">
        <f t="shared" si="1"/>
        <v>1</v>
      </c>
    </row>
    <row r="44" spans="3:6" x14ac:dyDescent="0.3">
      <c r="C44" s="107">
        <f>WORKDAY(C43,1,KalendarzŚwiąt!$A$2:$A$103)</f>
        <v>43804</v>
      </c>
      <c r="D44" s="268">
        <f>VLOOKUP(C44,DaneRynkowe1!$B:$C,2,0)/100</f>
        <v>1.2769999999999998E-2</v>
      </c>
      <c r="E44" t="b">
        <f t="shared" si="2"/>
        <v>0</v>
      </c>
      <c r="F44" t="b">
        <f t="shared" si="1"/>
        <v>1</v>
      </c>
    </row>
    <row r="45" spans="3:6" x14ac:dyDescent="0.3">
      <c r="C45" s="107">
        <f>WORKDAY(C44,1,KalendarzŚwiąt!$A$2:$A$103)</f>
        <v>43805</v>
      </c>
      <c r="D45" s="268">
        <f>VLOOKUP(C45,DaneRynkowe1!$B:$C,2,0)/100</f>
        <v>1.1390000000000001E-2</v>
      </c>
      <c r="E45" t="b">
        <f t="shared" si="2"/>
        <v>0</v>
      </c>
      <c r="F45" t="b">
        <f t="shared" si="1"/>
        <v>1</v>
      </c>
    </row>
    <row r="46" spans="3:6" x14ac:dyDescent="0.3">
      <c r="C46" s="107">
        <f>WORKDAY(C45,1,KalendarzŚwiąt!$A$2:$A$103)</f>
        <v>43808</v>
      </c>
      <c r="D46" s="268">
        <f>VLOOKUP(C46,DaneRynkowe1!$B:$C,2,0)/100</f>
        <v>1.1690000000000001E-2</v>
      </c>
      <c r="E46" t="b">
        <f t="shared" si="2"/>
        <v>0</v>
      </c>
      <c r="F46" t="b">
        <f t="shared" si="1"/>
        <v>1</v>
      </c>
    </row>
    <row r="47" spans="3:6" x14ac:dyDescent="0.3">
      <c r="C47" s="107">
        <f>WORKDAY(C46,1,KalendarzŚwiąt!$A$2:$A$103)</f>
        <v>43809</v>
      </c>
      <c r="D47" s="268">
        <f>VLOOKUP(C47,DaneRynkowe1!$B:$C,2,0)/100</f>
        <v>1.204E-2</v>
      </c>
      <c r="E47" t="b">
        <f t="shared" si="2"/>
        <v>0</v>
      </c>
      <c r="F47" t="b">
        <f t="shared" si="1"/>
        <v>1</v>
      </c>
    </row>
    <row r="48" spans="3:6" x14ac:dyDescent="0.3">
      <c r="C48" s="107">
        <f>WORKDAY(C47,1,KalendarzŚwiąt!$A$2:$A$103)</f>
        <v>43810</v>
      </c>
      <c r="D48" s="268">
        <f>VLOOKUP(C48,DaneRynkowe1!$B:$C,2,0)/100</f>
        <v>1.1930000000000001E-2</v>
      </c>
      <c r="E48" t="b">
        <f t="shared" si="2"/>
        <v>0</v>
      </c>
      <c r="F48" t="b">
        <f t="shared" si="1"/>
        <v>1</v>
      </c>
    </row>
    <row r="49" spans="3:6" x14ac:dyDescent="0.3">
      <c r="C49" s="107">
        <f>WORKDAY(C48,1,KalendarzŚwiąt!$A$2:$A$103)</f>
        <v>43811</v>
      </c>
      <c r="D49" s="268">
        <f>VLOOKUP(C49,DaneRynkowe1!$B:$C,2,0)/100</f>
        <v>1.2070000000000001E-2</v>
      </c>
      <c r="E49" t="b">
        <f t="shared" si="2"/>
        <v>0</v>
      </c>
      <c r="F49" t="b">
        <f t="shared" si="1"/>
        <v>1</v>
      </c>
    </row>
    <row r="50" spans="3:6" x14ac:dyDescent="0.3">
      <c r="C50" s="107">
        <f>WORKDAY(C49,1,KalendarzŚwiąt!$A$2:$A$103)</f>
        <v>43812</v>
      </c>
      <c r="D50" s="268">
        <f>VLOOKUP(C50,DaneRynkowe1!$B:$C,2,0)/100</f>
        <v>1.205E-2</v>
      </c>
      <c r="E50" t="b">
        <f t="shared" si="2"/>
        <v>0</v>
      </c>
      <c r="F50" t="b">
        <f t="shared" si="1"/>
        <v>1</v>
      </c>
    </row>
    <row r="51" spans="3:6" x14ac:dyDescent="0.3">
      <c r="C51" s="107">
        <f>WORKDAY(C50,1,KalendarzŚwiąt!$A$2:$A$103)</f>
        <v>43815</v>
      </c>
      <c r="D51" s="268">
        <f>VLOOKUP(C51,DaneRynkowe1!$B:$C,2,0)/100</f>
        <v>1.208E-2</v>
      </c>
      <c r="E51" t="b">
        <f t="shared" si="2"/>
        <v>0</v>
      </c>
      <c r="F51" t="b">
        <f t="shared" si="1"/>
        <v>1</v>
      </c>
    </row>
    <row r="52" spans="3:6" x14ac:dyDescent="0.3">
      <c r="C52" s="107">
        <f>WORKDAY(C51,1,KalendarzŚwiąt!$A$2:$A$103)</f>
        <v>43816</v>
      </c>
      <c r="D52" s="268">
        <f>VLOOKUP(C52,DaneRynkowe1!$B:$C,2,0)/100</f>
        <v>1.15E-2</v>
      </c>
      <c r="E52" t="b">
        <f t="shared" si="2"/>
        <v>0</v>
      </c>
      <c r="F52" t="b">
        <f t="shared" si="1"/>
        <v>1</v>
      </c>
    </row>
    <row r="53" spans="3:6" x14ac:dyDescent="0.3">
      <c r="C53" s="107">
        <f>WORKDAY(C52,1,KalendarzŚwiąt!$A$2:$A$103)</f>
        <v>43817</v>
      </c>
      <c r="D53" s="268">
        <f>VLOOKUP(C53,DaneRynkowe1!$B:$C,2,0)/100</f>
        <v>8.4399999999999996E-3</v>
      </c>
      <c r="E53" t="b">
        <f t="shared" si="2"/>
        <v>0</v>
      </c>
      <c r="F53" t="b">
        <f t="shared" si="1"/>
        <v>1</v>
      </c>
    </row>
    <row r="54" spans="3:6" x14ac:dyDescent="0.3">
      <c r="C54" s="107">
        <f>WORKDAY(C53,1,KalendarzŚwiąt!$A$2:$A$103)</f>
        <v>43818</v>
      </c>
      <c r="D54" s="268">
        <f>VLOOKUP(C54,DaneRynkowe1!$B:$C,2,0)/100</f>
        <v>5.3500000000000006E-3</v>
      </c>
      <c r="E54" t="b">
        <f t="shared" si="2"/>
        <v>0</v>
      </c>
      <c r="F54" t="b">
        <f t="shared" si="1"/>
        <v>1</v>
      </c>
    </row>
    <row r="55" spans="3:6" x14ac:dyDescent="0.3">
      <c r="C55" s="107">
        <f>WORKDAY(C54,1,KalendarzŚwiąt!$A$2:$A$103)</f>
        <v>43819</v>
      </c>
      <c r="D55" s="268">
        <f>VLOOKUP(C55,DaneRynkowe1!$B:$C,2,0)/100</f>
        <v>7.1699999999999993E-3</v>
      </c>
      <c r="E55" t="b">
        <f t="shared" si="2"/>
        <v>0</v>
      </c>
      <c r="F55" t="b">
        <f t="shared" si="1"/>
        <v>1</v>
      </c>
    </row>
    <row r="56" spans="3:6" x14ac:dyDescent="0.3">
      <c r="C56" s="107">
        <f>WORKDAY(C55,1,KalendarzŚwiąt!$A$2:$A$103)</f>
        <v>43822</v>
      </c>
      <c r="D56" s="268">
        <f>VLOOKUP(C56,DaneRynkowe1!$B:$C,2,0)/100</f>
        <v>6.2900000000000005E-3</v>
      </c>
      <c r="E56" t="b">
        <f t="shared" si="2"/>
        <v>0</v>
      </c>
      <c r="F56" t="b">
        <f t="shared" si="1"/>
        <v>1</v>
      </c>
    </row>
    <row r="57" spans="3:6" x14ac:dyDescent="0.3">
      <c r="C57" s="107">
        <f>WORKDAY(C56,1,KalendarzŚwiąt!$A$2:$A$103)</f>
        <v>43823</v>
      </c>
      <c r="D57" s="268">
        <f>VLOOKUP(C57,DaneRynkowe1!$B:$C,2,0)/100</f>
        <v>5.7599999999999995E-3</v>
      </c>
      <c r="E57" t="b">
        <f t="shared" si="2"/>
        <v>0</v>
      </c>
      <c r="F57" t="b">
        <f t="shared" si="1"/>
        <v>1</v>
      </c>
    </row>
    <row r="58" spans="3:6" x14ac:dyDescent="0.3">
      <c r="C58" s="107">
        <f>WORKDAY(C57,1,KalendarzŚwiąt!$A$2:$A$103)</f>
        <v>43826</v>
      </c>
      <c r="D58" s="268">
        <f>VLOOKUP(C58,DaneRynkowe1!$B:$C,2,0)/100</f>
        <v>5.6999999999999993E-3</v>
      </c>
      <c r="E58" t="b">
        <f t="shared" si="2"/>
        <v>0</v>
      </c>
      <c r="F58" t="b">
        <f t="shared" si="1"/>
        <v>1</v>
      </c>
    </row>
    <row r="59" spans="3:6" x14ac:dyDescent="0.3">
      <c r="C59" s="107">
        <f>WORKDAY(C58,1,KalendarzŚwiąt!$A$2:$A$103)</f>
        <v>43829</v>
      </c>
      <c r="D59" s="268">
        <f>VLOOKUP(C59,DaneRynkowe1!$B:$C,2,0)/100</f>
        <v>8.9099999999999995E-3</v>
      </c>
      <c r="E59" t="b">
        <f t="shared" si="2"/>
        <v>0</v>
      </c>
      <c r="F59" t="b">
        <f t="shared" si="1"/>
        <v>1</v>
      </c>
    </row>
    <row r="60" spans="3:6" x14ac:dyDescent="0.3">
      <c r="C60" s="107">
        <f>WORKDAY(C59,1,KalendarzŚwiąt!$A$2:$A$103)</f>
        <v>43830</v>
      </c>
      <c r="D60" s="268">
        <f>VLOOKUP(C60,DaneRynkowe1!$B:$C,2,0)/100</f>
        <v>5.7199999999999994E-3</v>
      </c>
      <c r="E60" t="b">
        <f t="shared" si="2"/>
        <v>0</v>
      </c>
      <c r="F60" t="b">
        <f t="shared" si="1"/>
        <v>1</v>
      </c>
    </row>
    <row r="61" spans="3:6" x14ac:dyDescent="0.3">
      <c r="C61" s="107">
        <f>WORKDAY(C60,1,KalendarzŚwiąt!$A$2:$A$103)</f>
        <v>43832</v>
      </c>
      <c r="D61" s="268">
        <f>VLOOKUP(C61,DaneRynkowe1!$B:$C,2,0)/100</f>
        <v>9.7199999999999995E-3</v>
      </c>
      <c r="E61" t="b">
        <f t="shared" si="2"/>
        <v>0</v>
      </c>
      <c r="F61" t="b">
        <f t="shared" si="1"/>
        <v>1</v>
      </c>
    </row>
    <row r="62" spans="3:6" x14ac:dyDescent="0.3">
      <c r="C62" s="107">
        <f>WORKDAY(C61,1,KalendarzŚwiąt!$A$2:$A$103)</f>
        <v>43833</v>
      </c>
      <c r="D62" s="268">
        <f>VLOOKUP(C62,DaneRynkowe1!$B:$C,2,0)/100</f>
        <v>1.1650000000000001E-2</v>
      </c>
      <c r="E62" t="b">
        <f t="shared" si="2"/>
        <v>0</v>
      </c>
      <c r="F62" t="b">
        <f t="shared" si="1"/>
        <v>1</v>
      </c>
    </row>
    <row r="63" spans="3:6" x14ac:dyDescent="0.3">
      <c r="C63" s="107">
        <f>WORKDAY(C62,1,KalendarzŚwiąt!$A$2:$A$103)</f>
        <v>43837</v>
      </c>
      <c r="D63" s="268">
        <f>VLOOKUP(C63,DaneRynkowe1!$B:$C,2,0)/100</f>
        <v>1.125E-2</v>
      </c>
      <c r="E63" t="b">
        <f t="shared" si="2"/>
        <v>0</v>
      </c>
      <c r="F63" t="b">
        <f t="shared" si="1"/>
        <v>1</v>
      </c>
    </row>
    <row r="64" spans="3:6" x14ac:dyDescent="0.3">
      <c r="C64" s="107">
        <f>WORKDAY(C63,1,KalendarzŚwiąt!$A$2:$A$103)</f>
        <v>43838</v>
      </c>
      <c r="D64" s="268">
        <f>VLOOKUP(C64,DaneRynkowe1!$B:$C,2,0)/100</f>
        <v>9.8799999999999999E-3</v>
      </c>
      <c r="E64" t="b">
        <f t="shared" si="2"/>
        <v>0</v>
      </c>
      <c r="F64" t="b">
        <f t="shared" si="1"/>
        <v>1</v>
      </c>
    </row>
    <row r="65" spans="3:6" x14ac:dyDescent="0.3">
      <c r="C65" s="107">
        <f>WORKDAY(C64,1,KalendarzŚwiąt!$A$2:$A$103)</f>
        <v>43839</v>
      </c>
      <c r="D65" s="268">
        <f>VLOOKUP(C65,DaneRynkowe1!$B:$C,2,0)/100</f>
        <v>9.3600000000000003E-3</v>
      </c>
      <c r="E65" t="b">
        <f t="shared" si="2"/>
        <v>0</v>
      </c>
      <c r="F65" t="b">
        <f t="shared" si="1"/>
        <v>1</v>
      </c>
    </row>
    <row r="66" spans="3:6" x14ac:dyDescent="0.3">
      <c r="C66" s="107">
        <f>WORKDAY(C65,1,KalendarzŚwiąt!$A$2:$A$103)</f>
        <v>43840</v>
      </c>
      <c r="D66" s="268">
        <f>VLOOKUP(C66,DaneRynkowe1!$B:$C,2,0)/100</f>
        <v>8.7799999999999996E-3</v>
      </c>
      <c r="E66" t="b">
        <f t="shared" si="2"/>
        <v>0</v>
      </c>
      <c r="F66" t="b">
        <f t="shared" si="1"/>
        <v>1</v>
      </c>
    </row>
    <row r="67" spans="3:6" x14ac:dyDescent="0.3">
      <c r="C67" s="107">
        <f>WORKDAY(C66,1,KalendarzŚwiąt!$A$2:$A$103)</f>
        <v>43843</v>
      </c>
      <c r="D67" s="268">
        <f>VLOOKUP(C67,DaneRynkowe1!$B:$C,2,0)/100</f>
        <v>8.7899999999999992E-3</v>
      </c>
      <c r="E67" t="b">
        <f t="shared" si="2"/>
        <v>0</v>
      </c>
      <c r="F67" t="b">
        <f t="shared" si="1"/>
        <v>1</v>
      </c>
    </row>
    <row r="68" spans="3:6" x14ac:dyDescent="0.3">
      <c r="C68" s="107">
        <f>WORKDAY(C67,1,KalendarzŚwiąt!$A$2:$A$103)</f>
        <v>43844</v>
      </c>
      <c r="D68" s="268">
        <f>VLOOKUP(C68,DaneRynkowe1!$B:$C,2,0)/100</f>
        <v>8.26E-3</v>
      </c>
      <c r="E68" t="b">
        <f t="shared" si="2"/>
        <v>0</v>
      </c>
      <c r="F68" t="b">
        <f t="shared" si="1"/>
        <v>1</v>
      </c>
    </row>
    <row r="69" spans="3:6" x14ac:dyDescent="0.3">
      <c r="C69" s="107">
        <f>WORKDAY(C68,1,KalendarzŚwiąt!$A$2:$A$103)</f>
        <v>43845</v>
      </c>
      <c r="D69" s="268">
        <f>VLOOKUP(C69,DaneRynkowe1!$B:$C,2,0)/100</f>
        <v>8.9099999999999995E-3</v>
      </c>
      <c r="E69" t="b">
        <f t="shared" si="2"/>
        <v>0</v>
      </c>
      <c r="F69" t="b">
        <f t="shared" si="1"/>
        <v>1</v>
      </c>
    </row>
    <row r="70" spans="3:6" x14ac:dyDescent="0.3">
      <c r="C70" s="107">
        <f>WORKDAY(C69,1,KalendarzŚwiąt!$A$2:$A$103)</f>
        <v>43846</v>
      </c>
      <c r="D70" s="268">
        <f>VLOOKUP(C70,DaneRynkowe1!$B:$C,2,0)/100</f>
        <v>9.0200000000000002E-3</v>
      </c>
      <c r="E70" t="b">
        <f t="shared" si="2"/>
        <v>0</v>
      </c>
      <c r="F70" t="b">
        <f t="shared" si="1"/>
        <v>1</v>
      </c>
    </row>
    <row r="71" spans="3:6" x14ac:dyDescent="0.3">
      <c r="C71" s="107">
        <f>WORKDAY(C70,1,KalendarzŚwiąt!$A$2:$A$103)</f>
        <v>43847</v>
      </c>
      <c r="D71" s="268">
        <f>VLOOKUP(C71,DaneRynkowe1!$B:$C,2,0)/100</f>
        <v>1.1080000000000001E-2</v>
      </c>
      <c r="E71" t="b">
        <f t="shared" si="2"/>
        <v>0</v>
      </c>
      <c r="F71" t="b">
        <f t="shared" si="1"/>
        <v>1</v>
      </c>
    </row>
    <row r="72" spans="3:6" x14ac:dyDescent="0.3">
      <c r="C72" s="107">
        <f>WORKDAY(C71,1,KalendarzŚwiąt!$A$2:$A$103)</f>
        <v>43850</v>
      </c>
      <c r="D72" s="268">
        <f>VLOOKUP(C72,DaneRynkowe1!$B:$C,2,0)/100</f>
        <v>1.1049999999999999E-2</v>
      </c>
      <c r="E72" t="b">
        <f t="shared" si="2"/>
        <v>0</v>
      </c>
      <c r="F72" t="b">
        <f t="shared" si="1"/>
        <v>1</v>
      </c>
    </row>
    <row r="73" spans="3:6" x14ac:dyDescent="0.3">
      <c r="C73" s="107">
        <f>WORKDAY(C72,1,KalendarzŚwiąt!$A$2:$A$103)</f>
        <v>43851</v>
      </c>
      <c r="D73" s="268">
        <f>VLOOKUP(C73,DaneRynkowe1!$B:$C,2,0)/100</f>
        <v>1.183E-2</v>
      </c>
      <c r="E73" t="b">
        <f t="shared" si="2"/>
        <v>0</v>
      </c>
      <c r="F73" t="b">
        <f t="shared" si="1"/>
        <v>1</v>
      </c>
    </row>
    <row r="74" spans="3:6" x14ac:dyDescent="0.3">
      <c r="C74" s="107">
        <f>WORKDAY(C73,1,KalendarzŚwiąt!$A$2:$A$103)</f>
        <v>43852</v>
      </c>
      <c r="D74" s="268">
        <f>VLOOKUP(C74,DaneRynkowe1!$B:$C,2,0)/100</f>
        <v>1.081E-2</v>
      </c>
      <c r="E74" t="b">
        <f t="shared" si="2"/>
        <v>0</v>
      </c>
      <c r="F74" t="b">
        <f t="shared" si="1"/>
        <v>1</v>
      </c>
    </row>
    <row r="75" spans="3:6" x14ac:dyDescent="0.3">
      <c r="C75" s="107">
        <f>WORKDAY(C74,1,KalendarzŚwiąt!$A$2:$A$103)</f>
        <v>43853</v>
      </c>
      <c r="D75" s="268">
        <f>VLOOKUP(C75,DaneRynkowe1!$B:$C,2,0)/100</f>
        <v>1.0069999999999999E-2</v>
      </c>
      <c r="E75" t="b">
        <f t="shared" si="2"/>
        <v>0</v>
      </c>
      <c r="F75" t="b">
        <f t="shared" si="1"/>
        <v>1</v>
      </c>
    </row>
    <row r="76" spans="3:6" x14ac:dyDescent="0.3">
      <c r="C76" s="107">
        <f>WORKDAY(C75,1,KalendarzŚwiąt!$A$2:$A$103)</f>
        <v>43854</v>
      </c>
      <c r="D76" s="268">
        <f>VLOOKUP(C76,DaneRynkowe1!$B:$C,2,0)/100</f>
        <v>9.2800000000000001E-3</v>
      </c>
      <c r="E76" t="b">
        <f t="shared" si="2"/>
        <v>0</v>
      </c>
      <c r="F76" t="b">
        <f t="shared" si="1"/>
        <v>1</v>
      </c>
    </row>
    <row r="77" spans="3:6" x14ac:dyDescent="0.3">
      <c r="C77" s="107">
        <f>WORKDAY(C76,1,KalendarzŚwiąt!$A$2:$A$103)</f>
        <v>43857</v>
      </c>
      <c r="D77" s="268">
        <f>VLOOKUP(C77,DaneRynkowe1!$B:$C,2,0)/100</f>
        <v>7.1599999999999997E-3</v>
      </c>
      <c r="E77" t="b">
        <f t="shared" si="2"/>
        <v>0</v>
      </c>
      <c r="F77" t="b">
        <f t="shared" si="1"/>
        <v>1</v>
      </c>
    </row>
    <row r="78" spans="3:6" x14ac:dyDescent="0.3">
      <c r="C78" s="107">
        <f>WORKDAY(C77,1,KalendarzŚwiąt!$A$2:$A$103)</f>
        <v>43858</v>
      </c>
      <c r="D78" s="268">
        <f>VLOOKUP(C78,DaneRynkowe1!$B:$C,2,0)/100</f>
        <v>9.7599999999999996E-3</v>
      </c>
      <c r="E78" t="b">
        <f t="shared" si="2"/>
        <v>0</v>
      </c>
      <c r="F78" t="b">
        <f t="shared" si="1"/>
        <v>1</v>
      </c>
    </row>
    <row r="79" spans="3:6" x14ac:dyDescent="0.3">
      <c r="C79" s="107">
        <f>WORKDAY(C78,1,KalendarzŚwiąt!$A$2:$A$103)</f>
        <v>43859</v>
      </c>
      <c r="D79" s="268">
        <f>VLOOKUP(C79,DaneRynkowe1!$B:$C,2,0)/100</f>
        <v>7.8900000000000012E-3</v>
      </c>
      <c r="E79" t="b">
        <f t="shared" si="2"/>
        <v>0</v>
      </c>
      <c r="F79" t="b">
        <f t="shared" si="1"/>
        <v>1</v>
      </c>
    </row>
    <row r="80" spans="3:6" x14ac:dyDescent="0.3">
      <c r="C80" s="107">
        <f>WORKDAY(C79,1,KalendarzŚwiąt!$A$2:$A$103)</f>
        <v>43860</v>
      </c>
      <c r="D80" s="268">
        <f>VLOOKUP(C80,DaneRynkowe1!$B:$C,2,0)/100</f>
        <v>1.145E-2</v>
      </c>
      <c r="E80" t="b">
        <f t="shared" si="2"/>
        <v>0</v>
      </c>
      <c r="F80" t="b">
        <f t="shared" si="1"/>
        <v>1</v>
      </c>
    </row>
    <row r="81" spans="3:6" x14ac:dyDescent="0.3">
      <c r="C81" s="107">
        <f>WORKDAY(C80,1,KalendarzŚwiąt!$A$2:$A$103)</f>
        <v>43861</v>
      </c>
      <c r="D81" s="268">
        <f>VLOOKUP(C81,DaneRynkowe1!$B:$C,2,0)/100</f>
        <v>8.6800000000000002E-3</v>
      </c>
      <c r="E81" t="b">
        <f t="shared" si="2"/>
        <v>0</v>
      </c>
      <c r="F81" t="b">
        <f t="shared" si="1"/>
        <v>1</v>
      </c>
    </row>
    <row r="82" spans="3:6" x14ac:dyDescent="0.3">
      <c r="C82" s="107">
        <f>WORKDAY(C81,1,KalendarzŚwiąt!$A$2:$A$103)</f>
        <v>43864</v>
      </c>
      <c r="D82" s="268">
        <f>VLOOKUP(C82,DaneRynkowe1!$B:$C,2,0)/100</f>
        <v>1.2529999999999999E-2</v>
      </c>
      <c r="E82" t="b">
        <f t="shared" si="2"/>
        <v>0</v>
      </c>
      <c r="F82" t="b">
        <f t="shared" si="1"/>
        <v>1</v>
      </c>
    </row>
    <row r="83" spans="3:6" x14ac:dyDescent="0.3">
      <c r="C83" s="107">
        <f>WORKDAY(C82,1,KalendarzŚwiąt!$A$2:$A$103)</f>
        <v>43865</v>
      </c>
      <c r="D83" s="268">
        <f>VLOOKUP(C83,DaneRynkowe1!$B:$C,2,0)/100</f>
        <v>1.175E-2</v>
      </c>
      <c r="E83" t="b">
        <f t="shared" si="2"/>
        <v>0</v>
      </c>
      <c r="F83" t="b">
        <f t="shared" si="1"/>
        <v>1</v>
      </c>
    </row>
    <row r="84" spans="3:6" x14ac:dyDescent="0.3">
      <c r="C84" s="107">
        <f>WORKDAY(C83,1,KalendarzŚwiąt!$A$2:$A$103)</f>
        <v>43866</v>
      </c>
      <c r="D84" s="268">
        <f>VLOOKUP(C84,DaneRynkowe1!$B:$C,2,0)/100</f>
        <v>1.261E-2</v>
      </c>
      <c r="E84" t="b">
        <f t="shared" si="2"/>
        <v>0</v>
      </c>
      <c r="F84" t="b">
        <f t="shared" si="1"/>
        <v>1</v>
      </c>
    </row>
    <row r="85" spans="3:6" x14ac:dyDescent="0.3">
      <c r="C85" s="107">
        <f>WORKDAY(C84,1,KalendarzŚwiąt!$A$2:$A$103)</f>
        <v>43867</v>
      </c>
      <c r="D85" s="268">
        <f>VLOOKUP(C85,DaneRynkowe1!$B:$C,2,0)/100</f>
        <v>1.2699999999999999E-2</v>
      </c>
      <c r="E85" t="b">
        <f t="shared" si="2"/>
        <v>0</v>
      </c>
      <c r="F85" t="b">
        <f t="shared" si="1"/>
        <v>1</v>
      </c>
    </row>
    <row r="86" spans="3:6" x14ac:dyDescent="0.3">
      <c r="C86" s="107">
        <f>WORKDAY(C85,1,KalendarzŚwiąt!$A$2:$A$103)</f>
        <v>43868</v>
      </c>
      <c r="D86" s="268">
        <f>VLOOKUP(C86,DaneRynkowe1!$B:$C,2,0)/100</f>
        <v>1.2580000000000001E-2</v>
      </c>
      <c r="E86" t="b">
        <f t="shared" si="2"/>
        <v>0</v>
      </c>
      <c r="F86" t="b">
        <f t="shared" si="1"/>
        <v>1</v>
      </c>
    </row>
    <row r="87" spans="3:6" x14ac:dyDescent="0.3">
      <c r="C87" s="107">
        <f>WORKDAY(C86,1,KalendarzŚwiąt!$A$2:$A$103)</f>
        <v>43871</v>
      </c>
      <c r="D87" s="268">
        <f>VLOOKUP(C87,DaneRynkowe1!$B:$C,2,0)/100</f>
        <v>1.2840000000000001E-2</v>
      </c>
      <c r="E87" t="b">
        <f t="shared" si="2"/>
        <v>0</v>
      </c>
      <c r="F87" t="b">
        <f t="shared" si="1"/>
        <v>1</v>
      </c>
    </row>
    <row r="88" spans="3:6" x14ac:dyDescent="0.3">
      <c r="C88" s="107">
        <f>WORKDAY(C87,1,KalendarzŚwiąt!$A$2:$A$103)</f>
        <v>43872</v>
      </c>
      <c r="D88" s="268">
        <f>VLOOKUP(C88,DaneRynkowe1!$B:$C,2,0)/100</f>
        <v>1.2709999999999999E-2</v>
      </c>
      <c r="E88" t="b">
        <f t="shared" si="2"/>
        <v>0</v>
      </c>
      <c r="F88" t="b">
        <f t="shared" si="1"/>
        <v>1</v>
      </c>
    </row>
    <row r="89" spans="3:6" x14ac:dyDescent="0.3">
      <c r="C89" s="107">
        <f>WORKDAY(C88,1,KalendarzŚwiąt!$A$2:$A$103)</f>
        <v>43873</v>
      </c>
      <c r="D89" s="268">
        <f>VLOOKUP(C89,DaneRynkowe1!$B:$C,2,0)/100</f>
        <v>1.2809999999999998E-2</v>
      </c>
      <c r="E89" t="b">
        <f t="shared" si="2"/>
        <v>0</v>
      </c>
      <c r="F89" t="b">
        <f t="shared" si="1"/>
        <v>1</v>
      </c>
    </row>
    <row r="90" spans="3:6" x14ac:dyDescent="0.3">
      <c r="C90" s="107">
        <f>WORKDAY(C89,1,KalendarzŚwiąt!$A$2:$A$103)</f>
        <v>43874</v>
      </c>
      <c r="D90" s="268">
        <f>VLOOKUP(C90,DaneRynkowe1!$B:$C,2,0)/100</f>
        <v>1.2669999999999999E-2</v>
      </c>
      <c r="E90" t="b">
        <f t="shared" si="2"/>
        <v>0</v>
      </c>
      <c r="F90" t="b">
        <f t="shared" si="1"/>
        <v>1</v>
      </c>
    </row>
    <row r="91" spans="3:6" x14ac:dyDescent="0.3">
      <c r="C91" s="107">
        <f>WORKDAY(C90,1,KalendarzŚwiąt!$A$2:$A$103)</f>
        <v>43875</v>
      </c>
      <c r="D91" s="268">
        <f>VLOOKUP(C91,DaneRynkowe1!$B:$C,2,0)/100</f>
        <v>1.278E-2</v>
      </c>
      <c r="E91" t="b">
        <f t="shared" si="2"/>
        <v>0</v>
      </c>
      <c r="F91" t="b">
        <f t="shared" si="1"/>
        <v>1</v>
      </c>
    </row>
    <row r="92" spans="3:6" x14ac:dyDescent="0.3">
      <c r="C92" s="107">
        <f>WORKDAY(C91,1,KalendarzŚwiąt!$A$2:$A$103)</f>
        <v>43878</v>
      </c>
      <c r="D92" s="268">
        <f>VLOOKUP(C92,DaneRynkowe1!$B:$C,2,0)/100</f>
        <v>1.1650000000000001E-2</v>
      </c>
      <c r="E92" t="b">
        <f t="shared" si="2"/>
        <v>0</v>
      </c>
      <c r="F92" t="b">
        <f t="shared" si="1"/>
        <v>1</v>
      </c>
    </row>
    <row r="93" spans="3:6" x14ac:dyDescent="0.3">
      <c r="C93" s="107">
        <f>WORKDAY(C92,1,KalendarzŚwiąt!$A$2:$A$103)</f>
        <v>43879</v>
      </c>
      <c r="D93" s="268">
        <f>VLOOKUP(C93,DaneRynkowe1!$B:$C,2,0)/100</f>
        <v>1.2789999999999999E-2</v>
      </c>
      <c r="E93" t="b">
        <f t="shared" si="2"/>
        <v>0</v>
      </c>
      <c r="F93" t="b">
        <f t="shared" si="1"/>
        <v>1</v>
      </c>
    </row>
    <row r="94" spans="3:6" x14ac:dyDescent="0.3">
      <c r="C94" s="107">
        <f>WORKDAY(C93,1,KalendarzŚwiąt!$A$2:$A$103)</f>
        <v>43880</v>
      </c>
      <c r="D94" s="268">
        <f>VLOOKUP(C94,DaneRynkowe1!$B:$C,2,0)/100</f>
        <v>1.2869999999999999E-2</v>
      </c>
      <c r="E94" t="b">
        <f t="shared" si="2"/>
        <v>0</v>
      </c>
      <c r="F94" t="b">
        <f t="shared" si="1"/>
        <v>1</v>
      </c>
    </row>
    <row r="95" spans="3:6" x14ac:dyDescent="0.3">
      <c r="C95" s="107">
        <f>WORKDAY(C94,1,KalendarzŚwiąt!$A$2:$A$103)</f>
        <v>43881</v>
      </c>
      <c r="D95" s="268">
        <f>VLOOKUP(C95,DaneRynkowe1!$B:$C,2,0)/100</f>
        <v>1.2589999999999999E-2</v>
      </c>
      <c r="E95" t="b">
        <f t="shared" si="2"/>
        <v>0</v>
      </c>
      <c r="F95" t="b">
        <f t="shared" si="1"/>
        <v>1</v>
      </c>
    </row>
    <row r="96" spans="3:6" x14ac:dyDescent="0.3">
      <c r="C96" s="107">
        <f>WORKDAY(C95,1,KalendarzŚwiąt!$A$2:$A$103)</f>
        <v>43882</v>
      </c>
      <c r="D96" s="268">
        <f>VLOOKUP(C96,DaneRynkowe1!$B:$C,2,0)/100</f>
        <v>1.2869999999999999E-2</v>
      </c>
      <c r="E96" t="b">
        <f t="shared" si="2"/>
        <v>0</v>
      </c>
      <c r="F96" t="b">
        <f t="shared" si="1"/>
        <v>1</v>
      </c>
    </row>
    <row r="97" spans="3:6" x14ac:dyDescent="0.3">
      <c r="C97" s="107">
        <f>WORKDAY(C96,1,KalendarzŚwiąt!$A$2:$A$103)</f>
        <v>43885</v>
      </c>
      <c r="D97" s="268">
        <f>VLOOKUP(C97,DaneRynkowe1!$B:$C,2,0)/100</f>
        <v>1.218E-2</v>
      </c>
      <c r="E97" t="b">
        <f t="shared" si="2"/>
        <v>0</v>
      </c>
      <c r="F97" t="b">
        <f t="shared" si="1"/>
        <v>1</v>
      </c>
    </row>
    <row r="98" spans="3:6" x14ac:dyDescent="0.3">
      <c r="C98" s="107">
        <f>WORKDAY(C97,1,KalendarzŚwiąt!$A$2:$A$103)</f>
        <v>43886</v>
      </c>
      <c r="D98" s="268">
        <f>VLOOKUP(C98,DaneRynkowe1!$B:$C,2,0)/100</f>
        <v>1.341E-2</v>
      </c>
      <c r="E98" t="b">
        <f t="shared" si="2"/>
        <v>0</v>
      </c>
      <c r="F98" t="b">
        <f t="shared" si="1"/>
        <v>1</v>
      </c>
    </row>
    <row r="99" spans="3:6" x14ac:dyDescent="0.3">
      <c r="C99" s="107">
        <f>WORKDAY(C98,1,KalendarzŚwiąt!$A$2:$A$103)</f>
        <v>43887</v>
      </c>
      <c r="D99" s="268">
        <f>VLOOKUP(C99,DaneRynkowe1!$B:$C,2,0)/100</f>
        <v>1.2659999999999999E-2</v>
      </c>
      <c r="E99" t="b">
        <f t="shared" si="2"/>
        <v>0</v>
      </c>
      <c r="F99" t="b">
        <f t="shared" si="1"/>
        <v>1</v>
      </c>
    </row>
    <row r="100" spans="3:6" x14ac:dyDescent="0.3">
      <c r="C100" s="107">
        <f>WORKDAY(C99,1,KalendarzŚwiąt!$A$2:$A$103)</f>
        <v>43888</v>
      </c>
      <c r="D100" s="268">
        <f>VLOOKUP(C100,DaneRynkowe1!$B:$C,2,0)/100</f>
        <v>1.0620000000000001E-2</v>
      </c>
      <c r="E100" t="b">
        <f t="shared" si="2"/>
        <v>0</v>
      </c>
      <c r="F100" t="b">
        <f t="shared" si="1"/>
        <v>1</v>
      </c>
    </row>
    <row r="101" spans="3:6" x14ac:dyDescent="0.3">
      <c r="C101" s="107">
        <f>WORKDAY(C100,1,KalendarzŚwiąt!$A$2:$A$103)</f>
        <v>43889</v>
      </c>
      <c r="D101" s="268">
        <f>VLOOKUP(C101,DaneRynkowe1!$B:$C,2,0)/100</f>
        <v>1.1470000000000001E-2</v>
      </c>
      <c r="E101" t="b">
        <f t="shared" si="2"/>
        <v>0</v>
      </c>
      <c r="F101" t="b">
        <f t="shared" si="1"/>
        <v>1</v>
      </c>
    </row>
    <row r="102" spans="3:6" x14ac:dyDescent="0.3">
      <c r="C102" s="107">
        <f>WORKDAY(C101,1,KalendarzŚwiąt!$A$2:$A$103)</f>
        <v>43892</v>
      </c>
      <c r="D102" s="268">
        <f>VLOOKUP(C102,DaneRynkowe1!$B:$C,2,0)/100</f>
        <v>1.196E-2</v>
      </c>
      <c r="E102" t="b">
        <f t="shared" si="2"/>
        <v>0</v>
      </c>
      <c r="F102" t="b">
        <f t="shared" si="1"/>
        <v>1</v>
      </c>
    </row>
    <row r="103" spans="3:6" x14ac:dyDescent="0.3">
      <c r="C103" s="107">
        <f>WORKDAY(C102,1,KalendarzŚwiąt!$A$2:$A$103)</f>
        <v>43893</v>
      </c>
      <c r="D103" s="268">
        <f>VLOOKUP(C103,DaneRynkowe1!$B:$C,2,0)/100</f>
        <v>1.184E-2</v>
      </c>
      <c r="E103" t="b">
        <f t="shared" si="2"/>
        <v>0</v>
      </c>
      <c r="F103" t="b">
        <f t="shared" si="1"/>
        <v>1</v>
      </c>
    </row>
    <row r="104" spans="3:6" x14ac:dyDescent="0.3">
      <c r="C104" s="107">
        <f>WORKDAY(C103,1,KalendarzŚwiąt!$A$2:$A$103)</f>
        <v>43894</v>
      </c>
      <c r="D104" s="268">
        <f>VLOOKUP(C104,DaneRynkowe1!$B:$C,2,0)/100</f>
        <v>1.1240000000000002E-2</v>
      </c>
      <c r="E104" t="b">
        <f t="shared" si="2"/>
        <v>0</v>
      </c>
      <c r="F104" t="b">
        <f t="shared" ref="F104:F165" si="3">AND(C104&gt;=$G$14,C104&lt;=$G$15)</f>
        <v>1</v>
      </c>
    </row>
    <row r="105" spans="3:6" x14ac:dyDescent="0.3">
      <c r="C105" s="107">
        <f>WORKDAY(C104,1,KalendarzŚwiąt!$A$2:$A$103)</f>
        <v>43895</v>
      </c>
      <c r="D105" s="268">
        <f>VLOOKUP(C105,DaneRynkowe1!$B:$C,2,0)/100</f>
        <v>1.115E-2</v>
      </c>
      <c r="E105" t="b">
        <f t="shared" ref="E105:E165" si="4">AND(C105&gt;=$C$5,C105&lt;=$C$6)</f>
        <v>1</v>
      </c>
      <c r="F105" t="b">
        <f t="shared" si="3"/>
        <v>1</v>
      </c>
    </row>
    <row r="106" spans="3:6" x14ac:dyDescent="0.3">
      <c r="C106" s="107">
        <f>WORKDAY(C105,1,KalendarzŚwiąt!$A$2:$A$103)</f>
        <v>43896</v>
      </c>
      <c r="D106" s="268">
        <f>VLOOKUP(C106,DaneRynkowe1!$B:$C,2,0)/100</f>
        <v>1.159E-2</v>
      </c>
      <c r="E106" t="b">
        <f t="shared" si="4"/>
        <v>1</v>
      </c>
      <c r="F106" t="b">
        <f t="shared" si="3"/>
        <v>0</v>
      </c>
    </row>
    <row r="107" spans="3:6" x14ac:dyDescent="0.3">
      <c r="C107" s="107">
        <f>WORKDAY(C106,1,KalendarzŚwiąt!$A$2:$A$103)</f>
        <v>43899</v>
      </c>
      <c r="D107" s="268">
        <f>VLOOKUP(C107,DaneRynkowe1!$B:$C,2,0)/100</f>
        <v>1.2629999999999999E-2</v>
      </c>
      <c r="E107" t="b">
        <f t="shared" si="4"/>
        <v>1</v>
      </c>
      <c r="F107" t="b">
        <f t="shared" si="3"/>
        <v>0</v>
      </c>
    </row>
    <row r="108" spans="3:6" x14ac:dyDescent="0.3">
      <c r="C108" s="107">
        <f>WORKDAY(C107,1,KalendarzŚwiąt!$A$2:$A$103)</f>
        <v>43900</v>
      </c>
      <c r="D108" s="268">
        <f>VLOOKUP(C108,DaneRynkowe1!$B:$C,2,0)/100</f>
        <v>1.142E-2</v>
      </c>
      <c r="E108" t="b">
        <f t="shared" si="4"/>
        <v>1</v>
      </c>
      <c r="F108" t="b">
        <f t="shared" si="3"/>
        <v>0</v>
      </c>
    </row>
    <row r="109" spans="3:6" x14ac:dyDescent="0.3">
      <c r="C109" s="107">
        <f>WORKDAY(C108,1,KalendarzŚwiąt!$A$2:$A$103)</f>
        <v>43901</v>
      </c>
      <c r="D109" s="268">
        <f>VLOOKUP(C109,DaneRynkowe1!$B:$C,2,0)/100</f>
        <v>1.264E-2</v>
      </c>
      <c r="E109" t="b">
        <f t="shared" si="4"/>
        <v>1</v>
      </c>
      <c r="F109" t="b">
        <f t="shared" si="3"/>
        <v>0</v>
      </c>
    </row>
    <row r="110" spans="3:6" x14ac:dyDescent="0.3">
      <c r="C110" s="107">
        <f>WORKDAY(C109,1,KalendarzŚwiąt!$A$2:$A$103)</f>
        <v>43902</v>
      </c>
      <c r="D110" s="268">
        <f>VLOOKUP(C110,DaneRynkowe1!$B:$C,2,0)/100</f>
        <v>1.282E-2</v>
      </c>
      <c r="E110" t="b">
        <f t="shared" si="4"/>
        <v>1</v>
      </c>
      <c r="F110" t="b">
        <f t="shared" si="3"/>
        <v>0</v>
      </c>
    </row>
    <row r="111" spans="3:6" x14ac:dyDescent="0.3">
      <c r="C111" s="107">
        <f>WORKDAY(C110,1,KalendarzŚwiąt!$A$2:$A$103)</f>
        <v>43903</v>
      </c>
      <c r="D111" s="268">
        <f>VLOOKUP(C111,DaneRynkowe1!$B:$C,2,0)/100</f>
        <v>9.389999999999999E-3</v>
      </c>
      <c r="E111" t="b">
        <f t="shared" si="4"/>
        <v>1</v>
      </c>
      <c r="F111" t="b">
        <f t="shared" si="3"/>
        <v>0</v>
      </c>
    </row>
    <row r="112" spans="3:6" x14ac:dyDescent="0.3">
      <c r="C112" s="107">
        <f>WORKDAY(C111,1,KalendarzŚwiąt!$A$2:$A$103)</f>
        <v>43906</v>
      </c>
      <c r="D112" s="268">
        <f>VLOOKUP(C112,DaneRynkowe1!$B:$C,2,0)/100</f>
        <v>1.0540000000000001E-2</v>
      </c>
      <c r="E112" t="b">
        <f t="shared" si="4"/>
        <v>1</v>
      </c>
      <c r="F112" t="b">
        <f t="shared" si="3"/>
        <v>0</v>
      </c>
    </row>
    <row r="113" spans="3:6" x14ac:dyDescent="0.3">
      <c r="C113" s="107">
        <f>WORKDAY(C112,1,KalendarzŚwiąt!$A$2:$A$103)</f>
        <v>43907</v>
      </c>
      <c r="D113" s="268">
        <f>VLOOKUP(C113,DaneRynkowe1!$B:$C,2,0)/100</f>
        <v>7.79E-3</v>
      </c>
      <c r="E113" t="b">
        <f t="shared" si="4"/>
        <v>1</v>
      </c>
      <c r="F113" t="b">
        <f t="shared" si="3"/>
        <v>0</v>
      </c>
    </row>
    <row r="114" spans="3:6" x14ac:dyDescent="0.3">
      <c r="C114" s="107">
        <f>WORKDAY(C113,1,KalendarzŚwiąt!$A$2:$A$103)</f>
        <v>43908</v>
      </c>
      <c r="D114" s="268">
        <f>VLOOKUP(C114,DaneRynkowe1!$B:$C,2,0)/100</f>
        <v>6.2599999999999999E-3</v>
      </c>
      <c r="E114" t="b">
        <f t="shared" si="4"/>
        <v>1</v>
      </c>
      <c r="F114" t="b">
        <f t="shared" si="3"/>
        <v>0</v>
      </c>
    </row>
    <row r="115" spans="3:6" x14ac:dyDescent="0.3">
      <c r="C115" s="107">
        <f>WORKDAY(C114,1,KalendarzŚwiąt!$A$2:$A$103)</f>
        <v>43909</v>
      </c>
      <c r="D115" s="268">
        <f>VLOOKUP(C115,DaneRynkowe1!$B:$C,2,0)/100</f>
        <v>5.3800000000000002E-3</v>
      </c>
      <c r="E115" t="b">
        <f t="shared" si="4"/>
        <v>1</v>
      </c>
      <c r="F115" t="b">
        <f t="shared" si="3"/>
        <v>0</v>
      </c>
    </row>
    <row r="116" spans="3:6" x14ac:dyDescent="0.3">
      <c r="C116" s="107">
        <f>WORKDAY(C115,1,KalendarzŚwiąt!$A$2:$A$103)</f>
        <v>43910</v>
      </c>
      <c r="D116" s="268">
        <f>VLOOKUP(C116,DaneRynkowe1!$B:$C,2,0)/100</f>
        <v>5.4900000000000001E-3</v>
      </c>
      <c r="E116" t="b">
        <f t="shared" si="4"/>
        <v>1</v>
      </c>
      <c r="F116" t="b">
        <f t="shared" si="3"/>
        <v>0</v>
      </c>
    </row>
    <row r="117" spans="3:6" x14ac:dyDescent="0.3">
      <c r="C117" s="107">
        <f>WORKDAY(C116,1,KalendarzŚwiąt!$A$2:$A$103)</f>
        <v>43913</v>
      </c>
      <c r="D117" s="268">
        <f>VLOOKUP(C117,DaneRynkowe1!$B:$C,2,0)/100</f>
        <v>5.0899999999999999E-3</v>
      </c>
      <c r="E117" t="b">
        <f t="shared" si="4"/>
        <v>1</v>
      </c>
      <c r="F117" t="b">
        <f t="shared" si="3"/>
        <v>0</v>
      </c>
    </row>
    <row r="118" spans="3:6" x14ac:dyDescent="0.3">
      <c r="C118" s="107">
        <f>WORKDAY(C117,1,KalendarzŚwiąt!$A$2:$A$103)</f>
        <v>43914</v>
      </c>
      <c r="D118" s="268">
        <f>VLOOKUP(C118,DaneRynkowe1!$B:$C,2,0)/100</f>
        <v>4.5500000000000002E-3</v>
      </c>
      <c r="E118" t="b">
        <f t="shared" si="4"/>
        <v>1</v>
      </c>
      <c r="F118" t="b">
        <f t="shared" si="3"/>
        <v>0</v>
      </c>
    </row>
    <row r="119" spans="3:6" x14ac:dyDescent="0.3">
      <c r="C119" s="107">
        <f>WORKDAY(C118,1,KalendarzŚwiąt!$A$2:$A$103)</f>
        <v>43915</v>
      </c>
      <c r="D119" s="268">
        <f>VLOOKUP(C119,DaneRynkowe1!$B:$C,2,0)/100</f>
        <v>5.11E-3</v>
      </c>
      <c r="E119" t="b">
        <f t="shared" si="4"/>
        <v>1</v>
      </c>
      <c r="F119" t="b">
        <f t="shared" si="3"/>
        <v>0</v>
      </c>
    </row>
    <row r="120" spans="3:6" x14ac:dyDescent="0.3">
      <c r="C120" s="107">
        <f>WORKDAY(C119,1,KalendarzŚwiąt!$A$2:$A$103)</f>
        <v>43916</v>
      </c>
      <c r="D120" s="268">
        <f>VLOOKUP(C120,DaneRynkowe1!$B:$C,2,0)/100</f>
        <v>4.4299999999999999E-3</v>
      </c>
      <c r="E120" t="b">
        <f t="shared" si="4"/>
        <v>1</v>
      </c>
      <c r="F120" t="b">
        <f t="shared" si="3"/>
        <v>0</v>
      </c>
    </row>
    <row r="121" spans="3:6" x14ac:dyDescent="0.3">
      <c r="C121" s="107">
        <f>WORKDAY(C120,1,KalendarzŚwiąt!$A$2:$A$103)</f>
        <v>43917</v>
      </c>
      <c r="D121" s="268">
        <f>VLOOKUP(C121,DaneRynkowe1!$B:$C,2,0)/100</f>
        <v>3.8500000000000001E-3</v>
      </c>
      <c r="E121" t="b">
        <f t="shared" si="4"/>
        <v>1</v>
      </c>
      <c r="F121" t="b">
        <f t="shared" si="3"/>
        <v>0</v>
      </c>
    </row>
    <row r="122" spans="3:6" x14ac:dyDescent="0.3">
      <c r="C122" s="107">
        <f>WORKDAY(C121,1,KalendarzŚwiąt!$A$2:$A$103)</f>
        <v>43920</v>
      </c>
      <c r="D122" s="268">
        <f>VLOOKUP(C122,DaneRynkowe1!$B:$C,2,0)/100</f>
        <v>4.8999999999999998E-3</v>
      </c>
      <c r="E122" t="b">
        <f t="shared" si="4"/>
        <v>1</v>
      </c>
      <c r="F122" t="b">
        <f t="shared" si="3"/>
        <v>0</v>
      </c>
    </row>
    <row r="123" spans="3:6" x14ac:dyDescent="0.3">
      <c r="C123" s="107">
        <f>WORKDAY(C122,1,KalendarzŚwiąt!$A$2:$A$103)</f>
        <v>43921</v>
      </c>
      <c r="D123" s="268">
        <f>VLOOKUP(C123,DaneRynkowe1!$B:$C,2,0)/100</f>
        <v>2.6800000000000001E-3</v>
      </c>
      <c r="E123" t="b">
        <f t="shared" si="4"/>
        <v>1</v>
      </c>
      <c r="F123" t="b">
        <f t="shared" si="3"/>
        <v>0</v>
      </c>
    </row>
    <row r="124" spans="3:6" x14ac:dyDescent="0.3">
      <c r="C124" s="107">
        <f>WORKDAY(C123,1,KalendarzŚwiąt!$A$2:$A$103)</f>
        <v>43922</v>
      </c>
      <c r="D124" s="268">
        <f>VLOOKUP(C124,DaneRynkowe1!$B:$C,2,0)/100</f>
        <v>6.4600000000000005E-3</v>
      </c>
      <c r="E124" t="b">
        <f t="shared" si="4"/>
        <v>1</v>
      </c>
      <c r="F124" t="b">
        <f t="shared" si="3"/>
        <v>0</v>
      </c>
    </row>
    <row r="125" spans="3:6" x14ac:dyDescent="0.3">
      <c r="C125" s="107">
        <f>WORKDAY(C124,1,KalendarzŚwiąt!$A$2:$A$103)</f>
        <v>43923</v>
      </c>
      <c r="D125" s="268">
        <f>VLOOKUP(C125,DaneRynkowe1!$B:$C,2,0)/100</f>
        <v>6.62E-3</v>
      </c>
      <c r="E125" t="b">
        <f t="shared" si="4"/>
        <v>1</v>
      </c>
      <c r="F125" t="b">
        <f t="shared" si="3"/>
        <v>0</v>
      </c>
    </row>
    <row r="126" spans="3:6" x14ac:dyDescent="0.3">
      <c r="C126" s="107">
        <f>WORKDAY(C125,1,KalendarzŚwiąt!$A$2:$A$103)</f>
        <v>43924</v>
      </c>
      <c r="D126" s="268">
        <f>VLOOKUP(C126,DaneRynkowe1!$B:$C,2,0)/100</f>
        <v>7.3400000000000002E-3</v>
      </c>
      <c r="E126" t="b">
        <f t="shared" si="4"/>
        <v>1</v>
      </c>
      <c r="F126" t="b">
        <f t="shared" si="3"/>
        <v>0</v>
      </c>
    </row>
    <row r="127" spans="3:6" x14ac:dyDescent="0.3">
      <c r="C127" s="107">
        <f>WORKDAY(C126,1,KalendarzŚwiąt!$A$2:$A$103)</f>
        <v>43927</v>
      </c>
      <c r="D127" s="268">
        <f>VLOOKUP(C127,DaneRynkowe1!$B:$C,2,0)/100</f>
        <v>6.9499999999999996E-3</v>
      </c>
      <c r="E127" t="b">
        <f t="shared" si="4"/>
        <v>1</v>
      </c>
      <c r="F127" t="b">
        <f t="shared" si="3"/>
        <v>0</v>
      </c>
    </row>
    <row r="128" spans="3:6" x14ac:dyDescent="0.3">
      <c r="C128" s="107">
        <f>WORKDAY(C127,1,KalendarzŚwiąt!$A$2:$A$103)</f>
        <v>43928</v>
      </c>
      <c r="D128" s="268">
        <f>VLOOKUP(C128,DaneRynkowe1!$B:$C,2,0)/100</f>
        <v>7.6500000000000005E-3</v>
      </c>
      <c r="E128" t="b">
        <f t="shared" si="4"/>
        <v>1</v>
      </c>
      <c r="F128" t="b">
        <f t="shared" si="3"/>
        <v>0</v>
      </c>
    </row>
    <row r="129" spans="3:6" x14ac:dyDescent="0.3">
      <c r="C129" s="107">
        <f>WORKDAY(C128,1,KalendarzŚwiąt!$A$2:$A$103)</f>
        <v>43929</v>
      </c>
      <c r="D129" s="268">
        <f>VLOOKUP(C129,DaneRynkowe1!$B:$C,2,0)/100</f>
        <v>5.6000000000000008E-3</v>
      </c>
      <c r="E129" t="b">
        <f t="shared" si="4"/>
        <v>1</v>
      </c>
      <c r="F129" t="b">
        <f t="shared" si="3"/>
        <v>0</v>
      </c>
    </row>
    <row r="130" spans="3:6" x14ac:dyDescent="0.3">
      <c r="C130" s="107">
        <f>WORKDAY(C129,1,KalendarzŚwiąt!$A$2:$A$103)</f>
        <v>43930</v>
      </c>
      <c r="D130" s="268">
        <f>VLOOKUP(C130,DaneRynkowe1!$B:$C,2,0)/100</f>
        <v>2.99E-3</v>
      </c>
      <c r="E130" t="b">
        <f t="shared" si="4"/>
        <v>1</v>
      </c>
      <c r="F130" t="b">
        <f t="shared" si="3"/>
        <v>0</v>
      </c>
    </row>
    <row r="131" spans="3:6" x14ac:dyDescent="0.3">
      <c r="C131" s="107">
        <f>WORKDAY(C130,1,KalendarzŚwiąt!$A$2:$A$103)</f>
        <v>43931</v>
      </c>
      <c r="D131" s="268">
        <f>VLOOKUP(C131,DaneRynkowe1!$B:$C,2,0)/100</f>
        <v>3.5499999999999998E-3</v>
      </c>
      <c r="E131" t="b">
        <f t="shared" si="4"/>
        <v>1</v>
      </c>
      <c r="F131" t="b">
        <f t="shared" si="3"/>
        <v>0</v>
      </c>
    </row>
    <row r="132" spans="3:6" x14ac:dyDescent="0.3">
      <c r="C132" s="107">
        <f>WORKDAY(C131,1,KalendarzŚwiąt!$A$2:$A$103)</f>
        <v>43935</v>
      </c>
      <c r="D132" s="268">
        <f>VLOOKUP(C132,DaneRynkowe1!$B:$C,2,0)/100</f>
        <v>4.0200000000000001E-3</v>
      </c>
      <c r="E132" t="b">
        <f t="shared" si="4"/>
        <v>1</v>
      </c>
      <c r="F132" t="b">
        <f t="shared" si="3"/>
        <v>0</v>
      </c>
    </row>
    <row r="133" spans="3:6" x14ac:dyDescent="0.3">
      <c r="C133" s="107">
        <f>WORKDAY(C132,1,KalendarzŚwiąt!$A$2:$A$103)</f>
        <v>43936</v>
      </c>
      <c r="D133" s="268">
        <f>VLOOKUP(C133,DaneRynkowe1!$B:$C,2,0)/100</f>
        <v>4.9499999999999995E-3</v>
      </c>
      <c r="E133" t="b">
        <f t="shared" si="4"/>
        <v>1</v>
      </c>
      <c r="F133" t="b">
        <f t="shared" si="3"/>
        <v>0</v>
      </c>
    </row>
    <row r="134" spans="3:6" x14ac:dyDescent="0.3">
      <c r="C134" s="107">
        <f>WORKDAY(C133,1,KalendarzŚwiąt!$A$2:$A$103)</f>
        <v>43937</v>
      </c>
      <c r="D134" s="268">
        <f>VLOOKUP(C134,DaneRynkowe1!$B:$C,2,0)/100</f>
        <v>4.13E-3</v>
      </c>
      <c r="E134" t="b">
        <f t="shared" si="4"/>
        <v>1</v>
      </c>
      <c r="F134" t="b">
        <f t="shared" si="3"/>
        <v>0</v>
      </c>
    </row>
    <row r="135" spans="3:6" x14ac:dyDescent="0.3">
      <c r="C135" s="107">
        <f>WORKDAY(C134,1,KalendarzŚwiąt!$A$2:$A$103)</f>
        <v>43938</v>
      </c>
      <c r="D135" s="268">
        <f>VLOOKUP(C135,DaneRynkowe1!$B:$C,2,0)/100</f>
        <v>2.5400000000000002E-3</v>
      </c>
      <c r="E135" t="b">
        <f t="shared" si="4"/>
        <v>1</v>
      </c>
      <c r="F135" t="b">
        <f t="shared" si="3"/>
        <v>0</v>
      </c>
    </row>
    <row r="136" spans="3:6" x14ac:dyDescent="0.3">
      <c r="C136" s="107">
        <f>WORKDAY(C135,1,KalendarzŚwiąt!$A$2:$A$103)</f>
        <v>43941</v>
      </c>
      <c r="D136" s="268">
        <f>VLOOKUP(C136,DaneRynkowe1!$B:$C,2,0)/100</f>
        <v>2.63E-3</v>
      </c>
      <c r="E136" t="b">
        <f t="shared" si="4"/>
        <v>1</v>
      </c>
      <c r="F136" t="b">
        <f t="shared" si="3"/>
        <v>0</v>
      </c>
    </row>
    <row r="137" spans="3:6" x14ac:dyDescent="0.3">
      <c r="C137" s="107">
        <f>WORKDAY(C136,1,KalendarzŚwiąt!$A$2:$A$103)</f>
        <v>43942</v>
      </c>
      <c r="D137" s="268">
        <f>VLOOKUP(C137,DaneRynkowe1!$B:$C,2,0)/100</f>
        <v>1.9400000000000001E-3</v>
      </c>
      <c r="E137" t="b">
        <f t="shared" si="4"/>
        <v>1</v>
      </c>
      <c r="F137" t="b">
        <f t="shared" si="3"/>
        <v>0</v>
      </c>
    </row>
    <row r="138" spans="3:6" x14ac:dyDescent="0.3">
      <c r="C138" s="107">
        <f>WORKDAY(C137,1,KalendarzŚwiąt!$A$2:$A$103)</f>
        <v>43943</v>
      </c>
      <c r="D138" s="268">
        <f>VLOOKUP(C138,DaneRynkowe1!$B:$C,2,0)/100</f>
        <v>1.4299999999999998E-3</v>
      </c>
      <c r="E138" t="b">
        <f t="shared" si="4"/>
        <v>1</v>
      </c>
      <c r="F138" t="b">
        <f t="shared" si="3"/>
        <v>0</v>
      </c>
    </row>
    <row r="139" spans="3:6" x14ac:dyDescent="0.3">
      <c r="C139" s="107">
        <f>WORKDAY(C138,1,KalendarzŚwiąt!$A$2:$A$103)</f>
        <v>43944</v>
      </c>
      <c r="D139" s="268">
        <f>VLOOKUP(C139,DaneRynkowe1!$B:$C,2,0)/100</f>
        <v>1.3600000000000001E-3</v>
      </c>
      <c r="E139" t="b">
        <f t="shared" si="4"/>
        <v>1</v>
      </c>
      <c r="F139" t="b">
        <f t="shared" si="3"/>
        <v>0</v>
      </c>
    </row>
    <row r="140" spans="3:6" x14ac:dyDescent="0.3">
      <c r="C140" s="107">
        <f>WORKDAY(C139,1,KalendarzŚwiąt!$A$2:$A$103)</f>
        <v>43945</v>
      </c>
      <c r="D140" s="268">
        <f>VLOOKUP(C140,DaneRynkowe1!$B:$C,2,0)/100</f>
        <v>2.0100000000000001E-3</v>
      </c>
      <c r="E140" t="b">
        <f t="shared" si="4"/>
        <v>1</v>
      </c>
      <c r="F140" t="b">
        <f t="shared" si="3"/>
        <v>0</v>
      </c>
    </row>
    <row r="141" spans="3:6" x14ac:dyDescent="0.3">
      <c r="C141" s="107">
        <f>WORKDAY(C140,1,KalendarzŚwiąt!$A$2:$A$103)</f>
        <v>43948</v>
      </c>
      <c r="D141" s="268">
        <f>VLOOKUP(C141,DaneRynkowe1!$B:$C,2,0)/100</f>
        <v>1.07E-3</v>
      </c>
      <c r="E141" t="b">
        <f t="shared" si="4"/>
        <v>1</v>
      </c>
      <c r="F141" t="b">
        <f t="shared" si="3"/>
        <v>0</v>
      </c>
    </row>
    <row r="142" spans="3:6" x14ac:dyDescent="0.3">
      <c r="C142" s="107">
        <f>WORKDAY(C141,1,KalendarzŚwiąt!$A$2:$A$103)</f>
        <v>43949</v>
      </c>
      <c r="D142" s="268">
        <f>VLOOKUP(C142,DaneRynkowe1!$B:$C,2,0)/100</f>
        <v>1.07E-3</v>
      </c>
      <c r="E142" t="b">
        <f t="shared" si="4"/>
        <v>1</v>
      </c>
      <c r="F142" t="b">
        <f t="shared" si="3"/>
        <v>0</v>
      </c>
    </row>
    <row r="143" spans="3:6" x14ac:dyDescent="0.3">
      <c r="C143" s="107">
        <f>WORKDAY(C142,1,KalendarzŚwiąt!$A$2:$A$103)</f>
        <v>43950</v>
      </c>
      <c r="D143" s="268">
        <f>VLOOKUP(C143,DaneRynkowe1!$B:$C,2,0)/100</f>
        <v>3.8900000000000002E-3</v>
      </c>
      <c r="E143" t="b">
        <f t="shared" si="4"/>
        <v>1</v>
      </c>
      <c r="F143" t="b">
        <f t="shared" si="3"/>
        <v>0</v>
      </c>
    </row>
    <row r="144" spans="3:6" x14ac:dyDescent="0.3">
      <c r="C144" s="107">
        <f>WORKDAY(C143,1,KalendarzŚwiąt!$A$2:$A$103)</f>
        <v>43951</v>
      </c>
      <c r="D144" s="268">
        <f>VLOOKUP(C144,DaneRynkowe1!$B:$C,2,0)/100</f>
        <v>1.31E-3</v>
      </c>
      <c r="E144" t="b">
        <f t="shared" si="4"/>
        <v>1</v>
      </c>
      <c r="F144" t="b">
        <f t="shared" si="3"/>
        <v>0</v>
      </c>
    </row>
    <row r="145" spans="3:6" x14ac:dyDescent="0.3">
      <c r="C145" s="107">
        <f>WORKDAY(C144,1,KalendarzŚwiąt!$A$2:$A$103)</f>
        <v>43955</v>
      </c>
      <c r="D145" s="268">
        <f>VLOOKUP(C145,DaneRynkowe1!$B:$C,2,0)/100</f>
        <v>1.1200000000000001E-3</v>
      </c>
      <c r="E145" t="b">
        <f t="shared" si="4"/>
        <v>1</v>
      </c>
      <c r="F145" t="b">
        <f t="shared" si="3"/>
        <v>0</v>
      </c>
    </row>
    <row r="146" spans="3:6" x14ac:dyDescent="0.3">
      <c r="C146" s="107">
        <f>WORKDAY(C145,1,KalendarzŚwiąt!$A$2:$A$103)</f>
        <v>43956</v>
      </c>
      <c r="D146" s="268">
        <f>VLOOKUP(C146,DaneRynkowe1!$B:$C,2,0)/100</f>
        <v>9.2000000000000003E-4</v>
      </c>
      <c r="E146" t="b">
        <f t="shared" si="4"/>
        <v>1</v>
      </c>
      <c r="F146" t="b">
        <f t="shared" si="3"/>
        <v>0</v>
      </c>
    </row>
    <row r="147" spans="3:6" x14ac:dyDescent="0.3">
      <c r="C147" s="107">
        <f>WORKDAY(C146,1,KalendarzŚwiąt!$A$2:$A$103)</f>
        <v>43957</v>
      </c>
      <c r="D147" s="268">
        <f>VLOOKUP(C147,DaneRynkowe1!$B:$C,2,0)/100</f>
        <v>8.9999999999999998E-4</v>
      </c>
      <c r="E147" t="b">
        <f t="shared" si="4"/>
        <v>1</v>
      </c>
      <c r="F147" t="b">
        <f t="shared" si="3"/>
        <v>0</v>
      </c>
    </row>
    <row r="148" spans="3:6" x14ac:dyDescent="0.3">
      <c r="C148" s="107">
        <f>WORKDAY(C147,1,KalendarzŚwiąt!$A$2:$A$103)</f>
        <v>43958</v>
      </c>
      <c r="D148" s="268">
        <f>VLOOKUP(C148,DaneRynkowe1!$B:$C,2,0)/100</f>
        <v>4.4999999999999999E-4</v>
      </c>
      <c r="E148" t="b">
        <f t="shared" si="4"/>
        <v>1</v>
      </c>
      <c r="F148" t="b">
        <f t="shared" si="3"/>
        <v>0</v>
      </c>
    </row>
    <row r="149" spans="3:6" x14ac:dyDescent="0.3">
      <c r="C149" s="107">
        <f>WORKDAY(C148,1,KalendarzŚwiąt!$A$2:$A$103)</f>
        <v>43959</v>
      </c>
      <c r="D149" s="268">
        <f>VLOOKUP(C149,DaneRynkowe1!$B:$C,2,0)/100</f>
        <v>8.1999999999999998E-4</v>
      </c>
      <c r="E149" t="b">
        <f t="shared" si="4"/>
        <v>1</v>
      </c>
      <c r="F149" t="b">
        <f t="shared" si="3"/>
        <v>0</v>
      </c>
    </row>
    <row r="150" spans="3:6" x14ac:dyDescent="0.3">
      <c r="C150" s="107">
        <f>WORKDAY(C149,1,KalendarzŚwiąt!$A$2:$A$103)</f>
        <v>43962</v>
      </c>
      <c r="D150" s="268">
        <f>VLOOKUP(C150,DaneRynkowe1!$B:$C,2,0)/100</f>
        <v>8.699999999999999E-4</v>
      </c>
      <c r="E150" t="b">
        <f t="shared" si="4"/>
        <v>1</v>
      </c>
      <c r="F150" t="b">
        <f t="shared" si="3"/>
        <v>0</v>
      </c>
    </row>
    <row r="151" spans="3:6" x14ac:dyDescent="0.3">
      <c r="C151" s="107">
        <f>WORKDAY(C150,1,KalendarzŚwiąt!$A$2:$A$103)</f>
        <v>43963</v>
      </c>
      <c r="D151" s="268">
        <f>VLOOKUP(C151,DaneRynkowe1!$B:$C,2,0)/100</f>
        <v>1.3500000000000001E-3</v>
      </c>
      <c r="E151" t="b">
        <f t="shared" si="4"/>
        <v>1</v>
      </c>
      <c r="F151" t="b">
        <f t="shared" si="3"/>
        <v>0</v>
      </c>
    </row>
    <row r="152" spans="3:6" x14ac:dyDescent="0.3">
      <c r="C152" s="107">
        <f>WORKDAY(C151,1,KalendarzŚwiąt!$A$2:$A$103)</f>
        <v>43964</v>
      </c>
      <c r="D152" s="268">
        <f>VLOOKUP(C152,DaneRynkowe1!$B:$C,2,0)/100</f>
        <v>1.3600000000000001E-3</v>
      </c>
      <c r="E152" t="b">
        <f t="shared" si="4"/>
        <v>1</v>
      </c>
      <c r="F152" t="b">
        <f t="shared" si="3"/>
        <v>0</v>
      </c>
    </row>
    <row r="153" spans="3:6" x14ac:dyDescent="0.3">
      <c r="C153" s="107">
        <f>WORKDAY(C152,1,KalendarzŚwiąt!$A$2:$A$103)</f>
        <v>43965</v>
      </c>
      <c r="D153" s="268">
        <f>VLOOKUP(C153,DaneRynkowe1!$B:$C,2,0)/100</f>
        <v>1.57E-3</v>
      </c>
      <c r="E153" t="b">
        <f t="shared" si="4"/>
        <v>1</v>
      </c>
      <c r="F153" t="b">
        <f t="shared" si="3"/>
        <v>0</v>
      </c>
    </row>
    <row r="154" spans="3:6" x14ac:dyDescent="0.3">
      <c r="C154" s="107">
        <f>WORKDAY(C153,1,KalendarzŚwiąt!$A$2:$A$103)</f>
        <v>43966</v>
      </c>
      <c r="D154" s="268">
        <f>VLOOKUP(C154,DaneRynkowe1!$B:$C,2,0)/100</f>
        <v>7.1999999999999994E-4</v>
      </c>
      <c r="E154" t="b">
        <f t="shared" si="4"/>
        <v>1</v>
      </c>
      <c r="F154" t="b">
        <f t="shared" si="3"/>
        <v>0</v>
      </c>
    </row>
    <row r="155" spans="3:6" x14ac:dyDescent="0.3">
      <c r="C155" s="107">
        <f>WORKDAY(C154,1,KalendarzŚwiąt!$A$2:$A$103)</f>
        <v>43969</v>
      </c>
      <c r="D155" s="268">
        <f>VLOOKUP(C155,DaneRynkowe1!$B:$C,2,0)/100</f>
        <v>4.6999999999999999E-4</v>
      </c>
      <c r="E155" t="b">
        <f t="shared" si="4"/>
        <v>1</v>
      </c>
      <c r="F155" t="b">
        <f t="shared" si="3"/>
        <v>0</v>
      </c>
    </row>
    <row r="156" spans="3:6" x14ac:dyDescent="0.3">
      <c r="C156" s="107">
        <f>WORKDAY(C155,1,KalendarzŚwiąt!$A$2:$A$103)</f>
        <v>43970</v>
      </c>
      <c r="D156" s="268">
        <f>VLOOKUP(C156,DaneRynkowe1!$B:$C,2,0)/100</f>
        <v>5.4000000000000001E-4</v>
      </c>
      <c r="E156" t="b">
        <f t="shared" si="4"/>
        <v>1</v>
      </c>
      <c r="F156" t="b">
        <f t="shared" si="3"/>
        <v>0</v>
      </c>
    </row>
    <row r="157" spans="3:6" x14ac:dyDescent="0.3">
      <c r="C157" s="107">
        <f>WORKDAY(C156,1,KalendarzŚwiąt!$A$2:$A$103)</f>
        <v>43971</v>
      </c>
      <c r="D157" s="268">
        <f>VLOOKUP(C157,DaneRynkowe1!$B:$C,2,0)/100</f>
        <v>4.8999999999999998E-4</v>
      </c>
      <c r="E157" t="b">
        <f t="shared" si="4"/>
        <v>1</v>
      </c>
      <c r="F157" t="b">
        <f t="shared" si="3"/>
        <v>0</v>
      </c>
    </row>
    <row r="158" spans="3:6" x14ac:dyDescent="0.3">
      <c r="C158" s="107">
        <f>WORKDAY(C157,1,KalendarzŚwiąt!$A$2:$A$103)</f>
        <v>43972</v>
      </c>
      <c r="D158" s="268">
        <f>VLOOKUP(C158,DaneRynkowe1!$B:$C,2,0)/100</f>
        <v>5.0999999999999993E-4</v>
      </c>
      <c r="E158" t="b">
        <f t="shared" si="4"/>
        <v>1</v>
      </c>
      <c r="F158" t="b">
        <f t="shared" si="3"/>
        <v>0</v>
      </c>
    </row>
    <row r="159" spans="3:6" x14ac:dyDescent="0.3">
      <c r="C159" s="107">
        <f>WORKDAY(C158,1,KalendarzŚwiąt!$A$2:$A$103)</f>
        <v>43973</v>
      </c>
      <c r="D159" s="268">
        <f>VLOOKUP(C159,DaneRynkowe1!$B:$C,2,0)/100</f>
        <v>4.2000000000000002E-4</v>
      </c>
      <c r="E159" t="b">
        <f t="shared" si="4"/>
        <v>1</v>
      </c>
      <c r="F159" t="b">
        <f t="shared" si="3"/>
        <v>0</v>
      </c>
    </row>
    <row r="160" spans="3:6" x14ac:dyDescent="0.3">
      <c r="C160" s="107">
        <f>WORKDAY(C159,1,KalendarzŚwiąt!$A$2:$A$103)</f>
        <v>43976</v>
      </c>
      <c r="D160" s="268">
        <f>VLOOKUP(C160,DaneRynkowe1!$B:$C,2,0)/100</f>
        <v>4.8000000000000001E-4</v>
      </c>
      <c r="E160" t="b">
        <f t="shared" si="4"/>
        <v>1</v>
      </c>
      <c r="F160" t="b">
        <f t="shared" si="3"/>
        <v>0</v>
      </c>
    </row>
    <row r="161" spans="3:6" x14ac:dyDescent="0.3">
      <c r="C161" s="107">
        <f>WORKDAY(C160,1,KalendarzŚwiąt!$A$2:$A$103)</f>
        <v>43977</v>
      </c>
      <c r="D161" s="268">
        <f>VLOOKUP(C161,DaneRynkowe1!$B:$C,2,0)/100</f>
        <v>7.5999999999999993E-4</v>
      </c>
      <c r="E161" t="b">
        <f t="shared" si="4"/>
        <v>1</v>
      </c>
      <c r="F161" t="b">
        <f t="shared" si="3"/>
        <v>0</v>
      </c>
    </row>
    <row r="162" spans="3:6" x14ac:dyDescent="0.3">
      <c r="C162" s="107">
        <f>WORKDAY(C161,1,KalendarzŚwiąt!$A$2:$A$103)</f>
        <v>43978</v>
      </c>
      <c r="D162" s="268">
        <f>VLOOKUP(C162,DaneRynkowe1!$B:$C,2,0)/100</f>
        <v>9.6000000000000002E-4</v>
      </c>
      <c r="E162" t="b">
        <f t="shared" si="4"/>
        <v>1</v>
      </c>
      <c r="F162" t="b">
        <f t="shared" si="3"/>
        <v>0</v>
      </c>
    </row>
    <row r="163" spans="3:6" x14ac:dyDescent="0.3">
      <c r="C163" s="107">
        <f>WORKDAY(C162,1,KalendarzŚwiąt!$A$2:$A$103)</f>
        <v>43979</v>
      </c>
      <c r="D163" s="268">
        <f>VLOOKUP(C163,DaneRynkowe1!$B:$C,2,0)/100</f>
        <v>7.3999999999999999E-4</v>
      </c>
      <c r="E163" t="b">
        <f t="shared" si="4"/>
        <v>1</v>
      </c>
      <c r="F163" t="b">
        <f t="shared" si="3"/>
        <v>0</v>
      </c>
    </row>
    <row r="164" spans="3:6" x14ac:dyDescent="0.3">
      <c r="C164" s="107">
        <f>WORKDAY(C163,1,KalendarzŚwiąt!$A$2:$A$103)</f>
        <v>43980</v>
      </c>
      <c r="D164" s="268">
        <f>VLOOKUP(C164,DaneRynkowe1!$B:$C,2,0)/100</f>
        <v>6.4000000000000005E-4</v>
      </c>
      <c r="E164" t="b">
        <f t="shared" si="4"/>
        <v>1</v>
      </c>
      <c r="F164" t="b">
        <f t="shared" si="3"/>
        <v>0</v>
      </c>
    </row>
    <row r="165" spans="3:6" x14ac:dyDescent="0.3">
      <c r="C165" s="107">
        <f>WORKDAY(C164,1,KalendarzŚwiąt!$A$2:$A$103)</f>
        <v>43983</v>
      </c>
      <c r="D165" s="268">
        <f>VLOOKUP(C165,DaneRynkowe1!$B:$C,2,0)/100</f>
        <v>5.8E-4</v>
      </c>
      <c r="E165" t="b">
        <f t="shared" si="4"/>
        <v>1</v>
      </c>
      <c r="F165" t="b">
        <f t="shared" si="3"/>
        <v>0</v>
      </c>
    </row>
    <row r="166" spans="3:6" x14ac:dyDescent="0.3">
      <c r="C166" s="107"/>
      <c r="D166" s="104"/>
    </row>
    <row r="167" spans="3:6" x14ac:dyDescent="0.3">
      <c r="C167" s="107"/>
      <c r="D167" s="104"/>
    </row>
    <row r="168" spans="3:6" x14ac:dyDescent="0.3">
      <c r="C168" s="107"/>
      <c r="D168" s="104"/>
    </row>
    <row r="169" spans="3:6" x14ac:dyDescent="0.3">
      <c r="C169" s="107"/>
      <c r="D169" s="104"/>
    </row>
    <row r="170" spans="3:6" x14ac:dyDescent="0.3">
      <c r="C170" s="107"/>
      <c r="D170" s="104"/>
    </row>
    <row r="171" spans="3:6" x14ac:dyDescent="0.3">
      <c r="C171" s="107"/>
      <c r="D171" s="104"/>
    </row>
    <row r="172" spans="3:6" x14ac:dyDescent="0.3">
      <c r="C172" s="107"/>
      <c r="D172" s="104"/>
    </row>
    <row r="173" spans="3:6" x14ac:dyDescent="0.3">
      <c r="C173" s="107"/>
      <c r="D173" s="104"/>
    </row>
    <row r="174" spans="3:6" x14ac:dyDescent="0.3">
      <c r="C174" s="107"/>
      <c r="D174" s="104"/>
    </row>
    <row r="175" spans="3:6" x14ac:dyDescent="0.3">
      <c r="C175" s="107"/>
      <c r="D175" s="104"/>
    </row>
    <row r="176" spans="3:6" x14ac:dyDescent="0.3">
      <c r="C176" s="107"/>
      <c r="D176" s="104"/>
    </row>
    <row r="177" spans="3:4" x14ac:dyDescent="0.3">
      <c r="C177" s="107"/>
      <c r="D177" s="104"/>
    </row>
    <row r="178" spans="3:4" x14ac:dyDescent="0.3">
      <c r="C178" s="107"/>
      <c r="D178" s="104"/>
    </row>
    <row r="179" spans="3:4" x14ac:dyDescent="0.3">
      <c r="C179" s="107"/>
      <c r="D179" s="104"/>
    </row>
    <row r="180" spans="3:4" x14ac:dyDescent="0.3">
      <c r="C180" s="107"/>
      <c r="D180" s="104"/>
    </row>
    <row r="181" spans="3:4" x14ac:dyDescent="0.3">
      <c r="C181" s="107"/>
      <c r="D181" s="104"/>
    </row>
    <row r="182" spans="3:4" x14ac:dyDescent="0.3">
      <c r="C182" s="107"/>
      <c r="D182" s="104"/>
    </row>
    <row r="183" spans="3:4" x14ac:dyDescent="0.3">
      <c r="C183" s="107"/>
      <c r="D183" s="104"/>
    </row>
    <row r="184" spans="3:4" x14ac:dyDescent="0.3">
      <c r="C184" s="107"/>
      <c r="D184" s="104"/>
    </row>
    <row r="185" spans="3:4" x14ac:dyDescent="0.3">
      <c r="C185" s="107"/>
      <c r="D185" s="104"/>
    </row>
    <row r="186" spans="3:4" x14ac:dyDescent="0.3">
      <c r="C186" s="107"/>
      <c r="D186" s="104"/>
    </row>
    <row r="187" spans="3:4" x14ac:dyDescent="0.3">
      <c r="C187" s="107"/>
      <c r="D187" s="104"/>
    </row>
    <row r="188" spans="3:4" x14ac:dyDescent="0.3">
      <c r="C188" s="107"/>
      <c r="D188" s="104"/>
    </row>
    <row r="189" spans="3:4" x14ac:dyDescent="0.3">
      <c r="C189" s="107"/>
      <c r="D189" s="104"/>
    </row>
    <row r="190" spans="3:4" x14ac:dyDescent="0.3">
      <c r="C190" s="107"/>
      <c r="D190" s="104"/>
    </row>
    <row r="191" spans="3:4" x14ac:dyDescent="0.3">
      <c r="C191" s="107"/>
      <c r="D191" s="104"/>
    </row>
    <row r="192" spans="3:4" x14ac:dyDescent="0.3">
      <c r="C192" s="107"/>
      <c r="D192" s="104"/>
    </row>
    <row r="193" spans="3:4" x14ac:dyDescent="0.3">
      <c r="C193" s="107"/>
      <c r="D193" s="104"/>
    </row>
    <row r="194" spans="3:4" x14ac:dyDescent="0.3">
      <c r="C194" s="107"/>
      <c r="D194" s="104"/>
    </row>
    <row r="195" spans="3:4" x14ac:dyDescent="0.3">
      <c r="C195" s="107"/>
      <c r="D195" s="104"/>
    </row>
    <row r="196" spans="3:4" x14ac:dyDescent="0.3">
      <c r="C196" s="107"/>
      <c r="D196" s="104"/>
    </row>
    <row r="197" spans="3:4" x14ac:dyDescent="0.3">
      <c r="C197" s="107"/>
      <c r="D197" s="104"/>
    </row>
    <row r="198" spans="3:4" x14ac:dyDescent="0.3">
      <c r="C198" s="107"/>
      <c r="D198" s="104"/>
    </row>
    <row r="199" spans="3:4" x14ac:dyDescent="0.3">
      <c r="C199" s="107"/>
      <c r="D199" s="104"/>
    </row>
    <row r="200" spans="3:4" x14ac:dyDescent="0.3">
      <c r="C200" s="107"/>
      <c r="D200" s="104"/>
    </row>
    <row r="201" spans="3:4" x14ac:dyDescent="0.3">
      <c r="C201" s="107"/>
      <c r="D201" s="104"/>
    </row>
    <row r="202" spans="3:4" x14ac:dyDescent="0.3">
      <c r="C202" s="107"/>
      <c r="D202" s="104"/>
    </row>
    <row r="203" spans="3:4" x14ac:dyDescent="0.3">
      <c r="C203" s="107"/>
      <c r="D203" s="104"/>
    </row>
    <row r="204" spans="3:4" x14ac:dyDescent="0.3">
      <c r="C204" s="107"/>
      <c r="D204" s="104"/>
    </row>
    <row r="205" spans="3:4" x14ac:dyDescent="0.3">
      <c r="C205" s="107"/>
      <c r="D205" s="104"/>
    </row>
    <row r="206" spans="3:4" x14ac:dyDescent="0.3">
      <c r="C206" s="107"/>
      <c r="D206" s="104"/>
    </row>
    <row r="207" spans="3:4" x14ac:dyDescent="0.3">
      <c r="C207" s="107"/>
      <c r="D207" s="104"/>
    </row>
    <row r="208" spans="3:4" x14ac:dyDescent="0.3">
      <c r="C208" s="107"/>
      <c r="D208" s="104"/>
    </row>
    <row r="209" spans="3:4" x14ac:dyDescent="0.3">
      <c r="C209" s="107"/>
      <c r="D209" s="104"/>
    </row>
    <row r="210" spans="3:4" x14ac:dyDescent="0.3">
      <c r="C210" s="107"/>
      <c r="D210" s="104"/>
    </row>
    <row r="211" spans="3:4" x14ac:dyDescent="0.3">
      <c r="C211" s="107"/>
      <c r="D211" s="104"/>
    </row>
    <row r="1048576" spans="16384:16384" x14ac:dyDescent="0.3">
      <c r="XFD1048576" s="320" t="s">
        <v>4</v>
      </c>
    </row>
  </sheetData>
  <pageMargins left="0.7" right="0.7" top="0.75" bottom="0.75" header="0.3" footer="0.3"/>
  <pageSetup orientation="portrait" verticalDpi="300"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B4AD9-F2E5-4F27-BA3C-6A3DFDF8281D}">
  <sheetPr>
    <tabColor theme="8"/>
  </sheetPr>
  <dimension ref="B1:XFB1048568"/>
  <sheetViews>
    <sheetView showGridLines="0" zoomScale="70" zoomScaleNormal="70" workbookViewId="0"/>
  </sheetViews>
  <sheetFormatPr defaultColWidth="9.109375" defaultRowHeight="14.4" x14ac:dyDescent="0.3"/>
  <cols>
    <col min="1" max="1" width="7.44140625" style="3" customWidth="1"/>
    <col min="2" max="2" width="29.5546875" style="3" customWidth="1"/>
    <col min="3" max="4" width="23.44140625" style="3" customWidth="1"/>
    <col min="5" max="8" width="17" style="3" customWidth="1"/>
    <col min="9" max="9" width="6.109375" style="3" customWidth="1"/>
    <col min="10" max="12" width="25" style="3" customWidth="1"/>
    <col min="13" max="13" width="30.5546875" style="3" customWidth="1"/>
    <col min="14" max="14" width="32.5546875" style="3" customWidth="1"/>
    <col min="15" max="15" width="34.5546875" style="3" customWidth="1"/>
    <col min="16" max="16" width="6.109375" style="3" customWidth="1"/>
    <col min="17" max="22" width="21.44140625" style="3" customWidth="1"/>
    <col min="23" max="23" width="5.5546875" style="3" customWidth="1"/>
    <col min="24" max="24" width="8" style="3" customWidth="1"/>
    <col min="25" max="25" width="8" style="8" customWidth="1"/>
    <col min="26" max="26" width="6.109375" style="3" customWidth="1"/>
    <col min="27" max="30" width="21.44140625" style="3" customWidth="1"/>
    <col min="31" max="31" width="5.44140625" style="3" customWidth="1"/>
    <col min="32" max="32" width="17" style="3" bestFit="1" customWidth="1"/>
    <col min="33" max="33" width="9.109375" style="3"/>
    <col min="34" max="34" width="17" style="3" bestFit="1" customWidth="1"/>
    <col min="35" max="16384" width="9.109375" style="3"/>
  </cols>
  <sheetData>
    <row r="1" spans="2:34" s="17" customFormat="1" ht="18" x14ac:dyDescent="0.3">
      <c r="B1" s="33" t="s">
        <v>44</v>
      </c>
      <c r="Y1" s="221"/>
    </row>
    <row r="2" spans="2:34" s="18" customFormat="1" ht="18" x14ac:dyDescent="0.3">
      <c r="B2" s="50" t="s">
        <v>81</v>
      </c>
      <c r="Y2" s="222"/>
    </row>
    <row r="4" spans="2:34" x14ac:dyDescent="0.3">
      <c r="B4" s="94" t="s">
        <v>16</v>
      </c>
      <c r="C4" s="93">
        <v>1000000000</v>
      </c>
    </row>
    <row r="5" spans="2:34" x14ac:dyDescent="0.3">
      <c r="B5" s="95" t="s">
        <v>79</v>
      </c>
      <c r="C5" s="219">
        <f>50/10000</f>
        <v>5.0000000000000001E-3</v>
      </c>
    </row>
    <row r="6" spans="2:34" x14ac:dyDescent="0.3">
      <c r="B6" s="95" t="s">
        <v>25</v>
      </c>
      <c r="C6" s="66">
        <v>5</v>
      </c>
      <c r="D6"/>
      <c r="E6" s="63"/>
      <c r="J6" s="85" t="s">
        <v>36</v>
      </c>
      <c r="K6" s="85"/>
      <c r="L6" s="85"/>
      <c r="M6" s="85"/>
      <c r="N6" s="85"/>
      <c r="O6" s="85"/>
      <c r="P6" s="86"/>
      <c r="Q6" s="86"/>
      <c r="R6" s="86"/>
      <c r="S6" s="85"/>
      <c r="T6" s="85"/>
      <c r="U6" s="85"/>
      <c r="V6" s="85"/>
      <c r="W6"/>
      <c r="X6"/>
      <c r="Y6" s="201"/>
      <c r="Z6"/>
      <c r="AA6" s="71" t="s">
        <v>60</v>
      </c>
      <c r="AB6" s="71"/>
      <c r="AC6" s="71"/>
      <c r="AD6" s="71"/>
    </row>
    <row r="7" spans="2:34" ht="15.75" customHeight="1" x14ac:dyDescent="0.3">
      <c r="B7" s="95" t="s">
        <v>17</v>
      </c>
      <c r="C7" s="66">
        <v>365</v>
      </c>
      <c r="D7"/>
      <c r="J7"/>
      <c r="K7"/>
      <c r="L7"/>
      <c r="M7"/>
      <c r="N7"/>
      <c r="O7"/>
      <c r="P7" s="2"/>
      <c r="Q7" s="2"/>
      <c r="R7" s="2"/>
      <c r="S7"/>
      <c r="T7"/>
      <c r="U7"/>
      <c r="V7"/>
      <c r="W7"/>
      <c r="X7"/>
      <c r="Y7" s="201"/>
      <c r="Z7"/>
    </row>
    <row r="8" spans="2:34" ht="15.75" customHeight="1" x14ac:dyDescent="0.3">
      <c r="B8" s="95" t="s">
        <v>18</v>
      </c>
      <c r="C8" s="67">
        <v>0.02</v>
      </c>
      <c r="D8"/>
      <c r="J8" s="328" t="s">
        <v>29</v>
      </c>
      <c r="K8" s="328"/>
      <c r="L8" s="328"/>
      <c r="M8" s="328"/>
      <c r="N8" s="328"/>
      <c r="O8" s="328"/>
      <c r="P8" s="2"/>
      <c r="Q8" s="330" t="s">
        <v>29</v>
      </c>
      <c r="R8" s="330"/>
      <c r="S8" s="330"/>
      <c r="T8" s="330"/>
      <c r="U8" s="330"/>
      <c r="V8" s="330"/>
      <c r="W8"/>
      <c r="X8"/>
      <c r="Y8" s="201"/>
      <c r="Z8"/>
      <c r="AA8" s="330" t="s">
        <v>29</v>
      </c>
      <c r="AB8" s="330"/>
      <c r="AC8" s="330"/>
      <c r="AD8" s="330"/>
      <c r="AE8" s="63"/>
    </row>
    <row r="9" spans="2:34" s="139" customFormat="1" x14ac:dyDescent="0.3">
      <c r="B9" s="137" t="s">
        <v>19</v>
      </c>
      <c r="C9" s="138" t="s">
        <v>20</v>
      </c>
      <c r="J9" s="140" t="s">
        <v>28</v>
      </c>
      <c r="K9" s="141" t="s">
        <v>28</v>
      </c>
      <c r="L9" s="141" t="s">
        <v>28</v>
      </c>
      <c r="M9" s="141">
        <v>7</v>
      </c>
      <c r="N9" s="141" t="s">
        <v>28</v>
      </c>
      <c r="O9" s="143" t="s">
        <v>28</v>
      </c>
      <c r="P9" s="144"/>
      <c r="Q9" s="140" t="s">
        <v>28</v>
      </c>
      <c r="R9" s="141" t="s">
        <v>28</v>
      </c>
      <c r="S9" s="141">
        <v>2</v>
      </c>
      <c r="T9" s="141" t="s">
        <v>28</v>
      </c>
      <c r="U9" s="141">
        <v>2</v>
      </c>
      <c r="V9" s="220" t="s">
        <v>28</v>
      </c>
      <c r="W9"/>
      <c r="X9"/>
      <c r="Y9" s="201"/>
      <c r="AA9" s="31" t="s">
        <v>28</v>
      </c>
      <c r="AB9" s="141">
        <v>7</v>
      </c>
      <c r="AC9" s="141">
        <v>2</v>
      </c>
      <c r="AD9" s="32" t="s">
        <v>28</v>
      </c>
    </row>
    <row r="10" spans="2:34" x14ac:dyDescent="0.3">
      <c r="J10" s="58"/>
      <c r="M10" s="59"/>
      <c r="W10"/>
      <c r="X10"/>
      <c r="Y10" s="201"/>
      <c r="AA10" s="99"/>
    </row>
    <row r="11" spans="2:34" ht="55.5" customHeight="1" x14ac:dyDescent="0.3">
      <c r="B11" s="326"/>
      <c r="C11" s="327"/>
      <c r="D11" s="29"/>
      <c r="E11" s="29"/>
      <c r="F11" s="29"/>
      <c r="G11" s="29"/>
      <c r="H11" s="30"/>
      <c r="J11" s="26"/>
      <c r="K11" s="27"/>
      <c r="L11" s="27"/>
      <c r="M11" s="27"/>
      <c r="N11" s="27"/>
      <c r="O11" s="28"/>
      <c r="Q11" s="38"/>
      <c r="R11" s="39"/>
      <c r="S11" s="39"/>
      <c r="T11" s="39"/>
      <c r="U11" s="39"/>
      <c r="V11" s="40"/>
      <c r="W11"/>
      <c r="X11"/>
      <c r="Y11" s="201"/>
      <c r="AA11" s="45"/>
      <c r="AB11" s="41"/>
      <c r="AC11" s="41"/>
      <c r="AD11" s="42"/>
    </row>
    <row r="12" spans="2:34" s="4" customFormat="1" ht="102" customHeight="1" x14ac:dyDescent="0.3">
      <c r="B12" s="62" t="str">
        <f>"Data obserwacji 
(T"&amp;"-"&amp;C6&amp;")"</f>
        <v>Data obserwacji 
(T-5)</v>
      </c>
      <c r="C12" s="60" t="s">
        <v>23</v>
      </c>
      <c r="D12" s="60" t="s">
        <v>24</v>
      </c>
      <c r="E12" s="60" t="s">
        <v>26</v>
      </c>
      <c r="F12" s="60" t="s">
        <v>41</v>
      </c>
      <c r="G12" s="60" t="s">
        <v>27</v>
      </c>
      <c r="H12" s="61" t="s">
        <v>42</v>
      </c>
      <c r="I12" s="1"/>
      <c r="J12" s="88" t="s">
        <v>43</v>
      </c>
      <c r="K12" s="87" t="s">
        <v>35</v>
      </c>
      <c r="L12" s="87" t="s">
        <v>48</v>
      </c>
      <c r="M12" s="87" t="s">
        <v>45</v>
      </c>
      <c r="N12" s="87" t="s">
        <v>46</v>
      </c>
      <c r="O12" s="87" t="s">
        <v>47</v>
      </c>
      <c r="P12" s="1"/>
      <c r="Q12" s="88" t="s">
        <v>16</v>
      </c>
      <c r="R12" s="87" t="s">
        <v>79</v>
      </c>
      <c r="S12" s="87" t="s">
        <v>88</v>
      </c>
      <c r="T12" s="87" t="s">
        <v>89</v>
      </c>
      <c r="U12" s="87" t="s">
        <v>90</v>
      </c>
      <c r="V12" s="87" t="s">
        <v>91</v>
      </c>
      <c r="W12"/>
      <c r="X12"/>
      <c r="Y12" s="201"/>
      <c r="AA12" s="62" t="s">
        <v>31</v>
      </c>
      <c r="AB12" s="60" t="s">
        <v>45</v>
      </c>
      <c r="AC12" s="60" t="s">
        <v>92</v>
      </c>
      <c r="AD12" s="61" t="s">
        <v>93</v>
      </c>
    </row>
    <row r="13" spans="2:34" s="4" customFormat="1" x14ac:dyDescent="0.3">
      <c r="B13" s="52"/>
      <c r="C13" s="53"/>
      <c r="D13" s="53"/>
      <c r="E13" s="36"/>
      <c r="F13" s="36"/>
      <c r="G13" s="51"/>
      <c r="H13" s="37"/>
      <c r="I13" s="54"/>
      <c r="J13" s="100" t="s">
        <v>3</v>
      </c>
      <c r="K13" s="56"/>
      <c r="L13" s="56"/>
      <c r="M13" s="56"/>
      <c r="N13" s="56"/>
      <c r="O13" s="57"/>
      <c r="P13" s="54"/>
      <c r="Q13" s="55"/>
      <c r="R13" s="56"/>
      <c r="S13" s="223" t="s">
        <v>84</v>
      </c>
      <c r="T13" s="223" t="s">
        <v>84</v>
      </c>
      <c r="U13" s="223" t="s">
        <v>85</v>
      </c>
      <c r="V13" s="224" t="s">
        <v>85</v>
      </c>
      <c r="W13"/>
      <c r="X13"/>
      <c r="Y13"/>
      <c r="AA13" s="134" t="s">
        <v>3</v>
      </c>
      <c r="AB13" s="46"/>
      <c r="AC13" s="98"/>
      <c r="AD13" s="47"/>
    </row>
    <row r="14" spans="2:34" x14ac:dyDescent="0.3">
      <c r="B14" s="5">
        <f>WORKDAY(C14,-$C$6,KalendarzŚwiąt!$A$2:$A$103)</f>
        <v>44861</v>
      </c>
      <c r="C14" s="73">
        <v>44869</v>
      </c>
      <c r="D14" s="10">
        <f>WORKDAY(C14,1,KalendarzŚwiąt!$A$2:$A$103)</f>
        <v>44872</v>
      </c>
      <c r="E14" s="3">
        <f>B15-B14</f>
        <v>1</v>
      </c>
      <c r="F14" s="3">
        <f>SUM($E$14:E14)</f>
        <v>1</v>
      </c>
      <c r="G14" s="3">
        <f>C15-C14</f>
        <v>3</v>
      </c>
      <c r="H14" s="6">
        <f>SUM($G$14:G14)</f>
        <v>3</v>
      </c>
      <c r="J14" s="92">
        <f>VLOOKUP(B14,DaneRynkowe1!B:D,3,0)</f>
        <v>6.1940000000000002E-2</v>
      </c>
      <c r="N14" s="35">
        <v>0</v>
      </c>
      <c r="O14" s="6"/>
      <c r="P14" s="7"/>
      <c r="Q14" s="135"/>
      <c r="S14" s="8">
        <v>0</v>
      </c>
      <c r="T14" s="8">
        <v>0</v>
      </c>
      <c r="U14" s="8">
        <v>0</v>
      </c>
      <c r="V14" s="9">
        <v>0</v>
      </c>
      <c r="W14" s="8"/>
      <c r="X14" s="225" t="s">
        <v>39</v>
      </c>
      <c r="Y14" s="225"/>
      <c r="AA14" s="43">
        <f>VLOOKUP(B14,DaneRynkowe2!B:C,2,0)</f>
        <v>105.40344709</v>
      </c>
      <c r="AC14" s="8">
        <v>0</v>
      </c>
      <c r="AD14" s="9">
        <v>0</v>
      </c>
      <c r="AF14" s="79" t="s">
        <v>82</v>
      </c>
      <c r="AH14" s="79" t="s">
        <v>94</v>
      </c>
    </row>
    <row r="15" spans="2:34" x14ac:dyDescent="0.3">
      <c r="B15" s="5">
        <f>WORKDAY(C15,-$C$6,KalendarzŚwiąt!$A$2:$A$103)</f>
        <v>44862</v>
      </c>
      <c r="C15" s="10">
        <f>D14</f>
        <v>44872</v>
      </c>
      <c r="D15" s="10">
        <f>WORKDAY(C15,1,KalendarzŚwiąt!$A$2:$A$103)</f>
        <v>44873</v>
      </c>
      <c r="E15" s="3">
        <f t="shared" ref="E15:E32" si="0">B16-B15</f>
        <v>3</v>
      </c>
      <c r="F15" s="3">
        <f>SUM($E$14:E15)</f>
        <v>4</v>
      </c>
      <c r="G15" s="3">
        <f>C16-C15</f>
        <v>1</v>
      </c>
      <c r="H15" s="6">
        <f>SUM($G$14:G15)</f>
        <v>4</v>
      </c>
      <c r="J15" s="92">
        <f>VLOOKUP(B15,DaneRynkowe1!B:D,3,0)</f>
        <v>6.1079999999999995E-2</v>
      </c>
      <c r="K15" s="35">
        <f t="shared" ref="K15:K33" si="1">(J14*E14)/$C$7</f>
        <v>1.6969863013698632E-4</v>
      </c>
      <c r="L15" s="35">
        <f>PRODUCT(1+K15)</f>
        <v>1.0001696986301369</v>
      </c>
      <c r="M15" s="238">
        <f t="shared" ref="M15:M33" si="2">ROUND((L15-1)*($C$7/F14),$M$9)</f>
        <v>6.1940000000000002E-2</v>
      </c>
      <c r="N15" s="35">
        <f t="shared" ref="N15:N33" si="3">M15*H14/$C$7</f>
        <v>5.0909589041095893E-4</v>
      </c>
      <c r="O15" s="236">
        <f t="shared" ref="O15:O33" si="4">(N15-N14)*$C$7/G14</f>
        <v>6.1940000000000002E-2</v>
      </c>
      <c r="P15" s="7"/>
      <c r="Q15" s="214">
        <f>$C$4</f>
        <v>1000000000</v>
      </c>
      <c r="R15" s="216">
        <f>$C$5</f>
        <v>5.0000000000000001E-3</v>
      </c>
      <c r="S15" s="19">
        <f t="shared" ref="S15:S33" si="5">ROUND((O15+R15)*Q15*G14/$C$7,$S$9)</f>
        <v>550191.78</v>
      </c>
      <c r="T15" s="8">
        <f>SUM($S$15:S15)</f>
        <v>550191.78</v>
      </c>
      <c r="U15" s="8">
        <f>ROUND(((M15+R15)*Q15*H14/$C$7),$U$9)</f>
        <v>550191.78</v>
      </c>
      <c r="V15" s="9">
        <f>U15-U14</f>
        <v>550191.78</v>
      </c>
      <c r="W15" s="8"/>
      <c r="X15" s="217">
        <f>T15-U15</f>
        <v>0</v>
      </c>
      <c r="Y15" s="217">
        <f>V15-S15</f>
        <v>0</v>
      </c>
      <c r="AA15" s="43">
        <f>VLOOKUP(B15,DaneRynkowe2!B:C,2,0)</f>
        <v>105.42133391</v>
      </c>
      <c r="AB15" s="49">
        <f>ROUND((AA15/$AA$14-1)*$C$7/F14,$AB$9)</f>
        <v>6.1940000000000002E-2</v>
      </c>
      <c r="AC15" s="8">
        <f>ROUND(Q15*(AB15+R15)*H14/365,$AC$9)</f>
        <v>550191.78</v>
      </c>
      <c r="AD15" s="9">
        <f>AC15</f>
        <v>550191.78</v>
      </c>
      <c r="AF15" s="217">
        <f>V15-AD15</f>
        <v>0</v>
      </c>
      <c r="AH15" s="217">
        <f>S15-AD15</f>
        <v>0</v>
      </c>
    </row>
    <row r="16" spans="2:34" x14ac:dyDescent="0.3">
      <c r="B16" s="5">
        <f>WORKDAY(C16,-$C$6,KalendarzŚwiąt!$A$2:$A$103)</f>
        <v>44865</v>
      </c>
      <c r="C16" s="10">
        <f t="shared" ref="C16:C32" si="6">D15</f>
        <v>44873</v>
      </c>
      <c r="D16" s="10">
        <f>WORKDAY(C16,1,KalendarzŚwiąt!$A$2:$A$103)</f>
        <v>44874</v>
      </c>
      <c r="E16" s="3">
        <f t="shared" si="0"/>
        <v>2</v>
      </c>
      <c r="F16" s="3">
        <f>SUM($E$14:E16)</f>
        <v>6</v>
      </c>
      <c r="G16" s="3">
        <f t="shared" ref="G16:G32" si="7">C17-C16</f>
        <v>1</v>
      </c>
      <c r="H16" s="6">
        <f>SUM($G$14:G16)</f>
        <v>5</v>
      </c>
      <c r="J16" s="92">
        <f>VLOOKUP(B16,DaneRynkowe1!B:D,3,0)</f>
        <v>5.8230000000000004E-2</v>
      </c>
      <c r="K16" s="35">
        <f t="shared" si="1"/>
        <v>5.0202739726027388E-4</v>
      </c>
      <c r="L16" s="35">
        <f t="shared" ref="L16:L33" si="8">PRODUCT(1+K16,L15)</f>
        <v>1.0006718112207589</v>
      </c>
      <c r="M16" s="238">
        <f t="shared" si="2"/>
        <v>6.1302799999999998E-2</v>
      </c>
      <c r="N16" s="35">
        <f t="shared" si="3"/>
        <v>6.7181150684931504E-4</v>
      </c>
      <c r="O16" s="236">
        <f t="shared" si="4"/>
        <v>5.9391199999999977E-2</v>
      </c>
      <c r="P16" s="7"/>
      <c r="Q16" s="214">
        <f t="shared" ref="Q16:Q33" si="9">$C$4</f>
        <v>1000000000</v>
      </c>
      <c r="R16" s="216">
        <f t="shared" ref="R16:R33" si="10">$C$5</f>
        <v>5.0000000000000001E-3</v>
      </c>
      <c r="S16" s="19">
        <f t="shared" si="5"/>
        <v>176414.25</v>
      </c>
      <c r="T16" s="8">
        <f>SUM($S$15:S16)</f>
        <v>726606.03</v>
      </c>
      <c r="U16" s="8">
        <f>ROUND(((M16+R16)*Q16*H15/$C$7),$S$9)</f>
        <v>726606.03</v>
      </c>
      <c r="V16" s="9">
        <f>U16-U15</f>
        <v>176414.25</v>
      </c>
      <c r="W16" s="8"/>
      <c r="X16" s="217">
        <f t="shared" ref="X16:X33" si="11">T16-U16</f>
        <v>0</v>
      </c>
      <c r="Y16" s="217">
        <f>V16-S16</f>
        <v>0</v>
      </c>
      <c r="AA16" s="43">
        <f>VLOOKUP(B16,DaneRynkowe2!B:C,2,0)</f>
        <v>105.4742583</v>
      </c>
      <c r="AB16" s="49">
        <f t="shared" ref="AB16:AB33" si="12">ROUND((AA16/$AA$14-1)*$C$7/F15,$AB$9)</f>
        <v>6.1302799999999998E-2</v>
      </c>
      <c r="AC16" s="8">
        <f t="shared" ref="AC16:AC33" si="13">ROUND(Q16*(AB16+R16)*H15/365,$AC$9)</f>
        <v>726606.03</v>
      </c>
      <c r="AD16" s="9">
        <f>AC16-AC15</f>
        <v>176414.25</v>
      </c>
      <c r="AF16" s="217">
        <f t="shared" ref="AF16:AF33" si="14">V16-AD16</f>
        <v>0</v>
      </c>
      <c r="AH16" s="217">
        <f t="shared" ref="AH16:AH33" si="15">S16-AD16</f>
        <v>0</v>
      </c>
    </row>
    <row r="17" spans="2:34" x14ac:dyDescent="0.3">
      <c r="B17" s="5">
        <f>WORKDAY(C17,-$C$6,KalendarzŚwiąt!$A$2:$A$103)</f>
        <v>44867</v>
      </c>
      <c r="C17" s="10">
        <f t="shared" si="6"/>
        <v>44874</v>
      </c>
      <c r="D17" s="10">
        <f>WORKDAY(C17,1,KalendarzŚwiąt!$A$2:$A$103)</f>
        <v>44875</v>
      </c>
      <c r="E17" s="3">
        <f t="shared" si="0"/>
        <v>1</v>
      </c>
      <c r="F17" s="3">
        <f>SUM($E$14:E17)</f>
        <v>7</v>
      </c>
      <c r="G17" s="3">
        <f t="shared" si="7"/>
        <v>1</v>
      </c>
      <c r="H17" s="6">
        <f>SUM($G$14:G17)</f>
        <v>6</v>
      </c>
      <c r="J17" s="92">
        <f>VLOOKUP(B17,DaneRynkowe1!B:D,3,0)</f>
        <v>6.3899999999999998E-2</v>
      </c>
      <c r="K17" s="35">
        <f t="shared" si="1"/>
        <v>3.1906849315068494E-4</v>
      </c>
      <c r="L17" s="35">
        <f t="shared" si="8"/>
        <v>1.0009910940677034</v>
      </c>
      <c r="M17" s="238">
        <f t="shared" si="2"/>
        <v>6.0291600000000001E-2</v>
      </c>
      <c r="N17" s="35">
        <f t="shared" si="3"/>
        <v>8.2591232876712327E-4</v>
      </c>
      <c r="O17" s="236">
        <f t="shared" si="4"/>
        <v>5.6246800000000007E-2</v>
      </c>
      <c r="P17" s="7"/>
      <c r="Q17" s="214">
        <f t="shared" si="9"/>
        <v>1000000000</v>
      </c>
      <c r="R17" s="216">
        <f t="shared" si="10"/>
        <v>5.0000000000000001E-3</v>
      </c>
      <c r="S17" s="19">
        <f t="shared" si="5"/>
        <v>167799.45</v>
      </c>
      <c r="T17" s="8">
        <f>SUM($S$15:S17)</f>
        <v>894405.48</v>
      </c>
      <c r="U17" s="8">
        <f t="shared" ref="U17:U32" si="16">ROUND(((M17+R17)*Q17*H16/$C$7),$S$9)</f>
        <v>894405.48</v>
      </c>
      <c r="V17" s="9">
        <f t="shared" ref="V17:V33" si="17">U17-U16</f>
        <v>167799.44999999995</v>
      </c>
      <c r="W17" s="8"/>
      <c r="X17" s="217">
        <f t="shared" si="11"/>
        <v>0</v>
      </c>
      <c r="Y17" s="217">
        <f t="shared" ref="Y17:Y33" si="18">V17-S17</f>
        <v>0</v>
      </c>
      <c r="AA17" s="43">
        <f>VLOOKUP(B17,DaneRynkowe2!B:C,2,0)</f>
        <v>105.50791182</v>
      </c>
      <c r="AB17" s="49">
        <f t="shared" si="12"/>
        <v>6.0291600000000001E-2</v>
      </c>
      <c r="AC17" s="8">
        <f t="shared" si="13"/>
        <v>894405.48</v>
      </c>
      <c r="AD17" s="9">
        <f t="shared" ref="AD17:AD33" si="19">AC17-AC16</f>
        <v>167799.44999999995</v>
      </c>
      <c r="AF17" s="217">
        <f t="shared" si="14"/>
        <v>0</v>
      </c>
      <c r="AH17" s="217">
        <f t="shared" si="15"/>
        <v>0</v>
      </c>
    </row>
    <row r="18" spans="2:34" x14ac:dyDescent="0.3">
      <c r="B18" s="5">
        <f>WORKDAY(C18,-$C$6,KalendarzŚwiąt!$A$2:$A$103)</f>
        <v>44868</v>
      </c>
      <c r="C18" s="10">
        <f t="shared" si="6"/>
        <v>44875</v>
      </c>
      <c r="D18" s="10">
        <f>WORKDAY(C18,1,KalendarzŚwiąt!$A$2:$A$103)</f>
        <v>44879</v>
      </c>
      <c r="E18" s="3">
        <f t="shared" si="0"/>
        <v>1</v>
      </c>
      <c r="F18" s="3">
        <f>SUM($E$14:E18)</f>
        <v>8</v>
      </c>
      <c r="G18" s="3">
        <f t="shared" si="7"/>
        <v>4</v>
      </c>
      <c r="H18" s="6">
        <f>SUM($G$14:G18)</f>
        <v>10</v>
      </c>
      <c r="J18" s="92">
        <f>VLOOKUP(B18,DaneRynkowe1!B:D,3,0)</f>
        <v>6.4600000000000005E-2</v>
      </c>
      <c r="K18" s="35">
        <f t="shared" si="1"/>
        <v>1.7506849315068493E-4</v>
      </c>
      <c r="L18" s="35">
        <f>PRODUCT(1+K18,L17)</f>
        <v>1.0011663360701992</v>
      </c>
      <c r="M18" s="238">
        <f t="shared" si="2"/>
        <v>6.0816099999999998E-2</v>
      </c>
      <c r="N18" s="35">
        <f t="shared" si="3"/>
        <v>9.9971671232876726E-4</v>
      </c>
      <c r="O18" s="236">
        <f t="shared" si="4"/>
        <v>6.3438600000000053E-2</v>
      </c>
      <c r="P18" s="7"/>
      <c r="Q18" s="214">
        <f t="shared" si="9"/>
        <v>1000000000</v>
      </c>
      <c r="R18" s="216">
        <f t="shared" si="10"/>
        <v>5.0000000000000001E-3</v>
      </c>
      <c r="S18" s="19">
        <f t="shared" si="5"/>
        <v>187503.01</v>
      </c>
      <c r="T18" s="8">
        <f>SUM($S$15:S18)</f>
        <v>1081908.49</v>
      </c>
      <c r="U18" s="8">
        <f t="shared" si="16"/>
        <v>1081908.49</v>
      </c>
      <c r="V18" s="9">
        <f t="shared" si="17"/>
        <v>187503.01</v>
      </c>
      <c r="W18" s="8"/>
      <c r="X18" s="217">
        <f t="shared" si="11"/>
        <v>0</v>
      </c>
      <c r="Y18" s="217">
        <f t="shared" si="18"/>
        <v>0</v>
      </c>
      <c r="AA18" s="43">
        <f>VLOOKUP(B18,DaneRynkowe2!B:C,2,0)</f>
        <v>105.52638293</v>
      </c>
      <c r="AB18" s="49">
        <f t="shared" si="12"/>
        <v>6.0816099999999998E-2</v>
      </c>
      <c r="AC18" s="8">
        <f t="shared" si="13"/>
        <v>1081908.49</v>
      </c>
      <c r="AD18" s="9">
        <f t="shared" si="19"/>
        <v>187503.01</v>
      </c>
      <c r="AF18" s="217">
        <f t="shared" si="14"/>
        <v>0</v>
      </c>
      <c r="AH18" s="217">
        <f t="shared" si="15"/>
        <v>0</v>
      </c>
    </row>
    <row r="19" spans="2:34" x14ac:dyDescent="0.3">
      <c r="B19" s="5">
        <f>WORKDAY(C19,-$C$6,KalendarzŚwiąt!$A$2:$A$103)</f>
        <v>44869</v>
      </c>
      <c r="C19" s="10">
        <f t="shared" si="6"/>
        <v>44879</v>
      </c>
      <c r="D19" s="10">
        <f>WORKDAY(C19,1,KalendarzŚwiąt!$A$2:$A$103)</f>
        <v>44880</v>
      </c>
      <c r="E19" s="3">
        <f t="shared" si="0"/>
        <v>3</v>
      </c>
      <c r="F19" s="3">
        <f>SUM($E$14:E19)</f>
        <v>11</v>
      </c>
      <c r="G19" s="3">
        <f t="shared" si="7"/>
        <v>1</v>
      </c>
      <c r="H19" s="6">
        <f>SUM($G$14:G19)</f>
        <v>11</v>
      </c>
      <c r="J19" s="92">
        <f>VLOOKUP(B19,DaneRynkowe1!B:D,3,0)</f>
        <v>6.4549999999999996E-2</v>
      </c>
      <c r="K19" s="35">
        <f t="shared" si="1"/>
        <v>1.7698630136986303E-4</v>
      </c>
      <c r="L19" s="35">
        <f t="shared" si="8"/>
        <v>1.0013435287970762</v>
      </c>
      <c r="M19" s="238">
        <f t="shared" si="2"/>
        <v>6.1298499999999999E-2</v>
      </c>
      <c r="N19" s="35">
        <f t="shared" si="3"/>
        <v>1.6794109589041096E-3</v>
      </c>
      <c r="O19" s="236">
        <f t="shared" si="4"/>
        <v>6.2022099999999997E-2</v>
      </c>
      <c r="P19" s="7"/>
      <c r="Q19" s="214">
        <f t="shared" si="9"/>
        <v>1000000000</v>
      </c>
      <c r="R19" s="216">
        <f t="shared" si="10"/>
        <v>5.0000000000000001E-3</v>
      </c>
      <c r="S19" s="19">
        <f t="shared" si="5"/>
        <v>734488.77</v>
      </c>
      <c r="T19" s="8">
        <f>SUM($S$15:S19)</f>
        <v>1816397.26</v>
      </c>
      <c r="U19" s="8">
        <f t="shared" si="16"/>
        <v>1816397.26</v>
      </c>
      <c r="V19" s="9">
        <f t="shared" si="17"/>
        <v>734488.77</v>
      </c>
      <c r="W19" s="8"/>
      <c r="X19" s="217">
        <f t="shared" si="11"/>
        <v>0</v>
      </c>
      <c r="Y19" s="217">
        <f t="shared" si="18"/>
        <v>0</v>
      </c>
      <c r="AA19" s="43">
        <f>VLOOKUP(B19,DaneRynkowe2!B:C,2,0)</f>
        <v>105.54505965</v>
      </c>
      <c r="AB19" s="49">
        <f t="shared" si="12"/>
        <v>6.1298499999999999E-2</v>
      </c>
      <c r="AC19" s="8">
        <f t="shared" si="13"/>
        <v>1816397.26</v>
      </c>
      <c r="AD19" s="9">
        <f t="shared" si="19"/>
        <v>734488.77</v>
      </c>
      <c r="AF19" s="217">
        <f t="shared" si="14"/>
        <v>0</v>
      </c>
      <c r="AH19" s="217">
        <f t="shared" si="15"/>
        <v>0</v>
      </c>
    </row>
    <row r="20" spans="2:34" x14ac:dyDescent="0.3">
      <c r="B20" s="5">
        <f>WORKDAY(C20,-$C$6,KalendarzŚwiąt!$A$2:$A$103)</f>
        <v>44872</v>
      </c>
      <c r="C20" s="10">
        <f t="shared" si="6"/>
        <v>44880</v>
      </c>
      <c r="D20" s="10">
        <f>WORKDAY(C20,1,KalendarzŚwiąt!$A$2:$A$103)</f>
        <v>44881</v>
      </c>
      <c r="E20" s="3">
        <f t="shared" si="0"/>
        <v>1</v>
      </c>
      <c r="F20" s="3">
        <f>SUM($E$14:E20)</f>
        <v>12</v>
      </c>
      <c r="G20" s="3">
        <f t="shared" si="7"/>
        <v>1</v>
      </c>
      <c r="H20" s="6">
        <f>SUM($G$14:G20)</f>
        <v>12</v>
      </c>
      <c r="J20" s="92">
        <f>VLOOKUP(B20,DaneRynkowe1!B:D,3,0)</f>
        <v>6.5380000000000008E-2</v>
      </c>
      <c r="K20" s="35">
        <f t="shared" si="1"/>
        <v>5.3054794520547945E-4</v>
      </c>
      <c r="L20" s="35">
        <f t="shared" si="8"/>
        <v>1.0018747895487243</v>
      </c>
      <c r="M20" s="238">
        <f t="shared" si="2"/>
        <v>6.2208899999999998E-2</v>
      </c>
      <c r="N20" s="35">
        <f t="shared" si="3"/>
        <v>1.8747887671232877E-3</v>
      </c>
      <c r="O20" s="236">
        <f t="shared" si="4"/>
        <v>7.1312899999999985E-2</v>
      </c>
      <c r="P20" s="7"/>
      <c r="Q20" s="214">
        <f t="shared" si="9"/>
        <v>1000000000</v>
      </c>
      <c r="R20" s="216">
        <f t="shared" si="10"/>
        <v>5.0000000000000001E-3</v>
      </c>
      <c r="S20" s="19">
        <f t="shared" si="5"/>
        <v>209076.44</v>
      </c>
      <c r="T20" s="8">
        <f>SUM($S$15:S20)</f>
        <v>2025473.7</v>
      </c>
      <c r="U20" s="8">
        <f t="shared" si="16"/>
        <v>2025473.7</v>
      </c>
      <c r="V20" s="9">
        <f t="shared" si="17"/>
        <v>209076.43999999994</v>
      </c>
      <c r="W20" s="8"/>
      <c r="X20" s="217">
        <f t="shared" si="11"/>
        <v>0</v>
      </c>
      <c r="Y20" s="217">
        <f t="shared" si="18"/>
        <v>0</v>
      </c>
      <c r="AA20" s="43">
        <f>VLOOKUP(B20,DaneRynkowe2!B:C,2,0)</f>
        <v>105.60105636999999</v>
      </c>
      <c r="AB20" s="49">
        <f t="shared" si="12"/>
        <v>6.2208899999999998E-2</v>
      </c>
      <c r="AC20" s="8">
        <f t="shared" si="13"/>
        <v>2025473.7</v>
      </c>
      <c r="AD20" s="9">
        <f t="shared" si="19"/>
        <v>209076.43999999994</v>
      </c>
      <c r="AF20" s="217">
        <f t="shared" si="14"/>
        <v>0</v>
      </c>
      <c r="AH20" s="217">
        <f t="shared" si="15"/>
        <v>0</v>
      </c>
    </row>
    <row r="21" spans="2:34" x14ac:dyDescent="0.3">
      <c r="B21" s="5">
        <f>WORKDAY(C21,-$C$6,KalendarzŚwiąt!$A$2:$A$103)</f>
        <v>44873</v>
      </c>
      <c r="C21" s="10">
        <f t="shared" si="6"/>
        <v>44881</v>
      </c>
      <c r="D21" s="10">
        <f>WORKDAY(C21,1,KalendarzŚwiąt!$A$2:$A$103)</f>
        <v>44882</v>
      </c>
      <c r="E21" s="3">
        <f t="shared" si="0"/>
        <v>1</v>
      </c>
      <c r="F21" s="3">
        <f>SUM($E$14:E21)</f>
        <v>13</v>
      </c>
      <c r="G21" s="3">
        <f t="shared" si="7"/>
        <v>1</v>
      </c>
      <c r="H21" s="6">
        <f>SUM($G$14:G21)</f>
        <v>13</v>
      </c>
      <c r="J21" s="92">
        <f>VLOOKUP(B21,DaneRynkowe1!B:D,3,0)</f>
        <v>6.5369999999999998E-2</v>
      </c>
      <c r="K21" s="35">
        <f t="shared" si="1"/>
        <v>1.7912328767123289E-4</v>
      </c>
      <c r="L21" s="35">
        <f t="shared" si="8"/>
        <v>1.0020542486548634</v>
      </c>
      <c r="M21" s="238">
        <f t="shared" si="2"/>
        <v>6.2483400000000001E-2</v>
      </c>
      <c r="N21" s="35">
        <f t="shared" si="3"/>
        <v>2.0542487671232879E-3</v>
      </c>
      <c r="O21" s="236">
        <f t="shared" si="4"/>
        <v>6.5502900000000072E-2</v>
      </c>
      <c r="P21" s="7"/>
      <c r="Q21" s="214">
        <f t="shared" si="9"/>
        <v>1000000000</v>
      </c>
      <c r="R21" s="216">
        <f t="shared" si="10"/>
        <v>5.0000000000000001E-3</v>
      </c>
      <c r="S21" s="19">
        <f t="shared" si="5"/>
        <v>193158.63</v>
      </c>
      <c r="T21" s="8">
        <f>SUM($S$15:S21)</f>
        <v>2218632.33</v>
      </c>
      <c r="U21" s="8">
        <f t="shared" si="16"/>
        <v>2218632.33</v>
      </c>
      <c r="V21" s="9">
        <f t="shared" si="17"/>
        <v>193158.63000000012</v>
      </c>
      <c r="W21" s="8"/>
      <c r="X21" s="217">
        <f t="shared" si="11"/>
        <v>0</v>
      </c>
      <c r="Y21" s="217">
        <f t="shared" si="18"/>
        <v>0</v>
      </c>
      <c r="AA21" s="43">
        <f>VLOOKUP(B21,DaneRynkowe2!B:C,2,0)</f>
        <v>105.61997196999999</v>
      </c>
      <c r="AB21" s="49">
        <f t="shared" si="12"/>
        <v>6.2483400000000001E-2</v>
      </c>
      <c r="AC21" s="8">
        <f t="shared" si="13"/>
        <v>2218632.33</v>
      </c>
      <c r="AD21" s="9">
        <f t="shared" si="19"/>
        <v>193158.63000000012</v>
      </c>
      <c r="AF21" s="217">
        <f t="shared" si="14"/>
        <v>0</v>
      </c>
      <c r="AH21" s="217">
        <f t="shared" si="15"/>
        <v>0</v>
      </c>
    </row>
    <row r="22" spans="2:34" x14ac:dyDescent="0.3">
      <c r="B22" s="5">
        <f>WORKDAY(C22,-$C$6,KalendarzŚwiąt!$A$2:$A$103)</f>
        <v>44874</v>
      </c>
      <c r="C22" s="10">
        <f t="shared" si="6"/>
        <v>44882</v>
      </c>
      <c r="D22" s="10">
        <f>WORKDAY(C22,1,KalendarzŚwiąt!$A$2:$A$103)</f>
        <v>44883</v>
      </c>
      <c r="E22" s="3">
        <f t="shared" si="0"/>
        <v>1</v>
      </c>
      <c r="F22" s="3">
        <f>SUM($E$14:E22)</f>
        <v>14</v>
      </c>
      <c r="G22" s="3">
        <f t="shared" si="7"/>
        <v>1</v>
      </c>
      <c r="H22" s="6">
        <f>SUM($G$14:G22)</f>
        <v>14</v>
      </c>
      <c r="J22" s="92">
        <f>VLOOKUP(B22,DaneRynkowe1!B:D,3,0)</f>
        <v>6.4950000000000008E-2</v>
      </c>
      <c r="K22" s="35">
        <f t="shared" si="1"/>
        <v>1.7909589041095891E-4</v>
      </c>
      <c r="L22" s="35">
        <f t="shared" si="8"/>
        <v>1.0022337124527663</v>
      </c>
      <c r="M22" s="238">
        <f t="shared" si="2"/>
        <v>6.2715800000000002E-2</v>
      </c>
      <c r="N22" s="35">
        <f t="shared" si="3"/>
        <v>2.2337134246575344E-3</v>
      </c>
      <c r="O22" s="236">
        <f t="shared" si="4"/>
        <v>6.5504599999999968E-2</v>
      </c>
      <c r="P22" s="7"/>
      <c r="Q22" s="214">
        <f t="shared" si="9"/>
        <v>1000000000</v>
      </c>
      <c r="R22" s="216">
        <f t="shared" si="10"/>
        <v>5.0000000000000001E-3</v>
      </c>
      <c r="S22" s="19">
        <f t="shared" si="5"/>
        <v>193163.29</v>
      </c>
      <c r="T22" s="8">
        <f>SUM($S$15:S22)</f>
        <v>2411795.62</v>
      </c>
      <c r="U22" s="8">
        <f t="shared" si="16"/>
        <v>2411795.62</v>
      </c>
      <c r="V22" s="9">
        <f t="shared" si="17"/>
        <v>193163.29000000004</v>
      </c>
      <c r="W22" s="8"/>
      <c r="X22" s="217">
        <f t="shared" si="11"/>
        <v>0</v>
      </c>
      <c r="Y22" s="217">
        <f t="shared" si="18"/>
        <v>0</v>
      </c>
      <c r="AA22" s="43">
        <f>VLOOKUP(B22,DaneRynkowe2!B:C,2,0)</f>
        <v>105.63888808</v>
      </c>
      <c r="AB22" s="49">
        <f t="shared" si="12"/>
        <v>6.2715800000000002E-2</v>
      </c>
      <c r="AC22" s="8">
        <f t="shared" si="13"/>
        <v>2411795.62</v>
      </c>
      <c r="AD22" s="9">
        <f t="shared" si="19"/>
        <v>193163.29000000004</v>
      </c>
      <c r="AF22" s="217">
        <f t="shared" si="14"/>
        <v>0</v>
      </c>
      <c r="AH22" s="217">
        <f t="shared" si="15"/>
        <v>0</v>
      </c>
    </row>
    <row r="23" spans="2:34" x14ac:dyDescent="0.3">
      <c r="B23" s="5">
        <f>WORKDAY(C23,-$C$6,KalendarzŚwiąt!$A$2:$A$103)</f>
        <v>44875</v>
      </c>
      <c r="C23" s="10">
        <f t="shared" si="6"/>
        <v>44883</v>
      </c>
      <c r="D23" s="10">
        <f>WORKDAY(C23,1,KalendarzŚwiąt!$A$2:$A$103)</f>
        <v>44886</v>
      </c>
      <c r="E23" s="3">
        <f t="shared" si="0"/>
        <v>4</v>
      </c>
      <c r="F23" s="3">
        <f>SUM($E$14:E23)</f>
        <v>18</v>
      </c>
      <c r="G23" s="3">
        <f t="shared" si="7"/>
        <v>3</v>
      </c>
      <c r="H23" s="6">
        <f>SUM($G$14:G23)</f>
        <v>17</v>
      </c>
      <c r="J23" s="92">
        <f>VLOOKUP(B23,DaneRynkowe1!B:D,3,0)</f>
        <v>6.4850000000000005E-2</v>
      </c>
      <c r="K23" s="35">
        <f t="shared" si="1"/>
        <v>1.7794520547945208E-4</v>
      </c>
      <c r="L23" s="35">
        <f t="shared" si="8"/>
        <v>1.0024120551366671</v>
      </c>
      <c r="M23" s="238">
        <f t="shared" si="2"/>
        <v>6.2885700000000003E-2</v>
      </c>
      <c r="N23" s="35">
        <f t="shared" si="3"/>
        <v>2.4120542465753425E-3</v>
      </c>
      <c r="O23" s="236">
        <f t="shared" si="4"/>
        <v>6.5094399999999941E-2</v>
      </c>
      <c r="P23" s="7"/>
      <c r="Q23" s="214">
        <f t="shared" si="9"/>
        <v>1000000000</v>
      </c>
      <c r="R23" s="216">
        <f t="shared" si="10"/>
        <v>5.0000000000000001E-3</v>
      </c>
      <c r="S23" s="19">
        <f t="shared" si="5"/>
        <v>192039.45</v>
      </c>
      <c r="T23" s="8">
        <f>SUM($S$15:S23)</f>
        <v>2603835.0700000003</v>
      </c>
      <c r="U23" s="8">
        <f t="shared" si="16"/>
        <v>2603835.0699999998</v>
      </c>
      <c r="V23" s="9">
        <f t="shared" si="17"/>
        <v>192039.44999999972</v>
      </c>
      <c r="W23" s="8"/>
      <c r="X23" s="217">
        <f t="shared" si="11"/>
        <v>0</v>
      </c>
      <c r="Y23" s="217">
        <f t="shared" si="18"/>
        <v>-2.9103830456733704E-10</v>
      </c>
      <c r="AA23" s="43">
        <f>VLOOKUP(B23,DaneRynkowe2!B:C,2,0)</f>
        <v>105.65768601000001</v>
      </c>
      <c r="AB23" s="49">
        <f t="shared" si="12"/>
        <v>6.2885700000000003E-2</v>
      </c>
      <c r="AC23" s="8">
        <f t="shared" si="13"/>
        <v>2603835.0699999998</v>
      </c>
      <c r="AD23" s="9">
        <f t="shared" si="19"/>
        <v>192039.44999999972</v>
      </c>
      <c r="AF23" s="217">
        <f t="shared" si="14"/>
        <v>0</v>
      </c>
      <c r="AH23" s="217">
        <f t="shared" si="15"/>
        <v>2.9103830456733704E-10</v>
      </c>
    </row>
    <row r="24" spans="2:34" x14ac:dyDescent="0.3">
      <c r="B24" s="5">
        <f>WORKDAY(C24,-$C$6,KalendarzŚwiąt!$A$2:$A$103)</f>
        <v>44879</v>
      </c>
      <c r="C24" s="10">
        <f t="shared" si="6"/>
        <v>44886</v>
      </c>
      <c r="D24" s="10">
        <f>WORKDAY(C24,1,KalendarzŚwiąt!$A$2:$A$103)</f>
        <v>44887</v>
      </c>
      <c r="E24" s="3">
        <f t="shared" si="0"/>
        <v>1</v>
      </c>
      <c r="F24" s="3">
        <f>SUM($E$14:E24)</f>
        <v>19</v>
      </c>
      <c r="G24" s="3">
        <f t="shared" si="7"/>
        <v>1</v>
      </c>
      <c r="H24" s="6">
        <f>SUM($G$14:G24)</f>
        <v>18</v>
      </c>
      <c r="J24" s="92">
        <f>VLOOKUP(B24,DaneRynkowe1!B:D,3,0)</f>
        <v>6.2539999999999998E-2</v>
      </c>
      <c r="K24" s="35">
        <f t="shared" si="1"/>
        <v>7.1068493150684936E-4</v>
      </c>
      <c r="L24" s="35">
        <f t="shared" si="8"/>
        <v>1.0031244542794135</v>
      </c>
      <c r="M24" s="238">
        <f t="shared" si="2"/>
        <v>6.3356999999999997E-2</v>
      </c>
      <c r="N24" s="35">
        <f t="shared" si="3"/>
        <v>2.9508739726027394E-3</v>
      </c>
      <c r="O24" s="236">
        <f t="shared" si="4"/>
        <v>6.5556399999999959E-2</v>
      </c>
      <c r="P24" s="7"/>
      <c r="Q24" s="214">
        <f t="shared" si="9"/>
        <v>1000000000</v>
      </c>
      <c r="R24" s="216">
        <f t="shared" si="10"/>
        <v>5.0000000000000001E-3</v>
      </c>
      <c r="S24" s="19">
        <f t="shared" si="5"/>
        <v>579915.62</v>
      </c>
      <c r="T24" s="8">
        <f>SUM($S$15:S24)</f>
        <v>3183750.6900000004</v>
      </c>
      <c r="U24" s="8">
        <f t="shared" si="16"/>
        <v>3183750.68</v>
      </c>
      <c r="V24" s="9">
        <f t="shared" si="17"/>
        <v>579915.61000000034</v>
      </c>
      <c r="W24" s="8"/>
      <c r="X24" s="217">
        <f t="shared" si="11"/>
        <v>1.0000000242143869E-2</v>
      </c>
      <c r="Y24" s="217">
        <f t="shared" si="18"/>
        <v>-9.9999996600672603E-3</v>
      </c>
      <c r="AA24" s="43">
        <f>VLOOKUP(B24,DaneRynkowe2!B:C,2,0)</f>
        <v>105.73277534</v>
      </c>
      <c r="AB24" s="49">
        <f t="shared" si="12"/>
        <v>6.3356999999999997E-2</v>
      </c>
      <c r="AC24" s="8">
        <f t="shared" si="13"/>
        <v>3183750.68</v>
      </c>
      <c r="AD24" s="9">
        <f t="shared" si="19"/>
        <v>579915.61000000034</v>
      </c>
      <c r="AF24" s="217">
        <f t="shared" si="14"/>
        <v>0</v>
      </c>
      <c r="AH24" s="217">
        <f t="shared" si="15"/>
        <v>9.9999996600672603E-3</v>
      </c>
    </row>
    <row r="25" spans="2:34" x14ac:dyDescent="0.3">
      <c r="B25" s="5">
        <f>WORKDAY(C25,-$C$6,KalendarzŚwiąt!$A$2:$A$103)</f>
        <v>44880</v>
      </c>
      <c r="C25" s="10">
        <f t="shared" si="6"/>
        <v>44887</v>
      </c>
      <c r="D25" s="10">
        <f>WORKDAY(C25,1,KalendarzŚwiąt!$A$2:$A$103)</f>
        <v>44888</v>
      </c>
      <c r="E25" s="3">
        <f t="shared" si="0"/>
        <v>1</v>
      </c>
      <c r="F25" s="3">
        <f>SUM($E$14:E25)</f>
        <v>20</v>
      </c>
      <c r="G25" s="3">
        <f t="shared" si="7"/>
        <v>1</v>
      </c>
      <c r="H25" s="6">
        <f>SUM($G$14:G25)</f>
        <v>19</v>
      </c>
      <c r="J25" s="92">
        <f>VLOOKUP(B25,DaneRynkowe1!B:D,3,0)</f>
        <v>6.3030000000000003E-2</v>
      </c>
      <c r="K25" s="35">
        <f t="shared" si="1"/>
        <v>1.7134246575342465E-4</v>
      </c>
      <c r="L25" s="35">
        <f t="shared" si="8"/>
        <v>1.0032963320968673</v>
      </c>
      <c r="M25" s="238">
        <f t="shared" si="2"/>
        <v>6.33243E-2</v>
      </c>
      <c r="N25" s="35">
        <f t="shared" si="3"/>
        <v>3.1228421917808219E-3</v>
      </c>
      <c r="O25" s="236">
        <f t="shared" si="4"/>
        <v>6.2768400000000141E-2</v>
      </c>
      <c r="P25" s="7"/>
      <c r="Q25" s="214">
        <f t="shared" si="9"/>
        <v>1000000000</v>
      </c>
      <c r="R25" s="216">
        <f t="shared" si="10"/>
        <v>5.0000000000000001E-3</v>
      </c>
      <c r="S25" s="19">
        <f t="shared" si="5"/>
        <v>185666.85</v>
      </c>
      <c r="T25" s="8">
        <f>SUM($S$15:S25)</f>
        <v>3369417.5400000005</v>
      </c>
      <c r="U25" s="8">
        <f t="shared" si="16"/>
        <v>3369417.53</v>
      </c>
      <c r="V25" s="9">
        <f t="shared" si="17"/>
        <v>185666.84999999963</v>
      </c>
      <c r="W25" s="8"/>
      <c r="X25" s="217">
        <f t="shared" si="11"/>
        <v>1.0000000707805157E-2</v>
      </c>
      <c r="Y25" s="217">
        <f t="shared" si="18"/>
        <v>-3.7834979593753815E-10</v>
      </c>
      <c r="AA25" s="43">
        <f>VLOOKUP(B25,DaneRynkowe2!B:C,2,0)</f>
        <v>105.75089185</v>
      </c>
      <c r="AB25" s="49">
        <f t="shared" si="12"/>
        <v>6.33243E-2</v>
      </c>
      <c r="AC25" s="8">
        <f t="shared" si="13"/>
        <v>3369417.53</v>
      </c>
      <c r="AD25" s="9">
        <f t="shared" si="19"/>
        <v>185666.84999999963</v>
      </c>
      <c r="AF25" s="217">
        <f t="shared" si="14"/>
        <v>0</v>
      </c>
      <c r="AH25" s="217">
        <f t="shared" si="15"/>
        <v>3.7834979593753815E-10</v>
      </c>
    </row>
    <row r="26" spans="2:34" x14ac:dyDescent="0.3">
      <c r="B26" s="5">
        <f>WORKDAY(C26,-$C$6,KalendarzŚwiąt!$A$2:$A$103)</f>
        <v>44881</v>
      </c>
      <c r="C26" s="10">
        <f t="shared" si="6"/>
        <v>44888</v>
      </c>
      <c r="D26" s="10">
        <f>WORKDAY(C26,1,KalendarzŚwiąt!$A$2:$A$103)</f>
        <v>44889</v>
      </c>
      <c r="E26" s="3">
        <f t="shared" si="0"/>
        <v>1</v>
      </c>
      <c r="F26" s="3">
        <f>SUM($E$14:E26)</f>
        <v>21</v>
      </c>
      <c r="G26" s="3">
        <f t="shared" si="7"/>
        <v>1</v>
      </c>
      <c r="H26" s="6">
        <f>SUM($G$14:G26)</f>
        <v>20</v>
      </c>
      <c r="J26" s="92">
        <f>VLOOKUP(B26,DaneRynkowe1!B:D,3,0)</f>
        <v>6.2289999999999998E-2</v>
      </c>
      <c r="K26" s="35">
        <f t="shared" si="1"/>
        <v>1.7268493150684932E-4</v>
      </c>
      <c r="L26" s="35">
        <f t="shared" si="8"/>
        <v>1.0034695862552565</v>
      </c>
      <c r="M26" s="238">
        <f t="shared" si="2"/>
        <v>6.3319899999999998E-2</v>
      </c>
      <c r="N26" s="35">
        <f t="shared" si="3"/>
        <v>3.2961043835616436E-3</v>
      </c>
      <c r="O26" s="236">
        <f t="shared" si="4"/>
        <v>6.3240699999999914E-2</v>
      </c>
      <c r="P26" s="7"/>
      <c r="Q26" s="214">
        <f t="shared" si="9"/>
        <v>1000000000</v>
      </c>
      <c r="R26" s="216">
        <f t="shared" si="10"/>
        <v>5.0000000000000001E-3</v>
      </c>
      <c r="S26" s="19">
        <f t="shared" si="5"/>
        <v>186960.82</v>
      </c>
      <c r="T26" s="8">
        <f>SUM($S$15:S26)</f>
        <v>3556378.3600000003</v>
      </c>
      <c r="U26" s="8">
        <f t="shared" si="16"/>
        <v>3556378.36</v>
      </c>
      <c r="V26" s="9">
        <f t="shared" si="17"/>
        <v>186960.83000000007</v>
      </c>
      <c r="W26" s="8"/>
      <c r="X26" s="217">
        <f t="shared" si="11"/>
        <v>0</v>
      </c>
      <c r="Y26" s="217">
        <f t="shared" si="18"/>
        <v>1.0000000067520887E-2</v>
      </c>
      <c r="AA26" s="43">
        <f>VLOOKUP(B26,DaneRynkowe2!B:C,2,0)</f>
        <v>105.76915344</v>
      </c>
      <c r="AB26" s="49">
        <f t="shared" si="12"/>
        <v>6.3319899999999998E-2</v>
      </c>
      <c r="AC26" s="8">
        <f t="shared" si="13"/>
        <v>3556378.36</v>
      </c>
      <c r="AD26" s="9">
        <f t="shared" si="19"/>
        <v>186960.83000000007</v>
      </c>
      <c r="AF26" s="217">
        <f t="shared" si="14"/>
        <v>0</v>
      </c>
      <c r="AH26" s="217">
        <f t="shared" si="15"/>
        <v>-1.0000000067520887E-2</v>
      </c>
    </row>
    <row r="27" spans="2:34" x14ac:dyDescent="0.3">
      <c r="B27" s="5">
        <f>WORKDAY(C27,-$C$6,KalendarzŚwiąt!$A$2:$A$103)</f>
        <v>44882</v>
      </c>
      <c r="C27" s="10">
        <f t="shared" si="6"/>
        <v>44889</v>
      </c>
      <c r="D27" s="10">
        <f>WORKDAY(C27,1,KalendarzŚwiąt!$A$2:$A$103)</f>
        <v>44890</v>
      </c>
      <c r="E27" s="3">
        <f t="shared" si="0"/>
        <v>1</v>
      </c>
      <c r="F27" s="3">
        <f>SUM($E$14:E27)</f>
        <v>22</v>
      </c>
      <c r="G27" s="3">
        <f t="shared" si="7"/>
        <v>1</v>
      </c>
      <c r="H27" s="6">
        <f>SUM($G$14:G27)</f>
        <v>21</v>
      </c>
      <c r="J27" s="92">
        <f>VLOOKUP(B27,DaneRynkowe1!B:D,3,0)</f>
        <v>6.157E-2</v>
      </c>
      <c r="K27" s="35">
        <f t="shared" si="1"/>
        <v>1.7065753424657534E-4</v>
      </c>
      <c r="L27" s="35">
        <f t="shared" si="8"/>
        <v>1.0036408359005382</v>
      </c>
      <c r="M27" s="238">
        <f t="shared" si="2"/>
        <v>6.3281199999999996E-2</v>
      </c>
      <c r="N27" s="35">
        <f t="shared" si="3"/>
        <v>3.46746301369863E-3</v>
      </c>
      <c r="O27" s="236">
        <f t="shared" si="4"/>
        <v>6.2545900000000015E-2</v>
      </c>
      <c r="P27" s="7"/>
      <c r="Q27" s="214">
        <f t="shared" si="9"/>
        <v>1000000000</v>
      </c>
      <c r="R27" s="216">
        <f t="shared" si="10"/>
        <v>5.0000000000000001E-3</v>
      </c>
      <c r="S27" s="19">
        <f t="shared" si="5"/>
        <v>185057.26</v>
      </c>
      <c r="T27" s="8">
        <f>SUM($S$15:S27)</f>
        <v>3741435.62</v>
      </c>
      <c r="U27" s="8">
        <f t="shared" si="16"/>
        <v>3741435.62</v>
      </c>
      <c r="V27" s="9">
        <f t="shared" si="17"/>
        <v>185057.26000000024</v>
      </c>
      <c r="W27" s="8"/>
      <c r="X27" s="217">
        <f t="shared" si="11"/>
        <v>0</v>
      </c>
      <c r="Y27" s="217">
        <f t="shared" si="18"/>
        <v>2.3283064365386963E-10</v>
      </c>
      <c r="AA27" s="43">
        <f>VLOOKUP(B27,DaneRynkowe2!B:C,2,0)</f>
        <v>105.78720374</v>
      </c>
      <c r="AB27" s="49">
        <f t="shared" si="12"/>
        <v>6.3281199999999996E-2</v>
      </c>
      <c r="AC27" s="8">
        <f t="shared" si="13"/>
        <v>3741435.62</v>
      </c>
      <c r="AD27" s="9">
        <f t="shared" si="19"/>
        <v>185057.26000000024</v>
      </c>
      <c r="AF27" s="217">
        <f t="shared" si="14"/>
        <v>0</v>
      </c>
      <c r="AH27" s="217">
        <f t="shared" si="15"/>
        <v>-2.3283064365386963E-10</v>
      </c>
    </row>
    <row r="28" spans="2:34" x14ac:dyDescent="0.3">
      <c r="B28" s="5">
        <f>WORKDAY(C28,-$C$6,KalendarzŚwiąt!$A$2:$A$103)</f>
        <v>44883</v>
      </c>
      <c r="C28" s="10">
        <f t="shared" si="6"/>
        <v>44890</v>
      </c>
      <c r="D28" s="10">
        <f>WORKDAY(C28,1,KalendarzŚwiąt!$A$2:$A$103)</f>
        <v>44893</v>
      </c>
      <c r="E28" s="3">
        <f t="shared" si="0"/>
        <v>3</v>
      </c>
      <c r="F28" s="3">
        <f>SUM($E$14:E28)</f>
        <v>25</v>
      </c>
      <c r="G28" s="3">
        <f t="shared" si="7"/>
        <v>3</v>
      </c>
      <c r="H28" s="6">
        <f>SUM($G$14:G28)</f>
        <v>24</v>
      </c>
      <c r="J28" s="92">
        <f>VLOOKUP(B28,DaneRynkowe1!B:D,3,0)</f>
        <v>6.1120000000000001E-2</v>
      </c>
      <c r="K28" s="35">
        <f t="shared" si="1"/>
        <v>1.686849315068493E-4</v>
      </c>
      <c r="L28" s="35">
        <f t="shared" si="8"/>
        <v>1.0038101349861994</v>
      </c>
      <c r="M28" s="238">
        <f t="shared" si="2"/>
        <v>6.3213599999999995E-2</v>
      </c>
      <c r="N28" s="35">
        <f t="shared" si="3"/>
        <v>3.6369468493150682E-3</v>
      </c>
      <c r="O28" s="236">
        <f t="shared" si="4"/>
        <v>6.1861599999999961E-2</v>
      </c>
      <c r="P28" s="7"/>
      <c r="Q28" s="214">
        <f t="shared" si="9"/>
        <v>1000000000</v>
      </c>
      <c r="R28" s="216">
        <f t="shared" si="10"/>
        <v>5.0000000000000001E-3</v>
      </c>
      <c r="S28" s="19">
        <f t="shared" si="5"/>
        <v>183182.47</v>
      </c>
      <c r="T28" s="8">
        <f>SUM($S$15:S28)</f>
        <v>3924618.0900000003</v>
      </c>
      <c r="U28" s="8">
        <f t="shared" si="16"/>
        <v>3924618.08</v>
      </c>
      <c r="V28" s="9">
        <f t="shared" si="17"/>
        <v>183182.45999999996</v>
      </c>
      <c r="W28" s="8"/>
      <c r="X28" s="217">
        <f t="shared" si="11"/>
        <v>1.0000000242143869E-2</v>
      </c>
      <c r="Y28" s="217">
        <f t="shared" si="18"/>
        <v>-1.0000000038417056E-2</v>
      </c>
      <c r="AA28" s="43">
        <f>VLOOKUP(B28,DaneRynkowe2!B:C,2,0)</f>
        <v>105.80504845</v>
      </c>
      <c r="AB28" s="49">
        <f t="shared" si="12"/>
        <v>6.3213599999999995E-2</v>
      </c>
      <c r="AC28" s="8">
        <f t="shared" si="13"/>
        <v>3924618.08</v>
      </c>
      <c r="AD28" s="9">
        <f t="shared" si="19"/>
        <v>183182.45999999996</v>
      </c>
      <c r="AF28" s="217">
        <f t="shared" si="14"/>
        <v>0</v>
      </c>
      <c r="AH28" s="217">
        <f t="shared" si="15"/>
        <v>1.0000000038417056E-2</v>
      </c>
    </row>
    <row r="29" spans="2:34" x14ac:dyDescent="0.3">
      <c r="B29" s="5">
        <f>WORKDAY(C29,-$C$6,KalendarzŚwiąt!$A$2:$A$103)</f>
        <v>44886</v>
      </c>
      <c r="C29" s="10">
        <f t="shared" si="6"/>
        <v>44893</v>
      </c>
      <c r="D29" s="10">
        <f>WORKDAY(C29,1,KalendarzŚwiąt!$A$2:$A$103)</f>
        <v>44894</v>
      </c>
      <c r="E29" s="3">
        <f t="shared" si="0"/>
        <v>1</v>
      </c>
      <c r="F29" s="3">
        <f>SUM($E$14:E29)</f>
        <v>26</v>
      </c>
      <c r="G29" s="3">
        <f t="shared" si="7"/>
        <v>1</v>
      </c>
      <c r="H29" s="6">
        <f>SUM($G$14:G29)</f>
        <v>25</v>
      </c>
      <c r="J29" s="92">
        <f>VLOOKUP(B29,DaneRynkowe1!B:D,3,0)</f>
        <v>6.0590000000000005E-2</v>
      </c>
      <c r="K29" s="35">
        <f t="shared" si="1"/>
        <v>5.0235616438356159E-4</v>
      </c>
      <c r="L29" s="35">
        <f t="shared" si="8"/>
        <v>1.0043144051953805</v>
      </c>
      <c r="M29" s="238">
        <f t="shared" si="2"/>
        <v>6.2990299999999999E-2</v>
      </c>
      <c r="N29" s="35">
        <f t="shared" si="3"/>
        <v>4.1418279452054797E-3</v>
      </c>
      <c r="O29" s="236">
        <f t="shared" si="4"/>
        <v>6.1427200000000064E-2</v>
      </c>
      <c r="P29" s="7"/>
      <c r="Q29" s="214">
        <f t="shared" si="9"/>
        <v>1000000000</v>
      </c>
      <c r="R29" s="216">
        <f t="shared" si="10"/>
        <v>5.0000000000000001E-3</v>
      </c>
      <c r="S29" s="19">
        <f t="shared" si="5"/>
        <v>545976.99</v>
      </c>
      <c r="T29" s="8">
        <f>SUM($S$15:S29)</f>
        <v>4470595.08</v>
      </c>
      <c r="U29" s="8">
        <f t="shared" si="16"/>
        <v>4470595.07</v>
      </c>
      <c r="V29" s="9">
        <f t="shared" si="17"/>
        <v>545976.99000000022</v>
      </c>
      <c r="W29" s="8"/>
      <c r="X29" s="217">
        <f t="shared" si="11"/>
        <v>9.9999997764825821E-3</v>
      </c>
      <c r="Y29" s="217">
        <f t="shared" si="18"/>
        <v>0</v>
      </c>
      <c r="AA29" s="43">
        <f>VLOOKUP(B29,DaneRynkowe2!B:C,2,0)</f>
        <v>105.85820027</v>
      </c>
      <c r="AB29" s="49">
        <f t="shared" si="12"/>
        <v>6.2990299999999999E-2</v>
      </c>
      <c r="AC29" s="8">
        <f t="shared" si="13"/>
        <v>4470595.07</v>
      </c>
      <c r="AD29" s="9">
        <f t="shared" si="19"/>
        <v>545976.99000000022</v>
      </c>
      <c r="AF29" s="217">
        <f t="shared" si="14"/>
        <v>0</v>
      </c>
      <c r="AH29" s="217">
        <f t="shared" si="15"/>
        <v>0</v>
      </c>
    </row>
    <row r="30" spans="2:34" x14ac:dyDescent="0.3">
      <c r="B30" s="5">
        <f>WORKDAY(C30,-$C$6,KalendarzŚwiąt!$A$2:$A$103)</f>
        <v>44887</v>
      </c>
      <c r="C30" s="10">
        <f t="shared" si="6"/>
        <v>44894</v>
      </c>
      <c r="D30" s="10">
        <f>WORKDAY(C30,1,KalendarzŚwiąt!$A$2:$A$103)</f>
        <v>44895</v>
      </c>
      <c r="E30" s="3">
        <f t="shared" si="0"/>
        <v>1</v>
      </c>
      <c r="F30" s="3">
        <f>SUM($E$14:E30)</f>
        <v>27</v>
      </c>
      <c r="G30" s="3">
        <f t="shared" si="7"/>
        <v>1</v>
      </c>
      <c r="H30" s="6">
        <f>SUM($G$14:G30)</f>
        <v>26</v>
      </c>
      <c r="J30" s="92">
        <f>VLOOKUP(B30,DaneRynkowe1!B:D,3,0)</f>
        <v>6.1260000000000002E-2</v>
      </c>
      <c r="K30" s="35">
        <f t="shared" si="1"/>
        <v>1.6600000000000002E-4</v>
      </c>
      <c r="L30" s="35">
        <f t="shared" si="8"/>
        <v>1.0044811213866431</v>
      </c>
      <c r="M30" s="238">
        <f t="shared" si="2"/>
        <v>6.2908099999999995E-2</v>
      </c>
      <c r="N30" s="35">
        <f t="shared" si="3"/>
        <v>4.3087739726027398E-3</v>
      </c>
      <c r="O30" s="236">
        <f t="shared" si="4"/>
        <v>6.0935299999999935E-2</v>
      </c>
      <c r="P30" s="7"/>
      <c r="Q30" s="214">
        <f t="shared" si="9"/>
        <v>1000000000</v>
      </c>
      <c r="R30" s="216">
        <f t="shared" si="10"/>
        <v>5.0000000000000001E-3</v>
      </c>
      <c r="S30" s="19">
        <f t="shared" si="5"/>
        <v>180644.66</v>
      </c>
      <c r="T30" s="8">
        <f>SUM($S$15:S30)</f>
        <v>4651239.74</v>
      </c>
      <c r="U30" s="8">
        <f t="shared" si="16"/>
        <v>4651239.7300000004</v>
      </c>
      <c r="V30" s="9">
        <f t="shared" si="17"/>
        <v>180644.66000000015</v>
      </c>
      <c r="W30" s="8"/>
      <c r="X30" s="217">
        <f t="shared" si="11"/>
        <v>9.9999997764825821E-3</v>
      </c>
      <c r="Y30" s="217">
        <f t="shared" si="18"/>
        <v>0</v>
      </c>
      <c r="AA30" s="43">
        <f>VLOOKUP(B30,DaneRynkowe2!B:C,2,0)</f>
        <v>105.87577272999999</v>
      </c>
      <c r="AB30" s="49">
        <f t="shared" si="12"/>
        <v>6.2908099999999995E-2</v>
      </c>
      <c r="AC30" s="8">
        <f t="shared" si="13"/>
        <v>4651239.7300000004</v>
      </c>
      <c r="AD30" s="9">
        <f t="shared" si="19"/>
        <v>180644.66000000015</v>
      </c>
      <c r="AF30" s="217">
        <f t="shared" si="14"/>
        <v>0</v>
      </c>
      <c r="AH30" s="217">
        <f t="shared" si="15"/>
        <v>0</v>
      </c>
    </row>
    <row r="31" spans="2:34" x14ac:dyDescent="0.3">
      <c r="B31" s="5">
        <f>WORKDAY(C31,-$C$6,KalendarzŚwiąt!$A$2:$A$103)</f>
        <v>44888</v>
      </c>
      <c r="C31" s="10">
        <f t="shared" si="6"/>
        <v>44895</v>
      </c>
      <c r="D31" s="10">
        <f>WORKDAY(C31,1,KalendarzŚwiąt!$A$2:$A$103)</f>
        <v>44896</v>
      </c>
      <c r="E31" s="3">
        <f t="shared" si="0"/>
        <v>1</v>
      </c>
      <c r="F31" s="3">
        <f>SUM($E$14:E31)</f>
        <v>28</v>
      </c>
      <c r="G31" s="3">
        <f t="shared" si="7"/>
        <v>1</v>
      </c>
      <c r="H31" s="6">
        <f>SUM($G$14:G31)</f>
        <v>27</v>
      </c>
      <c r="J31" s="92">
        <f>VLOOKUP(B31,DaneRynkowe1!B:D,3,0)</f>
        <v>6.1379999999999997E-2</v>
      </c>
      <c r="K31" s="35">
        <f t="shared" si="1"/>
        <v>1.6783561643835617E-4</v>
      </c>
      <c r="L31" s="35">
        <f t="shared" si="8"/>
        <v>1.0046497090948516</v>
      </c>
      <c r="M31" s="238">
        <f t="shared" si="2"/>
        <v>6.2857200000000002E-2</v>
      </c>
      <c r="N31" s="35">
        <f t="shared" si="3"/>
        <v>4.4774991780821925E-3</v>
      </c>
      <c r="O31" s="236">
        <f t="shared" si="4"/>
        <v>6.1584700000000228E-2</v>
      </c>
      <c r="P31" s="7"/>
      <c r="Q31" s="214">
        <f t="shared" si="9"/>
        <v>1000000000</v>
      </c>
      <c r="R31" s="216">
        <f t="shared" si="10"/>
        <v>5.0000000000000001E-3</v>
      </c>
      <c r="S31" s="19">
        <f t="shared" si="5"/>
        <v>182423.84</v>
      </c>
      <c r="T31" s="8">
        <f>SUM($S$15:S31)</f>
        <v>4833663.58</v>
      </c>
      <c r="U31" s="8">
        <f t="shared" si="16"/>
        <v>4833663.5599999996</v>
      </c>
      <c r="V31" s="9">
        <f t="shared" si="17"/>
        <v>182423.82999999914</v>
      </c>
      <c r="W31" s="8"/>
      <c r="X31" s="217">
        <f t="shared" si="11"/>
        <v>2.0000000484287739E-2</v>
      </c>
      <c r="Y31" s="217">
        <f t="shared" si="18"/>
        <v>-1.0000000853324309E-2</v>
      </c>
      <c r="AA31" s="43">
        <f>VLOOKUP(B31,DaneRynkowe2!B:C,2,0)</f>
        <v>105.89354245</v>
      </c>
      <c r="AB31" s="49">
        <f t="shared" si="12"/>
        <v>6.2857200000000002E-2</v>
      </c>
      <c r="AC31" s="8">
        <f t="shared" si="13"/>
        <v>4833663.5599999996</v>
      </c>
      <c r="AD31" s="9">
        <f t="shared" si="19"/>
        <v>182423.82999999914</v>
      </c>
      <c r="AF31" s="217">
        <f t="shared" si="14"/>
        <v>0</v>
      </c>
      <c r="AH31" s="217">
        <f t="shared" si="15"/>
        <v>1.0000000853324309E-2</v>
      </c>
    </row>
    <row r="32" spans="2:34" x14ac:dyDescent="0.3">
      <c r="B32" s="5">
        <f>WORKDAY(C32,-$C$6,KalendarzŚwiąt!$A$2:$A$103)</f>
        <v>44889</v>
      </c>
      <c r="C32" s="10">
        <f t="shared" si="6"/>
        <v>44896</v>
      </c>
      <c r="D32" s="10">
        <f>WORKDAY(C32,1,KalendarzŚwiąt!$A$2:$A$103)</f>
        <v>44897</v>
      </c>
      <c r="E32" s="3">
        <f t="shared" si="0"/>
        <v>1</v>
      </c>
      <c r="F32" s="3">
        <f>SUM($E$14:E32)</f>
        <v>29</v>
      </c>
      <c r="G32" s="3">
        <f t="shared" si="7"/>
        <v>1</v>
      </c>
      <c r="H32" s="6">
        <f>SUM($G$14:G32)</f>
        <v>28</v>
      </c>
      <c r="J32" s="92">
        <f>VLOOKUP(B32,DaneRynkowe1!B:D,3,0)</f>
        <v>6.0690000000000001E-2</v>
      </c>
      <c r="K32" s="35">
        <f t="shared" si="1"/>
        <v>1.6816438356164382E-4</v>
      </c>
      <c r="L32" s="35">
        <f t="shared" si="8"/>
        <v>1.0048186553938769</v>
      </c>
      <c r="M32" s="238">
        <f t="shared" si="2"/>
        <v>6.2814599999999998E-2</v>
      </c>
      <c r="N32" s="35">
        <f t="shared" si="3"/>
        <v>4.6465594520547944E-3</v>
      </c>
      <c r="O32" s="236">
        <f t="shared" si="4"/>
        <v>6.1706999999999707E-2</v>
      </c>
      <c r="P32" s="7"/>
      <c r="Q32" s="214">
        <f t="shared" si="9"/>
        <v>1000000000</v>
      </c>
      <c r="R32" s="216">
        <f t="shared" si="10"/>
        <v>5.0000000000000001E-3</v>
      </c>
      <c r="S32" s="19">
        <f t="shared" si="5"/>
        <v>182758.9</v>
      </c>
      <c r="T32" s="8">
        <f>SUM($S$15:S32)</f>
        <v>5016422.4800000004</v>
      </c>
      <c r="U32" s="8">
        <f t="shared" si="16"/>
        <v>5016422.47</v>
      </c>
      <c r="V32" s="9">
        <f t="shared" si="17"/>
        <v>182758.91000000015</v>
      </c>
      <c r="W32" s="8"/>
      <c r="X32" s="217">
        <f t="shared" si="11"/>
        <v>1.0000000707805157E-2</v>
      </c>
      <c r="Y32" s="217">
        <f t="shared" si="18"/>
        <v>1.0000000154832378E-2</v>
      </c>
      <c r="AA32" s="43">
        <f>VLOOKUP(B32,DaneRynkowe2!B:C,2,0)</f>
        <v>105.91134997</v>
      </c>
      <c r="AB32" s="49">
        <f t="shared" si="12"/>
        <v>6.2814599999999998E-2</v>
      </c>
      <c r="AC32" s="8">
        <f t="shared" si="13"/>
        <v>5016422.47</v>
      </c>
      <c r="AD32" s="9">
        <f t="shared" si="19"/>
        <v>182758.91000000015</v>
      </c>
      <c r="AF32" s="217">
        <f t="shared" si="14"/>
        <v>0</v>
      </c>
      <c r="AH32" s="217">
        <f t="shared" si="15"/>
        <v>-1.0000000154832378E-2</v>
      </c>
    </row>
    <row r="33" spans="2:34" x14ac:dyDescent="0.3">
      <c r="B33" s="16">
        <f>WORKDAY(C33,-$C$6,KalendarzŚwiąt!$A$2:$A$103)</f>
        <v>44890</v>
      </c>
      <c r="C33" s="90">
        <f>WORKDAY(C32,1,KalendarzŚwiąt!$A$2:$A$103)</f>
        <v>44897</v>
      </c>
      <c r="D33" s="81"/>
      <c r="E33" s="11"/>
      <c r="F33" s="11"/>
      <c r="G33" s="11"/>
      <c r="H33" s="12"/>
      <c r="J33" s="84"/>
      <c r="K33" s="136">
        <f t="shared" si="1"/>
        <v>1.6627397260273973E-4</v>
      </c>
      <c r="L33" s="136">
        <f t="shared" si="8"/>
        <v>1.0049857305834546</v>
      </c>
      <c r="M33" s="231">
        <f t="shared" si="2"/>
        <v>6.2751399999999999E-2</v>
      </c>
      <c r="N33" s="136">
        <f t="shared" si="3"/>
        <v>4.8138060273972601E-3</v>
      </c>
      <c r="O33" s="239">
        <f t="shared" si="4"/>
        <v>6.1044999999999995E-2</v>
      </c>
      <c r="Q33" s="215">
        <f t="shared" si="9"/>
        <v>1000000000</v>
      </c>
      <c r="R33" s="226">
        <f t="shared" si="10"/>
        <v>5.0000000000000001E-3</v>
      </c>
      <c r="S33" s="20">
        <f t="shared" si="5"/>
        <v>180945.21</v>
      </c>
      <c r="T33" s="13">
        <f>SUM($S$15:S33)</f>
        <v>5197367.6900000004</v>
      </c>
      <c r="U33" s="13">
        <f>ROUND(((M33+R33)*Q33*H32/$C$7),$S$9)</f>
        <v>5197367.67</v>
      </c>
      <c r="V33" s="14">
        <f t="shared" si="17"/>
        <v>180945.20000000019</v>
      </c>
      <c r="W33" s="8"/>
      <c r="X33" s="217">
        <f t="shared" si="11"/>
        <v>2.0000000484287739E-2</v>
      </c>
      <c r="Y33" s="217">
        <f t="shared" si="18"/>
        <v>-9.9999998055864125E-3</v>
      </c>
      <c r="AA33" s="44">
        <f>VLOOKUP(B33,DaneRynkowe2!B:C,2,0)</f>
        <v>105.92896028</v>
      </c>
      <c r="AB33" s="213">
        <f t="shared" si="12"/>
        <v>6.2751399999999999E-2</v>
      </c>
      <c r="AC33" s="13">
        <f t="shared" si="13"/>
        <v>5197367.67</v>
      </c>
      <c r="AD33" s="14">
        <f t="shared" si="19"/>
        <v>180945.20000000019</v>
      </c>
      <c r="AF33" s="217">
        <f t="shared" si="14"/>
        <v>0</v>
      </c>
      <c r="AH33" s="217">
        <f t="shared" si="15"/>
        <v>9.9999998055864125E-3</v>
      </c>
    </row>
    <row r="34" spans="2:34" x14ac:dyDescent="0.3">
      <c r="B34" s="10"/>
      <c r="C34" s="74"/>
      <c r="D34" s="74"/>
      <c r="AF34" s="8"/>
      <c r="AH34" s="8"/>
    </row>
    <row r="35" spans="2:34" x14ac:dyDescent="0.3">
      <c r="C35" s="10"/>
      <c r="D35" s="10"/>
      <c r="P35" s="58" t="s">
        <v>87</v>
      </c>
      <c r="Q35" s="229" t="s">
        <v>37</v>
      </c>
      <c r="R35" s="145"/>
      <c r="S35" s="233">
        <f>SUM(S15:S33)</f>
        <v>5197367.6900000004</v>
      </c>
      <c r="T35"/>
      <c r="AF35"/>
      <c r="AH35"/>
    </row>
    <row r="36" spans="2:34" x14ac:dyDescent="0.3">
      <c r="B36" s="82" t="s">
        <v>5</v>
      </c>
      <c r="C36" s="76"/>
      <c r="D36"/>
      <c r="P36" s="15"/>
      <c r="S36" s="8"/>
      <c r="T36"/>
    </row>
    <row r="37" spans="2:34" x14ac:dyDescent="0.3">
      <c r="B37" s="75" t="s">
        <v>13</v>
      </c>
      <c r="C37" s="10">
        <f>C14</f>
        <v>44869</v>
      </c>
      <c r="D37" s="10"/>
      <c r="P37" s="58" t="s">
        <v>86</v>
      </c>
      <c r="Q37" s="230" t="s">
        <v>38</v>
      </c>
      <c r="R37" s="146"/>
      <c r="S37" s="232">
        <f>ROUND(((M33+R33)*Q33*H32/$C$7),$S$9)</f>
        <v>5197367.67</v>
      </c>
      <c r="T37"/>
      <c r="AA37" s="208"/>
      <c r="AB37" s="208" t="s">
        <v>83</v>
      </c>
      <c r="AC37" s="232">
        <f>ROUND((Q33*(AB33+R33)*H32/$C$7),$AC$9)</f>
        <v>5197367.67</v>
      </c>
      <c r="AF37" s="64">
        <f>AC37-S37</f>
        <v>0</v>
      </c>
      <c r="AH37" s="64">
        <f>AC37-S35</f>
        <v>-2.0000000484287739E-2</v>
      </c>
    </row>
    <row r="38" spans="2:34" x14ac:dyDescent="0.3">
      <c r="B38" s="75" t="s">
        <v>14</v>
      </c>
      <c r="C38" s="10">
        <f>C33</f>
        <v>44897</v>
      </c>
      <c r="D38" s="10"/>
      <c r="P38" s="15"/>
      <c r="T38"/>
    </row>
    <row r="39" spans="2:34" x14ac:dyDescent="0.3">
      <c r="B39" s="77" t="s">
        <v>15</v>
      </c>
      <c r="C39" s="11">
        <f>C38-C37</f>
        <v>28</v>
      </c>
      <c r="Q39" s="225" t="s">
        <v>39</v>
      </c>
      <c r="R39" s="79"/>
      <c r="S39" s="64">
        <f>S35-S37</f>
        <v>2.0000000484287739E-2</v>
      </c>
      <c r="T39"/>
    </row>
    <row r="40" spans="2:34" x14ac:dyDescent="0.3">
      <c r="S40" s="8"/>
      <c r="T40"/>
      <c r="U40" s="8"/>
      <c r="V40" s="8"/>
      <c r="W40" s="8"/>
      <c r="X40" s="8"/>
    </row>
    <row r="41" spans="2:34" x14ac:dyDescent="0.3">
      <c r="U41" s="8"/>
      <c r="V41" s="8"/>
      <c r="W41" s="8"/>
      <c r="X41" s="8"/>
    </row>
    <row r="1048568" spans="16382:16382" x14ac:dyDescent="0.3">
      <c r="XFB1048568" s="3" t="s">
        <v>4</v>
      </c>
    </row>
  </sheetData>
  <mergeCells count="4">
    <mergeCell ref="J8:O8"/>
    <mergeCell ref="Q8:V8"/>
    <mergeCell ref="AA8:AD8"/>
    <mergeCell ref="B11:C11"/>
  </mergeCells>
  <pageMargins left="0.7" right="0.7" top="0.75" bottom="0.75" header="0.3" footer="0.3"/>
  <pageSetup orientation="portrait" verticalDpi="300"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2:I33"/>
  <sheetViews>
    <sheetView zoomScale="85" zoomScaleNormal="85" workbookViewId="0"/>
  </sheetViews>
  <sheetFormatPr defaultColWidth="8.5546875" defaultRowHeight="14.4" x14ac:dyDescent="0.3"/>
  <cols>
    <col min="1" max="1" width="4" style="21" customWidth="1"/>
    <col min="2" max="2" width="45.5546875" style="21" bestFit="1" customWidth="1"/>
    <col min="3" max="3" width="28.44140625" style="21" customWidth="1"/>
    <col min="4" max="9" width="24.5546875" style="21" customWidth="1"/>
    <col min="10" max="10" width="27.5546875" style="21" customWidth="1"/>
    <col min="11" max="16384" width="8.5546875" style="21"/>
  </cols>
  <sheetData>
    <row r="2" spans="2:3" x14ac:dyDescent="0.3">
      <c r="C2" s="22"/>
    </row>
    <row r="9" spans="2:3" x14ac:dyDescent="0.3">
      <c r="B9" s="25">
        <f>1*(0.4-0.3-0.1)</f>
        <v>2.7755575615628914E-17</v>
      </c>
    </row>
    <row r="10" spans="2:3" x14ac:dyDescent="0.3">
      <c r="B10" s="24">
        <f>1*(0.4-0.3-0.1)</f>
        <v>2.7755575615628914E-17</v>
      </c>
    </row>
    <row r="15" spans="2:3" x14ac:dyDescent="0.3">
      <c r="B15" s="23"/>
    </row>
    <row r="26" spans="2:9" x14ac:dyDescent="0.3">
      <c r="B26" s="203" t="s">
        <v>69</v>
      </c>
    </row>
    <row r="27" spans="2:9" ht="15" customHeight="1" x14ac:dyDescent="0.3"/>
    <row r="28" spans="2:9" x14ac:dyDescent="0.3">
      <c r="B28" s="203" t="s">
        <v>64</v>
      </c>
      <c r="C28" s="203" t="s">
        <v>65</v>
      </c>
    </row>
    <row r="29" spans="2:9" x14ac:dyDescent="0.3">
      <c r="B29" s="24" t="s">
        <v>67</v>
      </c>
      <c r="C29" s="207">
        <v>1.2345678901234501E-2</v>
      </c>
      <c r="D29" s="204" t="s">
        <v>68</v>
      </c>
    </row>
    <row r="31" spans="2:9" x14ac:dyDescent="0.3">
      <c r="B31" s="203" t="s">
        <v>66</v>
      </c>
    </row>
    <row r="32" spans="2:9" x14ac:dyDescent="0.3">
      <c r="B32" s="206" t="s">
        <v>63</v>
      </c>
      <c r="C32" s="206">
        <v>9</v>
      </c>
      <c r="D32" s="206">
        <f t="shared" ref="D32:I32" si="0">C32-1</f>
        <v>8</v>
      </c>
      <c r="E32" s="206">
        <f t="shared" si="0"/>
        <v>7</v>
      </c>
      <c r="F32" s="206">
        <f t="shared" si="0"/>
        <v>6</v>
      </c>
      <c r="G32" s="206">
        <f t="shared" si="0"/>
        <v>5</v>
      </c>
      <c r="H32" s="206">
        <f t="shared" si="0"/>
        <v>4</v>
      </c>
      <c r="I32" s="206">
        <f t="shared" si="0"/>
        <v>3</v>
      </c>
    </row>
    <row r="33" spans="2:9" x14ac:dyDescent="0.3">
      <c r="B33" s="205">
        <f>C29</f>
        <v>1.2345678901234501E-2</v>
      </c>
      <c r="C33" s="205">
        <f t="shared" ref="C33:I33" si="1">ROUND($C$29,C32)</f>
        <v>1.2345679E-2</v>
      </c>
      <c r="D33" s="205">
        <f t="shared" si="1"/>
        <v>1.234568E-2</v>
      </c>
      <c r="E33" s="205">
        <f t="shared" si="1"/>
        <v>1.2345699999999999E-2</v>
      </c>
      <c r="F33" s="205">
        <f t="shared" si="1"/>
        <v>1.2345999999999999E-2</v>
      </c>
      <c r="G33" s="205">
        <f t="shared" si="1"/>
        <v>1.235E-2</v>
      </c>
      <c r="H33" s="205">
        <f t="shared" si="1"/>
        <v>1.23E-2</v>
      </c>
      <c r="I33" s="205">
        <f t="shared" si="1"/>
        <v>1.2E-2</v>
      </c>
    </row>
  </sheetData>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sheetPr>
  <dimension ref="A1:F1265"/>
  <sheetViews>
    <sheetView showGridLines="0" zoomScale="85" zoomScaleNormal="85" workbookViewId="0"/>
  </sheetViews>
  <sheetFormatPr defaultColWidth="8.5546875" defaultRowHeight="14.4" x14ac:dyDescent="0.3"/>
  <cols>
    <col min="1" max="1" width="9.44140625" customWidth="1"/>
    <col min="2" max="2" width="12" bestFit="1" customWidth="1"/>
    <col min="3" max="3" width="9.88671875" style="104" bestFit="1" customWidth="1"/>
    <col min="4" max="4" width="11.44140625" style="112" customWidth="1"/>
  </cols>
  <sheetData>
    <row r="1" spans="1:6" x14ac:dyDescent="0.3">
      <c r="A1" s="103" t="s">
        <v>168</v>
      </c>
      <c r="D1" s="109"/>
    </row>
    <row r="2" spans="1:6" x14ac:dyDescent="0.3">
      <c r="A2" s="105" t="s">
        <v>21</v>
      </c>
      <c r="B2" s="105" t="s">
        <v>9</v>
      </c>
      <c r="C2" s="106" t="s">
        <v>22</v>
      </c>
      <c r="D2" s="110" t="s">
        <v>0</v>
      </c>
    </row>
    <row r="3" spans="1:6" x14ac:dyDescent="0.3">
      <c r="A3" t="s">
        <v>1</v>
      </c>
      <c r="B3" s="107">
        <v>43467</v>
      </c>
      <c r="C3" s="104">
        <v>1.2629999999999999</v>
      </c>
      <c r="D3" s="111">
        <f>C3/100</f>
        <v>1.2629999999999999E-2</v>
      </c>
      <c r="F3" s="118"/>
    </row>
    <row r="4" spans="1:6" x14ac:dyDescent="0.3">
      <c r="A4" t="s">
        <v>1</v>
      </c>
      <c r="B4" s="107">
        <v>43468</v>
      </c>
      <c r="C4" s="104">
        <v>1.222</v>
      </c>
      <c r="D4" s="111">
        <f t="shared" ref="D4:D67" si="0">C4/100</f>
        <v>1.222E-2</v>
      </c>
      <c r="F4" s="118"/>
    </row>
    <row r="5" spans="1:6" x14ac:dyDescent="0.3">
      <c r="A5" t="s">
        <v>1</v>
      </c>
      <c r="B5" s="107">
        <v>43469</v>
      </c>
      <c r="C5" s="104">
        <v>1.2370000000000001</v>
      </c>
      <c r="D5" s="111">
        <f t="shared" si="0"/>
        <v>1.2370000000000001E-2</v>
      </c>
      <c r="F5" s="118"/>
    </row>
    <row r="6" spans="1:6" x14ac:dyDescent="0.3">
      <c r="A6" t="s">
        <v>1</v>
      </c>
      <c r="B6" s="107">
        <v>43472</v>
      </c>
      <c r="C6" s="104">
        <v>1.3580000000000001</v>
      </c>
      <c r="D6" s="111">
        <f t="shared" si="0"/>
        <v>1.3580000000000002E-2</v>
      </c>
      <c r="F6" s="118"/>
    </row>
    <row r="7" spans="1:6" x14ac:dyDescent="0.3">
      <c r="A7" t="s">
        <v>1</v>
      </c>
      <c r="B7" s="107">
        <v>43473</v>
      </c>
      <c r="C7" s="104">
        <v>1.3109999999999999</v>
      </c>
      <c r="D7" s="111">
        <f t="shared" si="0"/>
        <v>1.311E-2</v>
      </c>
      <c r="F7" s="118"/>
    </row>
    <row r="8" spans="1:6" x14ac:dyDescent="0.3">
      <c r="A8" t="s">
        <v>1</v>
      </c>
      <c r="B8" s="107">
        <v>43474</v>
      </c>
      <c r="C8" s="104">
        <v>1.3360000000000001</v>
      </c>
      <c r="D8" s="111">
        <f t="shared" si="0"/>
        <v>1.336E-2</v>
      </c>
      <c r="F8" s="118"/>
    </row>
    <row r="9" spans="1:6" x14ac:dyDescent="0.3">
      <c r="A9" t="s">
        <v>1</v>
      </c>
      <c r="B9" s="107">
        <v>43475</v>
      </c>
      <c r="C9" s="104">
        <v>1.32</v>
      </c>
      <c r="D9" s="111">
        <f t="shared" si="0"/>
        <v>1.32E-2</v>
      </c>
      <c r="F9" s="118"/>
    </row>
    <row r="10" spans="1:6" x14ac:dyDescent="0.3">
      <c r="A10" t="s">
        <v>1</v>
      </c>
      <c r="B10" s="107">
        <v>43476</v>
      </c>
      <c r="C10" s="104">
        <v>1.236</v>
      </c>
      <c r="D10" s="111">
        <f t="shared" si="0"/>
        <v>1.2359999999999999E-2</v>
      </c>
      <c r="F10" s="118"/>
    </row>
    <row r="11" spans="1:6" x14ac:dyDescent="0.3">
      <c r="A11" t="s">
        <v>1</v>
      </c>
      <c r="B11" s="107">
        <v>43479</v>
      </c>
      <c r="C11" s="104">
        <v>1.226</v>
      </c>
      <c r="D11" s="111">
        <f t="shared" si="0"/>
        <v>1.226E-2</v>
      </c>
      <c r="F11" s="118"/>
    </row>
    <row r="12" spans="1:6" x14ac:dyDescent="0.3">
      <c r="A12" t="s">
        <v>1</v>
      </c>
      <c r="B12" s="107">
        <v>43480</v>
      </c>
      <c r="C12" s="104">
        <v>1.194</v>
      </c>
      <c r="D12" s="111">
        <f t="shared" si="0"/>
        <v>1.1939999999999999E-2</v>
      </c>
      <c r="F12" s="118"/>
    </row>
    <row r="13" spans="1:6" x14ac:dyDescent="0.3">
      <c r="A13" t="s">
        <v>1</v>
      </c>
      <c r="B13" s="107">
        <v>43481</v>
      </c>
      <c r="C13" s="104">
        <v>1.198</v>
      </c>
      <c r="D13" s="111">
        <f t="shared" si="0"/>
        <v>1.1979999999999999E-2</v>
      </c>
      <c r="F13" s="118"/>
    </row>
    <row r="14" spans="1:6" x14ac:dyDescent="0.3">
      <c r="A14" t="s">
        <v>1</v>
      </c>
      <c r="B14" s="107">
        <v>43482</v>
      </c>
      <c r="C14" s="104">
        <v>1.091</v>
      </c>
      <c r="D14" s="111">
        <f t="shared" si="0"/>
        <v>1.091E-2</v>
      </c>
      <c r="F14" s="118"/>
    </row>
    <row r="15" spans="1:6" x14ac:dyDescent="0.3">
      <c r="A15" t="s">
        <v>1</v>
      </c>
      <c r="B15" s="107">
        <v>43483</v>
      </c>
      <c r="C15" s="104">
        <v>1.008</v>
      </c>
      <c r="D15" s="111">
        <f t="shared" si="0"/>
        <v>1.008E-2</v>
      </c>
      <c r="F15" s="118"/>
    </row>
    <row r="16" spans="1:6" x14ac:dyDescent="0.3">
      <c r="A16" t="s">
        <v>1</v>
      </c>
      <c r="B16" s="107">
        <v>43486</v>
      </c>
      <c r="C16" s="104">
        <v>0.82799999999999996</v>
      </c>
      <c r="D16" s="111">
        <f t="shared" si="0"/>
        <v>8.2799999999999992E-3</v>
      </c>
      <c r="F16" s="118"/>
    </row>
    <row r="17" spans="1:6" x14ac:dyDescent="0.3">
      <c r="A17" t="s">
        <v>1</v>
      </c>
      <c r="B17" s="107">
        <v>43487</v>
      </c>
      <c r="C17" s="104">
        <v>0.999</v>
      </c>
      <c r="D17" s="111">
        <f t="shared" si="0"/>
        <v>9.9900000000000006E-3</v>
      </c>
      <c r="F17" s="118"/>
    </row>
    <row r="18" spans="1:6" x14ac:dyDescent="0.3">
      <c r="A18" t="s">
        <v>1</v>
      </c>
      <c r="B18" s="107">
        <v>43488</v>
      </c>
      <c r="C18" s="104">
        <v>0.76800000000000002</v>
      </c>
      <c r="D18" s="111">
        <f t="shared" si="0"/>
        <v>7.6800000000000002E-3</v>
      </c>
      <c r="F18" s="118"/>
    </row>
    <row r="19" spans="1:6" x14ac:dyDescent="0.3">
      <c r="A19" t="s">
        <v>1</v>
      </c>
      <c r="B19" s="107">
        <v>43489</v>
      </c>
      <c r="C19" s="104">
        <v>0.66200000000000003</v>
      </c>
      <c r="D19" s="111">
        <f t="shared" si="0"/>
        <v>6.62E-3</v>
      </c>
      <c r="F19" s="118"/>
    </row>
    <row r="20" spans="1:6" x14ac:dyDescent="0.3">
      <c r="A20" t="s">
        <v>1</v>
      </c>
      <c r="B20" s="107">
        <v>43490</v>
      </c>
      <c r="C20" s="104">
        <v>0.65400000000000003</v>
      </c>
      <c r="D20" s="111">
        <f t="shared" si="0"/>
        <v>6.5400000000000007E-3</v>
      </c>
      <c r="F20" s="118"/>
    </row>
    <row r="21" spans="1:6" x14ac:dyDescent="0.3">
      <c r="A21" t="s">
        <v>1</v>
      </c>
      <c r="B21" s="107">
        <v>43493</v>
      </c>
      <c r="C21" s="104">
        <v>0.71499999999999997</v>
      </c>
      <c r="D21" s="111">
        <f t="shared" si="0"/>
        <v>7.1500000000000001E-3</v>
      </c>
      <c r="F21" s="118"/>
    </row>
    <row r="22" spans="1:6" x14ac:dyDescent="0.3">
      <c r="A22" t="s">
        <v>1</v>
      </c>
      <c r="B22" s="107">
        <v>43494</v>
      </c>
      <c r="C22" s="104">
        <v>0.71599999999999997</v>
      </c>
      <c r="D22" s="111">
        <f t="shared" si="0"/>
        <v>7.1599999999999997E-3</v>
      </c>
      <c r="F22" s="118"/>
    </row>
    <row r="23" spans="1:6" x14ac:dyDescent="0.3">
      <c r="A23" t="s">
        <v>1</v>
      </c>
      <c r="B23" s="107">
        <v>43495</v>
      </c>
      <c r="C23" s="104">
        <v>1.01</v>
      </c>
      <c r="D23" s="111">
        <f t="shared" si="0"/>
        <v>1.01E-2</v>
      </c>
      <c r="F23" s="118"/>
    </row>
    <row r="24" spans="1:6" x14ac:dyDescent="0.3">
      <c r="A24" t="s">
        <v>1</v>
      </c>
      <c r="B24" s="107">
        <v>43496</v>
      </c>
      <c r="C24" s="104">
        <v>0.91100000000000003</v>
      </c>
      <c r="D24" s="111">
        <f t="shared" si="0"/>
        <v>9.11E-3</v>
      </c>
      <c r="F24" s="118"/>
    </row>
    <row r="25" spans="1:6" x14ac:dyDescent="0.3">
      <c r="A25" t="s">
        <v>1</v>
      </c>
      <c r="B25" s="107">
        <v>43497</v>
      </c>
      <c r="C25" s="104">
        <v>1.276</v>
      </c>
      <c r="D25" s="111">
        <f t="shared" si="0"/>
        <v>1.2760000000000001E-2</v>
      </c>
      <c r="F25" s="118"/>
    </row>
    <row r="26" spans="1:6" x14ac:dyDescent="0.3">
      <c r="A26" t="s">
        <v>1</v>
      </c>
      <c r="B26" s="107">
        <v>43500</v>
      </c>
      <c r="C26" s="104">
        <v>1.2410000000000001</v>
      </c>
      <c r="D26" s="111">
        <f t="shared" si="0"/>
        <v>1.2410000000000001E-2</v>
      </c>
      <c r="F26" s="118"/>
    </row>
    <row r="27" spans="1:6" x14ac:dyDescent="0.3">
      <c r="A27" t="s">
        <v>1</v>
      </c>
      <c r="B27" s="107">
        <v>43501</v>
      </c>
      <c r="C27" s="104">
        <v>1.2669999999999999</v>
      </c>
      <c r="D27" s="111">
        <f t="shared" si="0"/>
        <v>1.2669999999999999E-2</v>
      </c>
      <c r="F27" s="118"/>
    </row>
    <row r="28" spans="1:6" x14ac:dyDescent="0.3">
      <c r="A28" t="s">
        <v>1</v>
      </c>
      <c r="B28" s="107">
        <v>43502</v>
      </c>
      <c r="C28" s="104">
        <v>1.25</v>
      </c>
      <c r="D28" s="111">
        <f t="shared" si="0"/>
        <v>1.2500000000000001E-2</v>
      </c>
      <c r="F28" s="118"/>
    </row>
    <row r="29" spans="1:6" x14ac:dyDescent="0.3">
      <c r="A29" t="s">
        <v>1</v>
      </c>
      <c r="B29" s="107">
        <v>43503</v>
      </c>
      <c r="C29" s="104">
        <v>1.2569999999999999</v>
      </c>
      <c r="D29" s="111">
        <f t="shared" si="0"/>
        <v>1.257E-2</v>
      </c>
      <c r="F29" s="118"/>
    </row>
    <row r="30" spans="1:6" x14ac:dyDescent="0.3">
      <c r="A30" t="s">
        <v>1</v>
      </c>
      <c r="B30" s="107">
        <v>43504</v>
      </c>
      <c r="C30" s="104">
        <v>1.2529999999999999</v>
      </c>
      <c r="D30" s="111">
        <f t="shared" si="0"/>
        <v>1.2529999999999999E-2</v>
      </c>
      <c r="F30" s="118"/>
    </row>
    <row r="31" spans="1:6" x14ac:dyDescent="0.3">
      <c r="A31" t="s">
        <v>1</v>
      </c>
      <c r="B31" s="107">
        <v>43507</v>
      </c>
      <c r="C31" s="104">
        <v>1.331</v>
      </c>
      <c r="D31" s="111">
        <f t="shared" si="0"/>
        <v>1.3309999999999999E-2</v>
      </c>
      <c r="F31" s="118"/>
    </row>
    <row r="32" spans="1:6" x14ac:dyDescent="0.3">
      <c r="A32" t="s">
        <v>1</v>
      </c>
      <c r="B32" s="107">
        <v>43508</v>
      </c>
      <c r="C32" s="104">
        <v>1.361</v>
      </c>
      <c r="D32" s="111">
        <f t="shared" si="0"/>
        <v>1.3610000000000001E-2</v>
      </c>
      <c r="F32" s="118"/>
    </row>
    <row r="33" spans="1:6" x14ac:dyDescent="0.3">
      <c r="A33" t="s">
        <v>1</v>
      </c>
      <c r="B33" s="107">
        <v>43509</v>
      </c>
      <c r="C33" s="104">
        <v>1.35</v>
      </c>
      <c r="D33" s="111">
        <f t="shared" si="0"/>
        <v>1.3500000000000002E-2</v>
      </c>
      <c r="F33" s="118"/>
    </row>
    <row r="34" spans="1:6" x14ac:dyDescent="0.3">
      <c r="A34" t="s">
        <v>1</v>
      </c>
      <c r="B34" s="107">
        <v>43510</v>
      </c>
      <c r="C34" s="104">
        <v>1.3280000000000001</v>
      </c>
      <c r="D34" s="111">
        <f t="shared" si="0"/>
        <v>1.328E-2</v>
      </c>
      <c r="F34" s="118"/>
    </row>
    <row r="35" spans="1:6" x14ac:dyDescent="0.3">
      <c r="A35" t="s">
        <v>1</v>
      </c>
      <c r="B35" s="107">
        <v>43511</v>
      </c>
      <c r="C35" s="104">
        <v>1.2549999999999999</v>
      </c>
      <c r="D35" s="111">
        <f t="shared" si="0"/>
        <v>1.2549999999999999E-2</v>
      </c>
      <c r="F35" s="118"/>
    </row>
    <row r="36" spans="1:6" x14ac:dyDescent="0.3">
      <c r="A36" t="s">
        <v>1</v>
      </c>
      <c r="B36" s="107">
        <v>43514</v>
      </c>
      <c r="C36" s="104">
        <v>1.2789999999999999</v>
      </c>
      <c r="D36" s="111">
        <f t="shared" si="0"/>
        <v>1.2789999999999999E-2</v>
      </c>
      <c r="F36" s="118"/>
    </row>
    <row r="37" spans="1:6" x14ac:dyDescent="0.3">
      <c r="A37" t="s">
        <v>1</v>
      </c>
      <c r="B37" s="107">
        <v>43515</v>
      </c>
      <c r="C37" s="104">
        <v>1.242</v>
      </c>
      <c r="D37" s="111">
        <f t="shared" si="0"/>
        <v>1.242E-2</v>
      </c>
      <c r="F37" s="118"/>
    </row>
    <row r="38" spans="1:6" x14ac:dyDescent="0.3">
      <c r="A38" t="s">
        <v>1</v>
      </c>
      <c r="B38" s="107">
        <v>43516</v>
      </c>
      <c r="C38" s="104">
        <v>1.2849999999999999</v>
      </c>
      <c r="D38" s="111">
        <f t="shared" si="0"/>
        <v>1.2849999999999999E-2</v>
      </c>
      <c r="F38" s="118"/>
    </row>
    <row r="39" spans="1:6" x14ac:dyDescent="0.3">
      <c r="A39" t="s">
        <v>1</v>
      </c>
      <c r="B39" s="107">
        <v>43517</v>
      </c>
      <c r="C39" s="104">
        <v>1.254</v>
      </c>
      <c r="D39" s="111">
        <f t="shared" si="0"/>
        <v>1.2540000000000001E-2</v>
      </c>
      <c r="F39" s="118"/>
    </row>
    <row r="40" spans="1:6" x14ac:dyDescent="0.3">
      <c r="A40" t="s">
        <v>1</v>
      </c>
      <c r="B40" s="107">
        <v>43518</v>
      </c>
      <c r="C40" s="104">
        <v>1.1779999999999999</v>
      </c>
      <c r="D40" s="111">
        <f t="shared" si="0"/>
        <v>1.1779999999999999E-2</v>
      </c>
      <c r="F40" s="118"/>
    </row>
    <row r="41" spans="1:6" x14ac:dyDescent="0.3">
      <c r="A41" t="s">
        <v>1</v>
      </c>
      <c r="B41" s="107">
        <v>43521</v>
      </c>
      <c r="C41" s="104">
        <v>0.88400000000000001</v>
      </c>
      <c r="D41" s="111">
        <f t="shared" si="0"/>
        <v>8.8400000000000006E-3</v>
      </c>
      <c r="F41" s="118"/>
    </row>
    <row r="42" spans="1:6" x14ac:dyDescent="0.3">
      <c r="A42" t="s">
        <v>1</v>
      </c>
      <c r="B42" s="107">
        <v>43522</v>
      </c>
      <c r="C42" s="104">
        <v>0.79300000000000004</v>
      </c>
      <c r="D42" s="111">
        <f t="shared" si="0"/>
        <v>7.9299999999999995E-3</v>
      </c>
      <c r="F42" s="118"/>
    </row>
    <row r="43" spans="1:6" x14ac:dyDescent="0.3">
      <c r="A43" t="s">
        <v>1</v>
      </c>
      <c r="B43" s="107">
        <v>43523</v>
      </c>
      <c r="C43" s="104">
        <v>1.1479999999999999</v>
      </c>
      <c r="D43" s="111">
        <f t="shared" si="0"/>
        <v>1.1479999999999999E-2</v>
      </c>
      <c r="F43" s="118"/>
    </row>
    <row r="44" spans="1:6" x14ac:dyDescent="0.3">
      <c r="A44" t="s">
        <v>1</v>
      </c>
      <c r="B44" s="107">
        <v>43524</v>
      </c>
      <c r="C44" s="104">
        <v>0.90600000000000003</v>
      </c>
      <c r="D44" s="111">
        <f t="shared" si="0"/>
        <v>9.0600000000000003E-3</v>
      </c>
      <c r="F44" s="118"/>
    </row>
    <row r="45" spans="1:6" x14ac:dyDescent="0.3">
      <c r="A45" t="s">
        <v>1</v>
      </c>
      <c r="B45" s="107">
        <v>43525</v>
      </c>
      <c r="C45" s="104">
        <v>1.3029999999999999</v>
      </c>
      <c r="D45" s="111">
        <f t="shared" si="0"/>
        <v>1.303E-2</v>
      </c>
      <c r="F45" s="118"/>
    </row>
    <row r="46" spans="1:6" x14ac:dyDescent="0.3">
      <c r="A46" t="s">
        <v>1</v>
      </c>
      <c r="B46" s="107">
        <v>43528</v>
      </c>
      <c r="C46" s="104">
        <v>1.2929999999999999</v>
      </c>
      <c r="D46" s="111">
        <f t="shared" si="0"/>
        <v>1.2929999999999999E-2</v>
      </c>
      <c r="F46" s="118"/>
    </row>
    <row r="47" spans="1:6" x14ac:dyDescent="0.3">
      <c r="A47" t="s">
        <v>1</v>
      </c>
      <c r="B47" s="107">
        <v>43529</v>
      </c>
      <c r="C47" s="104">
        <v>1.3140000000000001</v>
      </c>
      <c r="D47" s="111">
        <f t="shared" si="0"/>
        <v>1.3140000000000001E-2</v>
      </c>
      <c r="F47" s="118"/>
    </row>
    <row r="48" spans="1:6" x14ac:dyDescent="0.3">
      <c r="A48" t="s">
        <v>1</v>
      </c>
      <c r="B48" s="107">
        <v>43530</v>
      </c>
      <c r="C48" s="104">
        <v>1.3420000000000001</v>
      </c>
      <c r="D48" s="111">
        <f t="shared" si="0"/>
        <v>1.3420000000000001E-2</v>
      </c>
      <c r="F48" s="118"/>
    </row>
    <row r="49" spans="1:6" x14ac:dyDescent="0.3">
      <c r="A49" t="s">
        <v>1</v>
      </c>
      <c r="B49" s="107">
        <v>43531</v>
      </c>
      <c r="C49" s="104">
        <v>1.3129999999999999</v>
      </c>
      <c r="D49" s="111">
        <f t="shared" si="0"/>
        <v>1.3129999999999999E-2</v>
      </c>
      <c r="F49" s="118"/>
    </row>
    <row r="50" spans="1:6" x14ac:dyDescent="0.3">
      <c r="A50" t="s">
        <v>1</v>
      </c>
      <c r="B50" s="107">
        <v>43532</v>
      </c>
      <c r="C50" s="104">
        <v>1.3720000000000001</v>
      </c>
      <c r="D50" s="111">
        <f t="shared" si="0"/>
        <v>1.3720000000000001E-2</v>
      </c>
      <c r="F50" s="118"/>
    </row>
    <row r="51" spans="1:6" x14ac:dyDescent="0.3">
      <c r="A51" t="s">
        <v>1</v>
      </c>
      <c r="B51" s="107">
        <v>43535</v>
      </c>
      <c r="C51" s="104">
        <v>1.2689999999999999</v>
      </c>
      <c r="D51" s="111">
        <f t="shared" si="0"/>
        <v>1.269E-2</v>
      </c>
      <c r="F51" s="118"/>
    </row>
    <row r="52" spans="1:6" x14ac:dyDescent="0.3">
      <c r="A52" t="s">
        <v>1</v>
      </c>
      <c r="B52" s="107">
        <v>43536</v>
      </c>
      <c r="C52" s="104">
        <v>1.3089999999999999</v>
      </c>
      <c r="D52" s="111">
        <f t="shared" si="0"/>
        <v>1.3089999999999999E-2</v>
      </c>
      <c r="F52" s="118"/>
    </row>
    <row r="53" spans="1:6" x14ac:dyDescent="0.3">
      <c r="A53" t="s">
        <v>1</v>
      </c>
      <c r="B53" s="107">
        <v>43537</v>
      </c>
      <c r="C53" s="104">
        <v>1.29</v>
      </c>
      <c r="D53" s="111">
        <f t="shared" si="0"/>
        <v>1.29E-2</v>
      </c>
      <c r="F53" s="118"/>
    </row>
    <row r="54" spans="1:6" x14ac:dyDescent="0.3">
      <c r="A54" t="s">
        <v>1</v>
      </c>
      <c r="B54" s="107">
        <v>43538</v>
      </c>
      <c r="C54" s="104">
        <v>1.319</v>
      </c>
      <c r="D54" s="111">
        <f t="shared" si="0"/>
        <v>1.319E-2</v>
      </c>
      <c r="F54" s="118"/>
    </row>
    <row r="55" spans="1:6" x14ac:dyDescent="0.3">
      <c r="A55" t="s">
        <v>1</v>
      </c>
      <c r="B55" s="107">
        <v>43539</v>
      </c>
      <c r="C55" s="104">
        <v>1.29</v>
      </c>
      <c r="D55" s="111">
        <f t="shared" si="0"/>
        <v>1.29E-2</v>
      </c>
      <c r="F55" s="118"/>
    </row>
    <row r="56" spans="1:6" x14ac:dyDescent="0.3">
      <c r="A56" t="s">
        <v>1</v>
      </c>
      <c r="B56" s="107">
        <v>43542</v>
      </c>
      <c r="C56" s="104">
        <v>1.323</v>
      </c>
      <c r="D56" s="111">
        <f t="shared" si="0"/>
        <v>1.3229999999999999E-2</v>
      </c>
      <c r="F56" s="118"/>
    </row>
    <row r="57" spans="1:6" x14ac:dyDescent="0.3">
      <c r="A57" t="s">
        <v>1</v>
      </c>
      <c r="B57" s="107">
        <v>43543</v>
      </c>
      <c r="C57" s="104">
        <v>1.3109999999999999</v>
      </c>
      <c r="D57" s="111">
        <f t="shared" si="0"/>
        <v>1.311E-2</v>
      </c>
      <c r="F57" s="118"/>
    </row>
    <row r="58" spans="1:6" x14ac:dyDescent="0.3">
      <c r="A58" t="s">
        <v>1</v>
      </c>
      <c r="B58" s="107">
        <v>43544</v>
      </c>
      <c r="C58" s="104">
        <v>1.3049999999999999</v>
      </c>
      <c r="D58" s="111">
        <f t="shared" si="0"/>
        <v>1.3049999999999999E-2</v>
      </c>
      <c r="F58" s="118"/>
    </row>
    <row r="59" spans="1:6" x14ac:dyDescent="0.3">
      <c r="A59" t="s">
        <v>1</v>
      </c>
      <c r="B59" s="107">
        <v>43545</v>
      </c>
      <c r="C59" s="104">
        <v>1.341</v>
      </c>
      <c r="D59" s="111">
        <f t="shared" si="0"/>
        <v>1.341E-2</v>
      </c>
      <c r="F59" s="118"/>
    </row>
    <row r="60" spans="1:6" x14ac:dyDescent="0.3">
      <c r="A60" t="s">
        <v>1</v>
      </c>
      <c r="B60" s="107">
        <v>43546</v>
      </c>
      <c r="C60" s="104">
        <v>1.236</v>
      </c>
      <c r="D60" s="111">
        <f t="shared" si="0"/>
        <v>1.2359999999999999E-2</v>
      </c>
      <c r="F60" s="118"/>
    </row>
    <row r="61" spans="1:6" x14ac:dyDescent="0.3">
      <c r="A61" t="s">
        <v>1</v>
      </c>
      <c r="B61" s="107">
        <v>43549</v>
      </c>
      <c r="C61" s="104">
        <v>1.171</v>
      </c>
      <c r="D61" s="111">
        <f t="shared" si="0"/>
        <v>1.171E-2</v>
      </c>
      <c r="F61" s="118"/>
    </row>
    <row r="62" spans="1:6" x14ac:dyDescent="0.3">
      <c r="A62" t="s">
        <v>1</v>
      </c>
      <c r="B62" s="107">
        <v>43550</v>
      </c>
      <c r="C62" s="104">
        <v>1.1379999999999999</v>
      </c>
      <c r="D62" s="111">
        <f t="shared" si="0"/>
        <v>1.1379999999999999E-2</v>
      </c>
      <c r="F62" s="118"/>
    </row>
    <row r="63" spans="1:6" x14ac:dyDescent="0.3">
      <c r="A63" t="s">
        <v>1</v>
      </c>
      <c r="B63" s="107">
        <v>43551</v>
      </c>
      <c r="C63" s="104">
        <v>1.282</v>
      </c>
      <c r="D63" s="111">
        <f t="shared" si="0"/>
        <v>1.282E-2</v>
      </c>
      <c r="F63" s="118"/>
    </row>
    <row r="64" spans="1:6" x14ac:dyDescent="0.3">
      <c r="A64" t="s">
        <v>1</v>
      </c>
      <c r="B64" s="107">
        <v>43552</v>
      </c>
      <c r="C64" s="104">
        <v>1.2310000000000001</v>
      </c>
      <c r="D64" s="111">
        <f t="shared" si="0"/>
        <v>1.2310000000000001E-2</v>
      </c>
      <c r="F64" s="118"/>
    </row>
    <row r="65" spans="1:6" x14ac:dyDescent="0.3">
      <c r="A65" t="s">
        <v>1</v>
      </c>
      <c r="B65" s="107">
        <v>43553</v>
      </c>
      <c r="C65" s="104">
        <v>0.83599999999999997</v>
      </c>
      <c r="D65" s="111">
        <f>C65/100</f>
        <v>8.3599999999999994E-3</v>
      </c>
      <c r="F65" s="118"/>
    </row>
    <row r="66" spans="1:6" x14ac:dyDescent="0.3">
      <c r="A66" t="s">
        <v>1</v>
      </c>
      <c r="B66" s="107">
        <v>43556</v>
      </c>
      <c r="C66" s="104">
        <v>1.23</v>
      </c>
      <c r="D66" s="111">
        <f t="shared" si="0"/>
        <v>1.23E-2</v>
      </c>
      <c r="F66" s="118"/>
    </row>
    <row r="67" spans="1:6" x14ac:dyDescent="0.3">
      <c r="A67" t="s">
        <v>1</v>
      </c>
      <c r="B67" s="107">
        <v>43557</v>
      </c>
      <c r="C67" s="104">
        <v>1.278</v>
      </c>
      <c r="D67" s="111">
        <f t="shared" si="0"/>
        <v>1.278E-2</v>
      </c>
      <c r="F67" s="118"/>
    </row>
    <row r="68" spans="1:6" x14ac:dyDescent="0.3">
      <c r="A68" t="s">
        <v>1</v>
      </c>
      <c r="B68" s="107">
        <v>43558</v>
      </c>
      <c r="C68" s="104">
        <v>1.294</v>
      </c>
      <c r="D68" s="111">
        <f t="shared" ref="D68:D131" si="1">C68/100</f>
        <v>1.294E-2</v>
      </c>
      <c r="F68" s="118"/>
    </row>
    <row r="69" spans="1:6" x14ac:dyDescent="0.3">
      <c r="A69" t="s">
        <v>1</v>
      </c>
      <c r="B69" s="107">
        <v>43559</v>
      </c>
      <c r="C69" s="104">
        <v>1.3540000000000001</v>
      </c>
      <c r="D69" s="111">
        <f t="shared" si="1"/>
        <v>1.3540000000000002E-2</v>
      </c>
      <c r="F69" s="118"/>
    </row>
    <row r="70" spans="1:6" x14ac:dyDescent="0.3">
      <c r="A70" t="s">
        <v>1</v>
      </c>
      <c r="B70" s="107">
        <v>43560</v>
      </c>
      <c r="C70" s="104">
        <v>1.2529999999999999</v>
      </c>
      <c r="D70" s="111">
        <f t="shared" si="1"/>
        <v>1.2529999999999999E-2</v>
      </c>
      <c r="F70" s="118"/>
    </row>
    <row r="71" spans="1:6" x14ac:dyDescent="0.3">
      <c r="A71" t="s">
        <v>1</v>
      </c>
      <c r="B71" s="107">
        <v>43563</v>
      </c>
      <c r="C71" s="104">
        <v>1.26</v>
      </c>
      <c r="D71" s="111">
        <f t="shared" si="1"/>
        <v>1.26E-2</v>
      </c>
      <c r="F71" s="118"/>
    </row>
    <row r="72" spans="1:6" x14ac:dyDescent="0.3">
      <c r="A72" t="s">
        <v>1</v>
      </c>
      <c r="B72" s="107">
        <v>43564</v>
      </c>
      <c r="C72" s="104">
        <v>1.2909999999999999</v>
      </c>
      <c r="D72" s="111">
        <f t="shared" si="1"/>
        <v>1.291E-2</v>
      </c>
      <c r="F72" s="118"/>
    </row>
    <row r="73" spans="1:6" x14ac:dyDescent="0.3">
      <c r="A73" t="s">
        <v>1</v>
      </c>
      <c r="B73" s="107">
        <v>43565</v>
      </c>
      <c r="C73" s="104">
        <v>1.2190000000000001</v>
      </c>
      <c r="D73" s="111">
        <f t="shared" si="1"/>
        <v>1.2190000000000001E-2</v>
      </c>
      <c r="F73" s="118"/>
    </row>
    <row r="74" spans="1:6" x14ac:dyDescent="0.3">
      <c r="A74" t="s">
        <v>1</v>
      </c>
      <c r="B74" s="107">
        <v>43566</v>
      </c>
      <c r="C74" s="104">
        <v>1.2969999999999999</v>
      </c>
      <c r="D74" s="111">
        <f t="shared" si="1"/>
        <v>1.2969999999999999E-2</v>
      </c>
      <c r="F74" s="118"/>
    </row>
    <row r="75" spans="1:6" x14ac:dyDescent="0.3">
      <c r="A75" t="s">
        <v>1</v>
      </c>
      <c r="B75" s="107">
        <v>43567</v>
      </c>
      <c r="C75" s="104">
        <v>1.208</v>
      </c>
      <c r="D75" s="111">
        <f t="shared" si="1"/>
        <v>1.208E-2</v>
      </c>
      <c r="F75" s="118"/>
    </row>
    <row r="76" spans="1:6" x14ac:dyDescent="0.3">
      <c r="A76" t="s">
        <v>1</v>
      </c>
      <c r="B76" s="107">
        <v>43570</v>
      </c>
      <c r="C76" s="104">
        <v>1.351</v>
      </c>
      <c r="D76" s="111">
        <f t="shared" si="1"/>
        <v>1.3509999999999999E-2</v>
      </c>
      <c r="F76" s="118"/>
    </row>
    <row r="77" spans="1:6" x14ac:dyDescent="0.3">
      <c r="A77" t="s">
        <v>1</v>
      </c>
      <c r="B77" s="107">
        <v>43571</v>
      </c>
      <c r="C77" s="104">
        <v>1.359</v>
      </c>
      <c r="D77" s="111">
        <f t="shared" si="1"/>
        <v>1.359E-2</v>
      </c>
      <c r="F77" s="118"/>
    </row>
    <row r="78" spans="1:6" x14ac:dyDescent="0.3">
      <c r="A78" t="s">
        <v>1</v>
      </c>
      <c r="B78" s="107">
        <v>43572</v>
      </c>
      <c r="C78" s="104">
        <v>1.306</v>
      </c>
      <c r="D78" s="111">
        <f t="shared" si="1"/>
        <v>1.306E-2</v>
      </c>
      <c r="F78" s="118"/>
    </row>
    <row r="79" spans="1:6" x14ac:dyDescent="0.3">
      <c r="A79" t="s">
        <v>1</v>
      </c>
      <c r="B79" s="107">
        <v>43573</v>
      </c>
      <c r="C79" s="104">
        <v>1.3009999999999999</v>
      </c>
      <c r="D79" s="111">
        <f t="shared" si="1"/>
        <v>1.3009999999999999E-2</v>
      </c>
      <c r="F79" s="118"/>
    </row>
    <row r="80" spans="1:6" x14ac:dyDescent="0.3">
      <c r="A80" t="s">
        <v>1</v>
      </c>
      <c r="B80" s="107">
        <v>43574</v>
      </c>
      <c r="C80" s="104">
        <v>1.3420000000000001</v>
      </c>
      <c r="D80" s="111">
        <f t="shared" si="1"/>
        <v>1.3420000000000001E-2</v>
      </c>
      <c r="F80" s="118"/>
    </row>
    <row r="81" spans="1:6" x14ac:dyDescent="0.3">
      <c r="A81" t="s">
        <v>1</v>
      </c>
      <c r="B81" s="107">
        <v>43578</v>
      </c>
      <c r="C81" s="104">
        <v>1.304</v>
      </c>
      <c r="D81" s="111">
        <f t="shared" si="1"/>
        <v>1.3040000000000001E-2</v>
      </c>
      <c r="F81" s="118"/>
    </row>
    <row r="82" spans="1:6" x14ac:dyDescent="0.3">
      <c r="A82" t="s">
        <v>1</v>
      </c>
      <c r="B82" s="107">
        <v>43579</v>
      </c>
      <c r="C82" s="104">
        <v>1.3109999999999999</v>
      </c>
      <c r="D82" s="111">
        <f t="shared" si="1"/>
        <v>1.311E-2</v>
      </c>
      <c r="F82" s="118"/>
    </row>
    <row r="83" spans="1:6" x14ac:dyDescent="0.3">
      <c r="A83" t="s">
        <v>1</v>
      </c>
      <c r="B83" s="107">
        <v>43580</v>
      </c>
      <c r="C83" s="104">
        <v>1.272</v>
      </c>
      <c r="D83" s="111">
        <f t="shared" si="1"/>
        <v>1.272E-2</v>
      </c>
      <c r="F83" s="118"/>
    </row>
    <row r="84" spans="1:6" x14ac:dyDescent="0.3">
      <c r="A84" t="s">
        <v>1</v>
      </c>
      <c r="B84" s="107">
        <v>43581</v>
      </c>
      <c r="C84" s="104">
        <v>0.95499999999999996</v>
      </c>
      <c r="D84" s="111">
        <f t="shared" si="1"/>
        <v>9.5499999999999995E-3</v>
      </c>
      <c r="F84" s="118"/>
    </row>
    <row r="85" spans="1:6" x14ac:dyDescent="0.3">
      <c r="A85" t="s">
        <v>1</v>
      </c>
      <c r="B85" s="107">
        <v>43584</v>
      </c>
      <c r="C85" s="104">
        <v>1.3240000000000001</v>
      </c>
      <c r="D85" s="111">
        <f t="shared" si="1"/>
        <v>1.324E-2</v>
      </c>
      <c r="F85" s="118"/>
    </row>
    <row r="86" spans="1:6" x14ac:dyDescent="0.3">
      <c r="A86" t="s">
        <v>1</v>
      </c>
      <c r="B86" s="107">
        <v>43585</v>
      </c>
      <c r="C86" s="104">
        <v>1.167</v>
      </c>
      <c r="D86" s="111">
        <f t="shared" si="1"/>
        <v>1.167E-2</v>
      </c>
      <c r="F86" s="118"/>
    </row>
    <row r="87" spans="1:6" x14ac:dyDescent="0.3">
      <c r="A87" t="s">
        <v>1</v>
      </c>
      <c r="B87" s="107">
        <v>43587</v>
      </c>
      <c r="C87" s="104">
        <v>1.3160000000000001</v>
      </c>
      <c r="D87" s="111">
        <f t="shared" si="1"/>
        <v>1.316E-2</v>
      </c>
      <c r="F87" s="118"/>
    </row>
    <row r="88" spans="1:6" x14ac:dyDescent="0.3">
      <c r="A88" t="s">
        <v>1</v>
      </c>
      <c r="B88" s="107">
        <v>43591</v>
      </c>
      <c r="C88" s="104">
        <v>1.2509999999999999</v>
      </c>
      <c r="D88" s="111">
        <f t="shared" si="1"/>
        <v>1.2509999999999999E-2</v>
      </c>
      <c r="F88" s="118"/>
    </row>
    <row r="89" spans="1:6" x14ac:dyDescent="0.3">
      <c r="A89" t="s">
        <v>1</v>
      </c>
      <c r="B89" s="107">
        <v>43592</v>
      </c>
      <c r="C89" s="104">
        <v>1.1679999999999999</v>
      </c>
      <c r="D89" s="111">
        <f t="shared" si="1"/>
        <v>1.1679999999999999E-2</v>
      </c>
      <c r="F89" s="118"/>
    </row>
    <row r="90" spans="1:6" x14ac:dyDescent="0.3">
      <c r="A90" t="s">
        <v>1</v>
      </c>
      <c r="B90" s="107">
        <v>43593</v>
      </c>
      <c r="C90" s="104">
        <v>1.25</v>
      </c>
      <c r="D90" s="111">
        <f t="shared" si="1"/>
        <v>1.2500000000000001E-2</v>
      </c>
      <c r="F90" s="118"/>
    </row>
    <row r="91" spans="1:6" x14ac:dyDescent="0.3">
      <c r="A91" t="s">
        <v>1</v>
      </c>
      <c r="B91" s="107">
        <v>43594</v>
      </c>
      <c r="C91" s="104">
        <v>1.2430000000000001</v>
      </c>
      <c r="D91" s="111">
        <f t="shared" si="1"/>
        <v>1.2430000000000002E-2</v>
      </c>
      <c r="F91" s="118"/>
    </row>
    <row r="92" spans="1:6" x14ac:dyDescent="0.3">
      <c r="A92" t="s">
        <v>1</v>
      </c>
      <c r="B92" s="107">
        <v>43595</v>
      </c>
      <c r="C92" s="104">
        <v>1.343</v>
      </c>
      <c r="D92" s="111">
        <f t="shared" si="1"/>
        <v>1.3429999999999999E-2</v>
      </c>
      <c r="F92" s="118"/>
    </row>
    <row r="93" spans="1:6" x14ac:dyDescent="0.3">
      <c r="A93" t="s">
        <v>1</v>
      </c>
      <c r="B93" s="107">
        <v>43598</v>
      </c>
      <c r="C93" s="104">
        <v>1.3320000000000001</v>
      </c>
      <c r="D93" s="111">
        <f t="shared" si="1"/>
        <v>1.332E-2</v>
      </c>
      <c r="F93" s="118"/>
    </row>
    <row r="94" spans="1:6" x14ac:dyDescent="0.3">
      <c r="A94" t="s">
        <v>1</v>
      </c>
      <c r="B94" s="107">
        <v>43599</v>
      </c>
      <c r="C94" s="104">
        <v>1.4019999999999999</v>
      </c>
      <c r="D94" s="111">
        <f t="shared" si="1"/>
        <v>1.4019999999999999E-2</v>
      </c>
      <c r="F94" s="118"/>
    </row>
    <row r="95" spans="1:6" x14ac:dyDescent="0.3">
      <c r="A95" t="s">
        <v>1</v>
      </c>
      <c r="B95" s="107">
        <v>43600</v>
      </c>
      <c r="C95" s="104">
        <v>1.4390000000000001</v>
      </c>
      <c r="D95" s="111">
        <f t="shared" si="1"/>
        <v>1.439E-2</v>
      </c>
      <c r="F95" s="118"/>
    </row>
    <row r="96" spans="1:6" x14ac:dyDescent="0.3">
      <c r="A96" t="s">
        <v>1</v>
      </c>
      <c r="B96" s="107">
        <v>43601</v>
      </c>
      <c r="C96" s="104">
        <v>1.417</v>
      </c>
      <c r="D96" s="111">
        <f t="shared" si="1"/>
        <v>1.417E-2</v>
      </c>
      <c r="F96" s="118"/>
    </row>
    <row r="97" spans="1:6" x14ac:dyDescent="0.3">
      <c r="A97" t="s">
        <v>1</v>
      </c>
      <c r="B97" s="107">
        <v>43602</v>
      </c>
      <c r="C97" s="104">
        <v>1.3320000000000001</v>
      </c>
      <c r="D97" s="111">
        <f t="shared" si="1"/>
        <v>1.332E-2</v>
      </c>
      <c r="F97" s="118"/>
    </row>
    <row r="98" spans="1:6" x14ac:dyDescent="0.3">
      <c r="A98" t="s">
        <v>1</v>
      </c>
      <c r="B98" s="107">
        <v>43605</v>
      </c>
      <c r="C98" s="104">
        <v>1.234</v>
      </c>
      <c r="D98" s="111">
        <f t="shared" si="1"/>
        <v>1.234E-2</v>
      </c>
      <c r="F98" s="118"/>
    </row>
    <row r="99" spans="1:6" x14ac:dyDescent="0.3">
      <c r="A99" t="s">
        <v>1</v>
      </c>
      <c r="B99" s="107">
        <v>43606</v>
      </c>
      <c r="C99" s="104">
        <v>1.2549999999999999</v>
      </c>
      <c r="D99" s="111">
        <f t="shared" si="1"/>
        <v>1.2549999999999999E-2</v>
      </c>
      <c r="F99" s="118"/>
    </row>
    <row r="100" spans="1:6" x14ac:dyDescent="0.3">
      <c r="A100" t="s">
        <v>1</v>
      </c>
      <c r="B100" s="107">
        <v>43607</v>
      </c>
      <c r="C100" s="104">
        <v>1.333</v>
      </c>
      <c r="D100" s="111">
        <f t="shared" si="1"/>
        <v>1.333E-2</v>
      </c>
      <c r="F100" s="118"/>
    </row>
    <row r="101" spans="1:6" x14ac:dyDescent="0.3">
      <c r="A101" t="s">
        <v>1</v>
      </c>
      <c r="B101" s="107">
        <v>43608</v>
      </c>
      <c r="C101" s="104">
        <v>1.26</v>
      </c>
      <c r="D101" s="111">
        <f t="shared" si="1"/>
        <v>1.26E-2</v>
      </c>
      <c r="F101" s="118"/>
    </row>
    <row r="102" spans="1:6" x14ac:dyDescent="0.3">
      <c r="A102" t="s">
        <v>1</v>
      </c>
      <c r="B102" s="107">
        <v>43609</v>
      </c>
      <c r="C102" s="104">
        <v>1.2110000000000001</v>
      </c>
      <c r="D102" s="111">
        <f t="shared" si="1"/>
        <v>1.2110000000000001E-2</v>
      </c>
      <c r="F102" s="118"/>
    </row>
    <row r="103" spans="1:6" x14ac:dyDescent="0.3">
      <c r="A103" t="s">
        <v>1</v>
      </c>
      <c r="B103" s="107">
        <v>43612</v>
      </c>
      <c r="C103" s="104">
        <v>1.26</v>
      </c>
      <c r="D103" s="111">
        <f t="shared" si="1"/>
        <v>1.26E-2</v>
      </c>
      <c r="F103" s="118"/>
    </row>
    <row r="104" spans="1:6" x14ac:dyDescent="0.3">
      <c r="A104" t="s">
        <v>1</v>
      </c>
      <c r="B104" s="107">
        <v>43613</v>
      </c>
      <c r="C104" s="104">
        <v>1.2310000000000001</v>
      </c>
      <c r="D104" s="111">
        <f t="shared" si="1"/>
        <v>1.2310000000000001E-2</v>
      </c>
      <c r="F104" s="118"/>
    </row>
    <row r="105" spans="1:6" x14ac:dyDescent="0.3">
      <c r="A105" t="s">
        <v>1</v>
      </c>
      <c r="B105" s="107">
        <v>43614</v>
      </c>
      <c r="C105" s="104">
        <v>0.70799999999999996</v>
      </c>
      <c r="D105" s="111">
        <f t="shared" si="1"/>
        <v>7.0799999999999995E-3</v>
      </c>
      <c r="F105" s="118"/>
    </row>
    <row r="106" spans="1:6" x14ac:dyDescent="0.3">
      <c r="A106" t="s">
        <v>1</v>
      </c>
      <c r="B106" s="107">
        <v>43615</v>
      </c>
      <c r="C106" s="104">
        <v>1.147</v>
      </c>
      <c r="D106" s="111">
        <f t="shared" si="1"/>
        <v>1.1470000000000001E-2</v>
      </c>
      <c r="F106" s="118"/>
    </row>
    <row r="107" spans="1:6" x14ac:dyDescent="0.3">
      <c r="A107" t="s">
        <v>1</v>
      </c>
      <c r="B107" s="107">
        <v>43616</v>
      </c>
      <c r="C107" s="104">
        <v>0.77800000000000002</v>
      </c>
      <c r="D107" s="111">
        <f t="shared" si="1"/>
        <v>7.7800000000000005E-3</v>
      </c>
      <c r="F107" s="118"/>
    </row>
    <row r="108" spans="1:6" x14ac:dyDescent="0.3">
      <c r="A108" t="s">
        <v>1</v>
      </c>
      <c r="B108" s="107">
        <v>43619</v>
      </c>
      <c r="C108" s="104">
        <v>1.238</v>
      </c>
      <c r="D108" s="111">
        <f t="shared" si="1"/>
        <v>1.238E-2</v>
      </c>
      <c r="F108" s="118"/>
    </row>
    <row r="109" spans="1:6" x14ac:dyDescent="0.3">
      <c r="A109" t="s">
        <v>1</v>
      </c>
      <c r="B109" s="107">
        <v>43620</v>
      </c>
      <c r="C109" s="104">
        <v>1.2649999999999999</v>
      </c>
      <c r="D109" s="111">
        <f t="shared" si="1"/>
        <v>1.265E-2</v>
      </c>
      <c r="F109" s="118"/>
    </row>
    <row r="110" spans="1:6" x14ac:dyDescent="0.3">
      <c r="A110" t="s">
        <v>1</v>
      </c>
      <c r="B110" s="107">
        <v>43621</v>
      </c>
      <c r="C110" s="104">
        <v>1.2629999999999999</v>
      </c>
      <c r="D110" s="111">
        <f t="shared" si="1"/>
        <v>1.2629999999999999E-2</v>
      </c>
      <c r="F110" s="118"/>
    </row>
    <row r="111" spans="1:6" x14ac:dyDescent="0.3">
      <c r="A111" t="s">
        <v>1</v>
      </c>
      <c r="B111" s="107">
        <v>43622</v>
      </c>
      <c r="C111" s="104">
        <v>1.24</v>
      </c>
      <c r="D111" s="111">
        <f t="shared" si="1"/>
        <v>1.24E-2</v>
      </c>
      <c r="F111" s="118"/>
    </row>
    <row r="112" spans="1:6" x14ac:dyDescent="0.3">
      <c r="A112" t="s">
        <v>1</v>
      </c>
      <c r="B112" s="107">
        <v>43623</v>
      </c>
      <c r="C112" s="104">
        <v>1.2230000000000001</v>
      </c>
      <c r="D112" s="111">
        <f t="shared" si="1"/>
        <v>1.2230000000000001E-2</v>
      </c>
      <c r="F112" s="118"/>
    </row>
    <row r="113" spans="1:6" x14ac:dyDescent="0.3">
      <c r="A113" t="s">
        <v>1</v>
      </c>
      <c r="B113" s="107">
        <v>43626</v>
      </c>
      <c r="C113" s="104">
        <v>1.204</v>
      </c>
      <c r="D113" s="111">
        <f t="shared" si="1"/>
        <v>1.204E-2</v>
      </c>
      <c r="F113" s="118"/>
    </row>
    <row r="114" spans="1:6" x14ac:dyDescent="0.3">
      <c r="A114" t="s">
        <v>1</v>
      </c>
      <c r="B114" s="107">
        <v>43627</v>
      </c>
      <c r="C114" s="104">
        <v>1.198</v>
      </c>
      <c r="D114" s="111">
        <f t="shared" si="1"/>
        <v>1.1979999999999999E-2</v>
      </c>
      <c r="F114" s="118"/>
    </row>
    <row r="115" spans="1:6" x14ac:dyDescent="0.3">
      <c r="A115" t="s">
        <v>1</v>
      </c>
      <c r="B115" s="107">
        <v>43628</v>
      </c>
      <c r="C115" s="104">
        <v>1.2250000000000001</v>
      </c>
      <c r="D115" s="111">
        <f t="shared" si="1"/>
        <v>1.225E-2</v>
      </c>
      <c r="F115" s="118"/>
    </row>
    <row r="116" spans="1:6" x14ac:dyDescent="0.3">
      <c r="A116" t="s">
        <v>1</v>
      </c>
      <c r="B116" s="107">
        <v>43629</v>
      </c>
      <c r="C116" s="104">
        <v>1.2310000000000001</v>
      </c>
      <c r="D116" s="111">
        <f t="shared" si="1"/>
        <v>1.2310000000000001E-2</v>
      </c>
      <c r="F116" s="118"/>
    </row>
    <row r="117" spans="1:6" x14ac:dyDescent="0.3">
      <c r="A117" t="s">
        <v>1</v>
      </c>
      <c r="B117" s="107">
        <v>43630</v>
      </c>
      <c r="C117" s="104">
        <v>1.2150000000000001</v>
      </c>
      <c r="D117" s="111">
        <f t="shared" si="1"/>
        <v>1.2150000000000001E-2</v>
      </c>
      <c r="F117" s="118"/>
    </row>
    <row r="118" spans="1:6" x14ac:dyDescent="0.3">
      <c r="A118" t="s">
        <v>1</v>
      </c>
      <c r="B118" s="107">
        <v>43633</v>
      </c>
      <c r="C118" s="104">
        <v>1.1459999999999999</v>
      </c>
      <c r="D118" s="111">
        <f t="shared" si="1"/>
        <v>1.146E-2</v>
      </c>
      <c r="F118" s="118"/>
    </row>
    <row r="119" spans="1:6" x14ac:dyDescent="0.3">
      <c r="A119" t="s">
        <v>1</v>
      </c>
      <c r="B119" s="107">
        <v>43634</v>
      </c>
      <c r="C119" s="104">
        <v>1.202</v>
      </c>
      <c r="D119" s="111">
        <f t="shared" si="1"/>
        <v>1.2019999999999999E-2</v>
      </c>
      <c r="F119" s="118"/>
    </row>
    <row r="120" spans="1:6" x14ac:dyDescent="0.3">
      <c r="A120" t="s">
        <v>1</v>
      </c>
      <c r="B120" s="107">
        <v>43635</v>
      </c>
      <c r="C120" s="104">
        <v>1.216</v>
      </c>
      <c r="D120" s="111">
        <f t="shared" si="1"/>
        <v>1.2159999999999999E-2</v>
      </c>
      <c r="F120" s="118"/>
    </row>
    <row r="121" spans="1:6" x14ac:dyDescent="0.3">
      <c r="A121" t="s">
        <v>1</v>
      </c>
      <c r="B121" s="107">
        <v>43637</v>
      </c>
      <c r="C121" s="104">
        <v>1.246</v>
      </c>
      <c r="D121" s="111">
        <f t="shared" si="1"/>
        <v>1.2460000000000001E-2</v>
      </c>
      <c r="F121" s="118"/>
    </row>
    <row r="122" spans="1:6" x14ac:dyDescent="0.3">
      <c r="A122" t="s">
        <v>1</v>
      </c>
      <c r="B122" s="107">
        <v>43640</v>
      </c>
      <c r="C122" s="104">
        <v>1.238</v>
      </c>
      <c r="D122" s="111">
        <f t="shared" si="1"/>
        <v>1.238E-2</v>
      </c>
      <c r="F122" s="118"/>
    </row>
    <row r="123" spans="1:6" x14ac:dyDescent="0.3">
      <c r="A123" t="s">
        <v>1</v>
      </c>
      <c r="B123" s="107">
        <v>43641</v>
      </c>
      <c r="C123" s="104">
        <v>1.2370000000000001</v>
      </c>
      <c r="D123" s="111">
        <f t="shared" si="1"/>
        <v>1.2370000000000001E-2</v>
      </c>
      <c r="F123" s="118"/>
    </row>
    <row r="124" spans="1:6" x14ac:dyDescent="0.3">
      <c r="A124" t="s">
        <v>1</v>
      </c>
      <c r="B124" s="107">
        <v>43642</v>
      </c>
      <c r="C124" s="104">
        <v>1.268</v>
      </c>
      <c r="D124" s="111">
        <f t="shared" si="1"/>
        <v>1.268E-2</v>
      </c>
      <c r="F124" s="118"/>
    </row>
    <row r="125" spans="1:6" x14ac:dyDescent="0.3">
      <c r="A125" t="s">
        <v>1</v>
      </c>
      <c r="B125" s="107">
        <v>43643</v>
      </c>
      <c r="C125" s="104">
        <v>1.194</v>
      </c>
      <c r="D125" s="111">
        <f t="shared" si="1"/>
        <v>1.1939999999999999E-2</v>
      </c>
      <c r="F125" s="118"/>
    </row>
    <row r="126" spans="1:6" x14ac:dyDescent="0.3">
      <c r="A126" t="s">
        <v>1</v>
      </c>
      <c r="B126" s="107">
        <v>43644</v>
      </c>
      <c r="C126" s="104">
        <v>0.747</v>
      </c>
      <c r="D126" s="111">
        <f t="shared" si="1"/>
        <v>7.4700000000000001E-3</v>
      </c>
      <c r="F126" s="118"/>
    </row>
    <row r="127" spans="1:6" x14ac:dyDescent="0.3">
      <c r="A127" t="s">
        <v>1</v>
      </c>
      <c r="B127" s="107">
        <v>43647</v>
      </c>
      <c r="C127" s="104">
        <v>1.3069999999999999</v>
      </c>
      <c r="D127" s="111">
        <f t="shared" si="1"/>
        <v>1.307E-2</v>
      </c>
      <c r="F127" s="118"/>
    </row>
    <row r="128" spans="1:6" x14ac:dyDescent="0.3">
      <c r="A128" t="s">
        <v>1</v>
      </c>
      <c r="B128" s="107">
        <v>43648</v>
      </c>
      <c r="C128" s="104">
        <v>1.2769999999999999</v>
      </c>
      <c r="D128" s="111">
        <f t="shared" si="1"/>
        <v>1.2769999999999998E-2</v>
      </c>
      <c r="F128" s="118"/>
    </row>
    <row r="129" spans="1:6" x14ac:dyDescent="0.3">
      <c r="A129" t="s">
        <v>1</v>
      </c>
      <c r="B129" s="107">
        <v>43649</v>
      </c>
      <c r="C129" s="104">
        <v>1.292</v>
      </c>
      <c r="D129" s="111">
        <f t="shared" si="1"/>
        <v>1.2920000000000001E-2</v>
      </c>
      <c r="F129" s="118"/>
    </row>
    <row r="130" spans="1:6" x14ac:dyDescent="0.3">
      <c r="A130" t="s">
        <v>1</v>
      </c>
      <c r="B130" s="107">
        <v>43650</v>
      </c>
      <c r="C130" s="104">
        <v>1.2609999999999999</v>
      </c>
      <c r="D130" s="111">
        <f t="shared" si="1"/>
        <v>1.261E-2</v>
      </c>
      <c r="F130" s="118"/>
    </row>
    <row r="131" spans="1:6" x14ac:dyDescent="0.3">
      <c r="A131" t="s">
        <v>1</v>
      </c>
      <c r="B131" s="107">
        <v>43651</v>
      </c>
      <c r="C131" s="104">
        <v>1.262</v>
      </c>
      <c r="D131" s="111">
        <f t="shared" si="1"/>
        <v>1.2619999999999999E-2</v>
      </c>
      <c r="F131" s="118"/>
    </row>
    <row r="132" spans="1:6" x14ac:dyDescent="0.3">
      <c r="A132" t="s">
        <v>1</v>
      </c>
      <c r="B132" s="107">
        <v>43654</v>
      </c>
      <c r="C132" s="104">
        <v>1.173</v>
      </c>
      <c r="D132" s="111">
        <f t="shared" ref="D132:D195" si="2">C132/100</f>
        <v>1.1730000000000001E-2</v>
      </c>
      <c r="F132" s="118"/>
    </row>
    <row r="133" spans="1:6" x14ac:dyDescent="0.3">
      <c r="A133" t="s">
        <v>1</v>
      </c>
      <c r="B133" s="107">
        <v>43655</v>
      </c>
      <c r="C133" s="104">
        <v>1.1499999999999999</v>
      </c>
      <c r="D133" s="111">
        <f t="shared" si="2"/>
        <v>1.15E-2</v>
      </c>
      <c r="F133" s="118"/>
    </row>
    <row r="134" spans="1:6" x14ac:dyDescent="0.3">
      <c r="A134" t="s">
        <v>1</v>
      </c>
      <c r="B134" s="107">
        <v>43656</v>
      </c>
      <c r="C134" s="104">
        <v>1.155</v>
      </c>
      <c r="D134" s="111">
        <f t="shared" si="2"/>
        <v>1.155E-2</v>
      </c>
      <c r="F134" s="118"/>
    </row>
    <row r="135" spans="1:6" x14ac:dyDescent="0.3">
      <c r="A135" t="s">
        <v>1</v>
      </c>
      <c r="B135" s="107">
        <v>43657</v>
      </c>
      <c r="C135" s="104">
        <v>1.2370000000000001</v>
      </c>
      <c r="D135" s="111">
        <f t="shared" si="2"/>
        <v>1.2370000000000001E-2</v>
      </c>
      <c r="F135" s="118"/>
    </row>
    <row r="136" spans="1:6" x14ac:dyDescent="0.3">
      <c r="A136" t="s">
        <v>1</v>
      </c>
      <c r="B136" s="107">
        <v>43658</v>
      </c>
      <c r="C136" s="104">
        <v>1.331</v>
      </c>
      <c r="D136" s="111">
        <f t="shared" si="2"/>
        <v>1.3309999999999999E-2</v>
      </c>
      <c r="F136" s="118"/>
    </row>
    <row r="137" spans="1:6" x14ac:dyDescent="0.3">
      <c r="A137" t="s">
        <v>1</v>
      </c>
      <c r="B137" s="107">
        <v>43661</v>
      </c>
      <c r="C137" s="104">
        <v>1.345</v>
      </c>
      <c r="D137" s="111">
        <f t="shared" si="2"/>
        <v>1.345E-2</v>
      </c>
      <c r="F137" s="118"/>
    </row>
    <row r="138" spans="1:6" x14ac:dyDescent="0.3">
      <c r="A138" t="s">
        <v>1</v>
      </c>
      <c r="B138" s="107">
        <v>43662</v>
      </c>
      <c r="C138" s="104">
        <v>1.3149999999999999</v>
      </c>
      <c r="D138" s="111">
        <f t="shared" si="2"/>
        <v>1.315E-2</v>
      </c>
      <c r="F138" s="118"/>
    </row>
    <row r="139" spans="1:6" x14ac:dyDescent="0.3">
      <c r="A139" t="s">
        <v>1</v>
      </c>
      <c r="B139" s="107">
        <v>43663</v>
      </c>
      <c r="C139" s="104">
        <v>1.2789999999999999</v>
      </c>
      <c r="D139" s="111">
        <f t="shared" si="2"/>
        <v>1.2789999999999999E-2</v>
      </c>
      <c r="F139" s="118"/>
    </row>
    <row r="140" spans="1:6" x14ac:dyDescent="0.3">
      <c r="A140" t="s">
        <v>1</v>
      </c>
      <c r="B140" s="107">
        <v>43664</v>
      </c>
      <c r="C140" s="104">
        <v>1.2749999999999999</v>
      </c>
      <c r="D140" s="111">
        <f t="shared" si="2"/>
        <v>1.2749999999999999E-2</v>
      </c>
      <c r="F140" s="118"/>
    </row>
    <row r="141" spans="1:6" x14ac:dyDescent="0.3">
      <c r="A141" t="s">
        <v>1</v>
      </c>
      <c r="B141" s="107">
        <v>43665</v>
      </c>
      <c r="C141" s="104">
        <v>1.2370000000000001</v>
      </c>
      <c r="D141" s="111">
        <f t="shared" si="2"/>
        <v>1.2370000000000001E-2</v>
      </c>
      <c r="F141" s="118"/>
    </row>
    <row r="142" spans="1:6" x14ac:dyDescent="0.3">
      <c r="A142" t="s">
        <v>1</v>
      </c>
      <c r="B142" s="107">
        <v>43668</v>
      </c>
      <c r="C142" s="104">
        <v>1.2609999999999999</v>
      </c>
      <c r="D142" s="111">
        <f t="shared" si="2"/>
        <v>1.261E-2</v>
      </c>
      <c r="F142" s="118"/>
    </row>
    <row r="143" spans="1:6" x14ac:dyDescent="0.3">
      <c r="A143" t="s">
        <v>1</v>
      </c>
      <c r="B143" s="107">
        <v>43669</v>
      </c>
      <c r="C143" s="104">
        <v>1.3069999999999999</v>
      </c>
      <c r="D143" s="111">
        <f t="shared" si="2"/>
        <v>1.307E-2</v>
      </c>
      <c r="F143" s="118"/>
    </row>
    <row r="144" spans="1:6" x14ac:dyDescent="0.3">
      <c r="A144" t="s">
        <v>1</v>
      </c>
      <c r="B144" s="107">
        <v>43670</v>
      </c>
      <c r="C144" s="104">
        <v>1.296</v>
      </c>
      <c r="D144" s="111">
        <f t="shared" si="2"/>
        <v>1.2960000000000001E-2</v>
      </c>
      <c r="F144" s="118"/>
    </row>
    <row r="145" spans="1:6" x14ac:dyDescent="0.3">
      <c r="A145" t="s">
        <v>1</v>
      </c>
      <c r="B145" s="107">
        <v>43671</v>
      </c>
      <c r="C145" s="104">
        <v>1.361</v>
      </c>
      <c r="D145" s="111">
        <f t="shared" si="2"/>
        <v>1.3610000000000001E-2</v>
      </c>
      <c r="F145" s="118"/>
    </row>
    <row r="146" spans="1:6" x14ac:dyDescent="0.3">
      <c r="A146" t="s">
        <v>1</v>
      </c>
      <c r="B146" s="107">
        <v>43672</v>
      </c>
      <c r="C146" s="104">
        <v>1.2849999999999999</v>
      </c>
      <c r="D146" s="111">
        <f t="shared" si="2"/>
        <v>1.2849999999999999E-2</v>
      </c>
      <c r="F146" s="118"/>
    </row>
    <row r="147" spans="1:6" x14ac:dyDescent="0.3">
      <c r="A147" t="s">
        <v>1</v>
      </c>
      <c r="B147" s="107">
        <v>43675</v>
      </c>
      <c r="C147" s="104">
        <v>1.0640000000000001</v>
      </c>
      <c r="D147" s="111">
        <f t="shared" si="2"/>
        <v>1.064E-2</v>
      </c>
      <c r="F147" s="118"/>
    </row>
    <row r="148" spans="1:6" x14ac:dyDescent="0.3">
      <c r="A148" t="s">
        <v>1</v>
      </c>
      <c r="B148" s="107">
        <v>43676</v>
      </c>
      <c r="C148" s="104">
        <v>1.1759999999999999</v>
      </c>
      <c r="D148" s="111">
        <f t="shared" si="2"/>
        <v>1.176E-2</v>
      </c>
      <c r="F148" s="118"/>
    </row>
    <row r="149" spans="1:6" x14ac:dyDescent="0.3">
      <c r="A149" t="s">
        <v>1</v>
      </c>
      <c r="B149" s="107">
        <v>43677</v>
      </c>
      <c r="C149" s="104">
        <v>0.998</v>
      </c>
      <c r="D149" s="111">
        <f t="shared" si="2"/>
        <v>9.9799999999999993E-3</v>
      </c>
      <c r="F149" s="118"/>
    </row>
    <row r="150" spans="1:6" x14ac:dyDescent="0.3">
      <c r="A150" t="s">
        <v>1</v>
      </c>
      <c r="B150" s="107">
        <v>43678</v>
      </c>
      <c r="C150" s="104">
        <v>1.3080000000000001</v>
      </c>
      <c r="D150" s="111">
        <f t="shared" si="2"/>
        <v>1.3080000000000001E-2</v>
      </c>
      <c r="F150" s="118"/>
    </row>
    <row r="151" spans="1:6" x14ac:dyDescent="0.3">
      <c r="A151" t="s">
        <v>1</v>
      </c>
      <c r="B151" s="107">
        <v>43679</v>
      </c>
      <c r="C151" s="104">
        <v>1.3069999999999999</v>
      </c>
      <c r="D151" s="111">
        <f t="shared" si="2"/>
        <v>1.307E-2</v>
      </c>
      <c r="F151" s="118"/>
    </row>
    <row r="152" spans="1:6" x14ac:dyDescent="0.3">
      <c r="A152" t="s">
        <v>1</v>
      </c>
      <c r="B152" s="107">
        <v>43682</v>
      </c>
      <c r="C152" s="104">
        <v>1.306</v>
      </c>
      <c r="D152" s="111">
        <f t="shared" si="2"/>
        <v>1.306E-2</v>
      </c>
      <c r="F152" s="118"/>
    </row>
    <row r="153" spans="1:6" x14ac:dyDescent="0.3">
      <c r="A153" t="s">
        <v>1</v>
      </c>
      <c r="B153" s="107">
        <v>43683</v>
      </c>
      <c r="C153" s="104">
        <v>1.3029999999999999</v>
      </c>
      <c r="D153" s="111">
        <f t="shared" si="2"/>
        <v>1.303E-2</v>
      </c>
      <c r="F153" s="118"/>
    </row>
    <row r="154" spans="1:6" x14ac:dyDescent="0.3">
      <c r="A154" t="s">
        <v>1</v>
      </c>
      <c r="B154" s="107">
        <v>43684</v>
      </c>
      <c r="C154" s="104">
        <v>1.353</v>
      </c>
      <c r="D154" s="111">
        <f t="shared" si="2"/>
        <v>1.353E-2</v>
      </c>
      <c r="F154" s="118"/>
    </row>
    <row r="155" spans="1:6" x14ac:dyDescent="0.3">
      <c r="A155" t="s">
        <v>1</v>
      </c>
      <c r="B155" s="107">
        <v>43685</v>
      </c>
      <c r="C155" s="104">
        <v>1.327</v>
      </c>
      <c r="D155" s="111">
        <f t="shared" si="2"/>
        <v>1.3269999999999999E-2</v>
      </c>
      <c r="F155" s="118"/>
    </row>
    <row r="156" spans="1:6" x14ac:dyDescent="0.3">
      <c r="A156" t="s">
        <v>1</v>
      </c>
      <c r="B156" s="107">
        <v>43686</v>
      </c>
      <c r="C156" s="104">
        <v>1.446</v>
      </c>
      <c r="D156" s="111">
        <f t="shared" si="2"/>
        <v>1.4459999999999999E-2</v>
      </c>
      <c r="F156" s="118"/>
    </row>
    <row r="157" spans="1:6" x14ac:dyDescent="0.3">
      <c r="A157" t="s">
        <v>1</v>
      </c>
      <c r="B157" s="107">
        <v>43689</v>
      </c>
      <c r="C157" s="104">
        <v>1.506</v>
      </c>
      <c r="D157" s="111">
        <f t="shared" si="2"/>
        <v>1.506E-2</v>
      </c>
      <c r="F157" s="118"/>
    </row>
    <row r="158" spans="1:6" x14ac:dyDescent="0.3">
      <c r="A158" t="s">
        <v>1</v>
      </c>
      <c r="B158" s="107">
        <v>43690</v>
      </c>
      <c r="C158" s="104">
        <v>1.401</v>
      </c>
      <c r="D158" s="111">
        <f t="shared" si="2"/>
        <v>1.401E-2</v>
      </c>
      <c r="F158" s="118"/>
    </row>
    <row r="159" spans="1:6" x14ac:dyDescent="0.3">
      <c r="A159" t="s">
        <v>1</v>
      </c>
      <c r="B159" s="107">
        <v>43691</v>
      </c>
      <c r="C159" s="104">
        <v>1.4319999999999999</v>
      </c>
      <c r="D159" s="111">
        <f t="shared" si="2"/>
        <v>1.4319999999999999E-2</v>
      </c>
      <c r="F159" s="118"/>
    </row>
    <row r="160" spans="1:6" x14ac:dyDescent="0.3">
      <c r="A160" t="s">
        <v>1</v>
      </c>
      <c r="B160" s="107">
        <v>43693</v>
      </c>
      <c r="C160" s="104">
        <v>1.325</v>
      </c>
      <c r="D160" s="111">
        <f t="shared" si="2"/>
        <v>1.325E-2</v>
      </c>
      <c r="F160" s="118"/>
    </row>
    <row r="161" spans="1:6" x14ac:dyDescent="0.3">
      <c r="A161" t="s">
        <v>1</v>
      </c>
      <c r="B161" s="107">
        <v>43696</v>
      </c>
      <c r="C161" s="104">
        <v>1.26</v>
      </c>
      <c r="D161" s="111">
        <f t="shared" si="2"/>
        <v>1.26E-2</v>
      </c>
      <c r="F161" s="118"/>
    </row>
    <row r="162" spans="1:6" x14ac:dyDescent="0.3">
      <c r="A162" t="s">
        <v>1</v>
      </c>
      <c r="B162" s="107">
        <v>43697</v>
      </c>
      <c r="C162" s="104">
        <v>1.2410000000000001</v>
      </c>
      <c r="D162" s="111">
        <f t="shared" si="2"/>
        <v>1.2410000000000001E-2</v>
      </c>
      <c r="F162" s="118"/>
    </row>
    <row r="163" spans="1:6" x14ac:dyDescent="0.3">
      <c r="A163" t="s">
        <v>1</v>
      </c>
      <c r="B163" s="107">
        <v>43698</v>
      </c>
      <c r="C163" s="104">
        <v>1.1739999999999999</v>
      </c>
      <c r="D163" s="111">
        <f t="shared" si="2"/>
        <v>1.1739999999999999E-2</v>
      </c>
      <c r="F163" s="118"/>
    </row>
    <row r="164" spans="1:6" x14ac:dyDescent="0.3">
      <c r="A164" t="s">
        <v>1</v>
      </c>
      <c r="B164" s="107">
        <v>43699</v>
      </c>
      <c r="C164" s="104">
        <v>1.1879999999999999</v>
      </c>
      <c r="D164" s="111">
        <f t="shared" si="2"/>
        <v>1.188E-2</v>
      </c>
      <c r="F164" s="118"/>
    </row>
    <row r="165" spans="1:6" x14ac:dyDescent="0.3">
      <c r="A165" t="s">
        <v>1</v>
      </c>
      <c r="B165" s="107">
        <v>43700</v>
      </c>
      <c r="C165" s="104">
        <v>1.2350000000000001</v>
      </c>
      <c r="D165" s="111">
        <f t="shared" si="2"/>
        <v>1.2350000000000002E-2</v>
      </c>
      <c r="F165" s="118"/>
    </row>
    <row r="166" spans="1:6" x14ac:dyDescent="0.3">
      <c r="A166" t="s">
        <v>1</v>
      </c>
      <c r="B166" s="107">
        <v>43703</v>
      </c>
      <c r="C166" s="104">
        <v>1.3480000000000001</v>
      </c>
      <c r="D166" s="111">
        <f t="shared" si="2"/>
        <v>1.3480000000000001E-2</v>
      </c>
      <c r="F166" s="118"/>
    </row>
    <row r="167" spans="1:6" x14ac:dyDescent="0.3">
      <c r="A167" t="s">
        <v>1</v>
      </c>
      <c r="B167" s="107">
        <v>43704</v>
      </c>
      <c r="C167" s="104">
        <v>1.236</v>
      </c>
      <c r="D167" s="111">
        <f t="shared" si="2"/>
        <v>1.2359999999999999E-2</v>
      </c>
      <c r="F167" s="118"/>
    </row>
    <row r="168" spans="1:6" x14ac:dyDescent="0.3">
      <c r="A168" t="s">
        <v>1</v>
      </c>
      <c r="B168" s="107">
        <v>43705</v>
      </c>
      <c r="C168" s="104">
        <v>1.085</v>
      </c>
      <c r="D168" s="111">
        <f t="shared" si="2"/>
        <v>1.085E-2</v>
      </c>
      <c r="F168" s="118"/>
    </row>
    <row r="169" spans="1:6" x14ac:dyDescent="0.3">
      <c r="A169" t="s">
        <v>1</v>
      </c>
      <c r="B169" s="107">
        <v>43706</v>
      </c>
      <c r="C169" s="104">
        <v>0.67300000000000004</v>
      </c>
      <c r="D169" s="111">
        <f t="shared" si="2"/>
        <v>6.7300000000000007E-3</v>
      </c>
      <c r="F169" s="118"/>
    </row>
    <row r="170" spans="1:6" x14ac:dyDescent="0.3">
      <c r="A170" t="s">
        <v>1</v>
      </c>
      <c r="B170" s="107">
        <v>43707</v>
      </c>
      <c r="C170" s="104">
        <v>1.018</v>
      </c>
      <c r="D170" s="111">
        <f t="shared" si="2"/>
        <v>1.018E-2</v>
      </c>
      <c r="F170" s="118"/>
    </row>
    <row r="171" spans="1:6" x14ac:dyDescent="0.3">
      <c r="A171" t="s">
        <v>1</v>
      </c>
      <c r="B171" s="107">
        <v>43710</v>
      </c>
      <c r="C171" s="104">
        <v>1.276</v>
      </c>
      <c r="D171" s="111">
        <f t="shared" si="2"/>
        <v>1.2760000000000001E-2</v>
      </c>
      <c r="F171" s="118"/>
    </row>
    <row r="172" spans="1:6" x14ac:dyDescent="0.3">
      <c r="A172" t="s">
        <v>1</v>
      </c>
      <c r="B172" s="107">
        <v>43711</v>
      </c>
      <c r="C172" s="104">
        <v>1.3480000000000001</v>
      </c>
      <c r="D172" s="111">
        <f t="shared" si="2"/>
        <v>1.3480000000000001E-2</v>
      </c>
      <c r="F172" s="118"/>
    </row>
    <row r="173" spans="1:6" x14ac:dyDescent="0.3">
      <c r="A173" t="s">
        <v>1</v>
      </c>
      <c r="B173" s="107">
        <v>43712</v>
      </c>
      <c r="C173" s="104">
        <v>1.347</v>
      </c>
      <c r="D173" s="111">
        <f t="shared" si="2"/>
        <v>1.3469999999999999E-2</v>
      </c>
      <c r="F173" s="118"/>
    </row>
    <row r="174" spans="1:6" x14ac:dyDescent="0.3">
      <c r="A174" t="s">
        <v>1</v>
      </c>
      <c r="B174" s="107">
        <v>43713</v>
      </c>
      <c r="C174" s="104">
        <v>1.3029999999999999</v>
      </c>
      <c r="D174" s="111">
        <f t="shared" si="2"/>
        <v>1.303E-2</v>
      </c>
      <c r="F174" s="118"/>
    </row>
    <row r="175" spans="1:6" x14ac:dyDescent="0.3">
      <c r="A175" t="s">
        <v>1</v>
      </c>
      <c r="B175" s="107">
        <v>43714</v>
      </c>
      <c r="C175" s="104">
        <v>1.327</v>
      </c>
      <c r="D175" s="111">
        <f t="shared" si="2"/>
        <v>1.3269999999999999E-2</v>
      </c>
      <c r="F175" s="118"/>
    </row>
    <row r="176" spans="1:6" x14ac:dyDescent="0.3">
      <c r="A176" t="s">
        <v>1</v>
      </c>
      <c r="B176" s="107">
        <v>43717</v>
      </c>
      <c r="C176" s="104">
        <v>1.2490000000000001</v>
      </c>
      <c r="D176" s="111">
        <f t="shared" si="2"/>
        <v>1.2490000000000001E-2</v>
      </c>
      <c r="F176" s="118"/>
    </row>
    <row r="177" spans="1:6" x14ac:dyDescent="0.3">
      <c r="A177" t="s">
        <v>1</v>
      </c>
      <c r="B177" s="107">
        <v>43718</v>
      </c>
      <c r="C177" s="104">
        <v>1.2629999999999999</v>
      </c>
      <c r="D177" s="111">
        <f t="shared" si="2"/>
        <v>1.2629999999999999E-2</v>
      </c>
      <c r="F177" s="118"/>
    </row>
    <row r="178" spans="1:6" x14ac:dyDescent="0.3">
      <c r="A178" t="s">
        <v>1</v>
      </c>
      <c r="B178" s="107">
        <v>43719</v>
      </c>
      <c r="C178" s="104">
        <v>1.2809999999999999</v>
      </c>
      <c r="D178" s="111">
        <f t="shared" si="2"/>
        <v>1.2809999999999998E-2</v>
      </c>
      <c r="F178" s="118"/>
    </row>
    <row r="179" spans="1:6" x14ac:dyDescent="0.3">
      <c r="A179" t="s">
        <v>1</v>
      </c>
      <c r="B179" s="107">
        <v>43720</v>
      </c>
      <c r="C179" s="104">
        <v>1.268</v>
      </c>
      <c r="D179" s="111">
        <f t="shared" si="2"/>
        <v>1.268E-2</v>
      </c>
      <c r="F179" s="118"/>
    </row>
    <row r="180" spans="1:6" x14ac:dyDescent="0.3">
      <c r="A180" t="s">
        <v>1</v>
      </c>
      <c r="B180" s="107">
        <v>43721</v>
      </c>
      <c r="C180" s="104">
        <v>1.2689999999999999</v>
      </c>
      <c r="D180" s="111">
        <f t="shared" si="2"/>
        <v>1.269E-2</v>
      </c>
      <c r="F180" s="118"/>
    </row>
    <row r="181" spans="1:6" x14ac:dyDescent="0.3">
      <c r="A181" t="s">
        <v>1</v>
      </c>
      <c r="B181" s="107">
        <v>43724</v>
      </c>
      <c r="C181" s="104">
        <v>1.274</v>
      </c>
      <c r="D181" s="111">
        <f t="shared" si="2"/>
        <v>1.274E-2</v>
      </c>
      <c r="F181" s="118"/>
    </row>
    <row r="182" spans="1:6" x14ac:dyDescent="0.3">
      <c r="A182" t="s">
        <v>1</v>
      </c>
      <c r="B182" s="107">
        <v>43725</v>
      </c>
      <c r="C182" s="104">
        <v>1.3220000000000001</v>
      </c>
      <c r="D182" s="111">
        <f t="shared" si="2"/>
        <v>1.3220000000000001E-2</v>
      </c>
      <c r="F182" s="118"/>
    </row>
    <row r="183" spans="1:6" x14ac:dyDescent="0.3">
      <c r="A183" t="s">
        <v>1</v>
      </c>
      <c r="B183" s="107">
        <v>43726</v>
      </c>
      <c r="C183" s="104">
        <v>1.2410000000000001</v>
      </c>
      <c r="D183" s="111">
        <f t="shared" si="2"/>
        <v>1.2410000000000001E-2</v>
      </c>
      <c r="F183" s="118"/>
    </row>
    <row r="184" spans="1:6" x14ac:dyDescent="0.3">
      <c r="A184" t="s">
        <v>1</v>
      </c>
      <c r="B184" s="107">
        <v>43727</v>
      </c>
      <c r="C184" s="104">
        <v>1.28</v>
      </c>
      <c r="D184" s="111">
        <f t="shared" si="2"/>
        <v>1.2800000000000001E-2</v>
      </c>
      <c r="F184" s="118"/>
    </row>
    <row r="185" spans="1:6" x14ac:dyDescent="0.3">
      <c r="A185" t="s">
        <v>1</v>
      </c>
      <c r="B185" s="107">
        <v>43728</v>
      </c>
      <c r="C185" s="104">
        <v>1.2909999999999999</v>
      </c>
      <c r="D185" s="111">
        <f t="shared" si="2"/>
        <v>1.291E-2</v>
      </c>
      <c r="F185" s="118"/>
    </row>
    <row r="186" spans="1:6" x14ac:dyDescent="0.3">
      <c r="A186" t="s">
        <v>1</v>
      </c>
      <c r="B186" s="107">
        <v>43731</v>
      </c>
      <c r="C186" s="104">
        <v>1.212</v>
      </c>
      <c r="D186" s="111">
        <f t="shared" si="2"/>
        <v>1.2119999999999999E-2</v>
      </c>
      <c r="F186" s="118"/>
    </row>
    <row r="187" spans="1:6" x14ac:dyDescent="0.3">
      <c r="A187" t="s">
        <v>1</v>
      </c>
      <c r="B187" s="107">
        <v>43732</v>
      </c>
      <c r="C187" s="104">
        <v>1.2010000000000001</v>
      </c>
      <c r="D187" s="111">
        <f t="shared" si="2"/>
        <v>1.201E-2</v>
      </c>
      <c r="F187" s="118"/>
    </row>
    <row r="188" spans="1:6" x14ac:dyDescent="0.3">
      <c r="A188" t="s">
        <v>1</v>
      </c>
      <c r="B188" s="107">
        <v>43733</v>
      </c>
      <c r="C188" s="104">
        <v>1.258</v>
      </c>
      <c r="D188" s="111">
        <f t="shared" si="2"/>
        <v>1.2580000000000001E-2</v>
      </c>
      <c r="F188" s="118"/>
    </row>
    <row r="189" spans="1:6" x14ac:dyDescent="0.3">
      <c r="A189" t="s">
        <v>1</v>
      </c>
      <c r="B189" s="107">
        <v>43734</v>
      </c>
      <c r="C189" s="104">
        <v>0.96599999999999997</v>
      </c>
      <c r="D189" s="111">
        <f t="shared" si="2"/>
        <v>9.6600000000000002E-3</v>
      </c>
      <c r="F189" s="118"/>
    </row>
    <row r="190" spans="1:6" x14ac:dyDescent="0.3">
      <c r="A190" t="s">
        <v>1</v>
      </c>
      <c r="B190" s="107">
        <v>43735</v>
      </c>
      <c r="C190" s="104">
        <v>1.1000000000000001</v>
      </c>
      <c r="D190" s="111">
        <f t="shared" si="2"/>
        <v>1.1000000000000001E-2</v>
      </c>
      <c r="F190" s="118"/>
    </row>
    <row r="191" spans="1:6" x14ac:dyDescent="0.3">
      <c r="A191" t="s">
        <v>1</v>
      </c>
      <c r="B191" s="107">
        <v>43738</v>
      </c>
      <c r="C191" s="104">
        <v>1.0429999999999999</v>
      </c>
      <c r="D191" s="111">
        <f t="shared" si="2"/>
        <v>1.043E-2</v>
      </c>
      <c r="F191" s="118"/>
    </row>
    <row r="192" spans="1:6" x14ac:dyDescent="0.3">
      <c r="A192" t="s">
        <v>1</v>
      </c>
      <c r="B192" s="107">
        <v>43739</v>
      </c>
      <c r="C192" s="104">
        <v>1.319</v>
      </c>
      <c r="D192" s="111">
        <f t="shared" si="2"/>
        <v>1.319E-2</v>
      </c>
      <c r="F192" s="118"/>
    </row>
    <row r="193" spans="1:6" x14ac:dyDescent="0.3">
      <c r="A193" t="s">
        <v>1</v>
      </c>
      <c r="B193" s="107">
        <v>43740</v>
      </c>
      <c r="C193" s="104">
        <v>1.222</v>
      </c>
      <c r="D193" s="111">
        <f t="shared" si="2"/>
        <v>1.222E-2</v>
      </c>
      <c r="F193" s="118"/>
    </row>
    <row r="194" spans="1:6" x14ac:dyDescent="0.3">
      <c r="A194" t="s">
        <v>1</v>
      </c>
      <c r="B194" s="107">
        <v>43741</v>
      </c>
      <c r="C194" s="104">
        <v>1.2290000000000001</v>
      </c>
      <c r="D194" s="111">
        <f t="shared" si="2"/>
        <v>1.2290000000000001E-2</v>
      </c>
      <c r="F194" s="118"/>
    </row>
    <row r="195" spans="1:6" x14ac:dyDescent="0.3">
      <c r="A195" t="s">
        <v>1</v>
      </c>
      <c r="B195" s="107">
        <v>43742</v>
      </c>
      <c r="C195" s="104">
        <v>1.2889999999999999</v>
      </c>
      <c r="D195" s="111">
        <f t="shared" si="2"/>
        <v>1.2889999999999999E-2</v>
      </c>
      <c r="F195" s="118"/>
    </row>
    <row r="196" spans="1:6" x14ac:dyDescent="0.3">
      <c r="A196" t="s">
        <v>1</v>
      </c>
      <c r="B196" s="107">
        <v>43745</v>
      </c>
      <c r="C196" s="104">
        <v>1.3080000000000001</v>
      </c>
      <c r="D196" s="111">
        <f t="shared" ref="D196:D259" si="3">C196/100</f>
        <v>1.3080000000000001E-2</v>
      </c>
      <c r="F196" s="118"/>
    </row>
    <row r="197" spans="1:6" x14ac:dyDescent="0.3">
      <c r="A197" t="s">
        <v>1</v>
      </c>
      <c r="B197" s="107">
        <v>43746</v>
      </c>
      <c r="C197" s="104">
        <v>1.2270000000000001</v>
      </c>
      <c r="D197" s="111">
        <f t="shared" si="3"/>
        <v>1.2270000000000001E-2</v>
      </c>
      <c r="F197" s="118"/>
    </row>
    <row r="198" spans="1:6" x14ac:dyDescent="0.3">
      <c r="A198" t="s">
        <v>1</v>
      </c>
      <c r="B198" s="107">
        <v>43747</v>
      </c>
      <c r="C198" s="104">
        <v>1.268</v>
      </c>
      <c r="D198" s="111">
        <f t="shared" si="3"/>
        <v>1.268E-2</v>
      </c>
      <c r="F198" s="118"/>
    </row>
    <row r="199" spans="1:6" x14ac:dyDescent="0.3">
      <c r="A199" t="s">
        <v>1</v>
      </c>
      <c r="B199" s="107">
        <v>43748</v>
      </c>
      <c r="C199" s="104">
        <v>1.33</v>
      </c>
      <c r="D199" s="111">
        <f t="shared" si="3"/>
        <v>1.3300000000000001E-2</v>
      </c>
      <c r="F199" s="118"/>
    </row>
    <row r="200" spans="1:6" x14ac:dyDescent="0.3">
      <c r="A200" t="s">
        <v>1</v>
      </c>
      <c r="B200" s="107">
        <v>43749</v>
      </c>
      <c r="C200" s="104">
        <v>1.2749999999999999</v>
      </c>
      <c r="D200" s="111">
        <f t="shared" si="3"/>
        <v>1.2749999999999999E-2</v>
      </c>
      <c r="F200" s="118"/>
    </row>
    <row r="201" spans="1:6" x14ac:dyDescent="0.3">
      <c r="A201" t="s">
        <v>1</v>
      </c>
      <c r="B201" s="107">
        <v>43752</v>
      </c>
      <c r="C201" s="104">
        <v>1.2549999999999999</v>
      </c>
      <c r="D201" s="111">
        <f t="shared" si="3"/>
        <v>1.2549999999999999E-2</v>
      </c>
      <c r="F201" s="118"/>
    </row>
    <row r="202" spans="1:6" x14ac:dyDescent="0.3">
      <c r="A202" t="s">
        <v>1</v>
      </c>
      <c r="B202" s="107">
        <v>43753</v>
      </c>
      <c r="C202" s="104">
        <v>1.2509999999999999</v>
      </c>
      <c r="D202" s="111">
        <f t="shared" si="3"/>
        <v>1.2509999999999999E-2</v>
      </c>
      <c r="F202" s="118"/>
    </row>
    <row r="203" spans="1:6" x14ac:dyDescent="0.3">
      <c r="A203" t="s">
        <v>1</v>
      </c>
      <c r="B203" s="107">
        <v>43754</v>
      </c>
      <c r="C203" s="104">
        <v>1.2969999999999999</v>
      </c>
      <c r="D203" s="111">
        <f t="shared" si="3"/>
        <v>1.2969999999999999E-2</v>
      </c>
      <c r="F203" s="118"/>
    </row>
    <row r="204" spans="1:6" x14ac:dyDescent="0.3">
      <c r="A204" t="s">
        <v>1</v>
      </c>
      <c r="B204" s="107">
        <v>43755</v>
      </c>
      <c r="C204" s="104">
        <v>1.26</v>
      </c>
      <c r="D204" s="111">
        <f t="shared" si="3"/>
        <v>1.26E-2</v>
      </c>
      <c r="F204" s="118"/>
    </row>
    <row r="205" spans="1:6" x14ac:dyDescent="0.3">
      <c r="A205" t="s">
        <v>1</v>
      </c>
      <c r="B205" s="107">
        <v>43756</v>
      </c>
      <c r="C205" s="104">
        <v>1.206</v>
      </c>
      <c r="D205" s="111">
        <f t="shared" si="3"/>
        <v>1.206E-2</v>
      </c>
      <c r="F205" s="118"/>
    </row>
    <row r="206" spans="1:6" x14ac:dyDescent="0.3">
      <c r="A206" t="s">
        <v>1</v>
      </c>
      <c r="B206" s="107">
        <v>43759</v>
      </c>
      <c r="C206" s="104">
        <v>1.226</v>
      </c>
      <c r="D206" s="111">
        <f t="shared" si="3"/>
        <v>1.226E-2</v>
      </c>
      <c r="F206" s="118"/>
    </row>
    <row r="207" spans="1:6" x14ac:dyDescent="0.3">
      <c r="A207" t="s">
        <v>1</v>
      </c>
      <c r="B207" s="107">
        <v>43760</v>
      </c>
      <c r="C207" s="104">
        <v>1.208</v>
      </c>
      <c r="D207" s="111">
        <f t="shared" si="3"/>
        <v>1.208E-2</v>
      </c>
      <c r="F207" s="118"/>
    </row>
    <row r="208" spans="1:6" x14ac:dyDescent="0.3">
      <c r="A208" t="s">
        <v>1</v>
      </c>
      <c r="B208" s="107">
        <v>43761</v>
      </c>
      <c r="C208" s="104">
        <v>1.218</v>
      </c>
      <c r="D208" s="111">
        <f t="shared" si="3"/>
        <v>1.218E-2</v>
      </c>
      <c r="F208" s="118"/>
    </row>
    <row r="209" spans="1:6" x14ac:dyDescent="0.3">
      <c r="A209" t="s">
        <v>1</v>
      </c>
      <c r="B209" s="107">
        <v>43762</v>
      </c>
      <c r="C209" s="104">
        <v>1.2250000000000001</v>
      </c>
      <c r="D209" s="111">
        <f t="shared" si="3"/>
        <v>1.225E-2</v>
      </c>
      <c r="F209" s="118"/>
    </row>
    <row r="210" spans="1:6" x14ac:dyDescent="0.3">
      <c r="A210" t="s">
        <v>1</v>
      </c>
      <c r="B210" s="107">
        <v>43763</v>
      </c>
      <c r="C210" s="104">
        <v>1.264</v>
      </c>
      <c r="D210" s="111">
        <f t="shared" si="3"/>
        <v>1.264E-2</v>
      </c>
      <c r="F210" s="118"/>
    </row>
    <row r="211" spans="1:6" x14ac:dyDescent="0.3">
      <c r="A211" t="s">
        <v>1</v>
      </c>
      <c r="B211" s="107">
        <v>43766</v>
      </c>
      <c r="C211" s="104">
        <v>1.391</v>
      </c>
      <c r="D211" s="111">
        <f t="shared" si="3"/>
        <v>1.391E-2</v>
      </c>
      <c r="F211" s="118"/>
    </row>
    <row r="212" spans="1:6" x14ac:dyDescent="0.3">
      <c r="A212" t="s">
        <v>1</v>
      </c>
      <c r="B212" s="107">
        <v>43767</v>
      </c>
      <c r="C212" s="104">
        <v>1.3240000000000001</v>
      </c>
      <c r="D212" s="111">
        <f t="shared" si="3"/>
        <v>1.324E-2</v>
      </c>
      <c r="F212" s="118"/>
    </row>
    <row r="213" spans="1:6" x14ac:dyDescent="0.3">
      <c r="A213" t="s">
        <v>1</v>
      </c>
      <c r="B213" s="107">
        <v>43768</v>
      </c>
      <c r="C213" s="104">
        <v>1.234</v>
      </c>
      <c r="D213" s="111">
        <f t="shared" si="3"/>
        <v>1.234E-2</v>
      </c>
      <c r="F213" s="118"/>
    </row>
    <row r="214" spans="1:6" x14ac:dyDescent="0.3">
      <c r="A214" t="s">
        <v>1</v>
      </c>
      <c r="B214" s="107">
        <v>43769</v>
      </c>
      <c r="C214" s="104">
        <v>0.997</v>
      </c>
      <c r="D214" s="111">
        <f t="shared" si="3"/>
        <v>9.9699999999999997E-3</v>
      </c>
      <c r="F214" s="118"/>
    </row>
    <row r="215" spans="1:6" x14ac:dyDescent="0.3">
      <c r="A215" t="s">
        <v>1</v>
      </c>
      <c r="B215" s="107">
        <v>43773</v>
      </c>
      <c r="C215" s="104">
        <v>1.331</v>
      </c>
      <c r="D215" s="111">
        <f t="shared" si="3"/>
        <v>1.3309999999999999E-2</v>
      </c>
      <c r="F215" s="118"/>
    </row>
    <row r="216" spans="1:6" x14ac:dyDescent="0.3">
      <c r="A216" t="s">
        <v>1</v>
      </c>
      <c r="B216" s="107">
        <v>43774</v>
      </c>
      <c r="C216" s="104">
        <v>1.321</v>
      </c>
      <c r="D216" s="111">
        <f t="shared" si="3"/>
        <v>1.321E-2</v>
      </c>
      <c r="F216" s="118"/>
    </row>
    <row r="217" spans="1:6" x14ac:dyDescent="0.3">
      <c r="A217" t="s">
        <v>1</v>
      </c>
      <c r="B217" s="107">
        <v>43775</v>
      </c>
      <c r="C217" s="104">
        <v>1.2490000000000001</v>
      </c>
      <c r="D217" s="111">
        <f t="shared" si="3"/>
        <v>1.2490000000000001E-2</v>
      </c>
      <c r="F217" s="118"/>
    </row>
    <row r="218" spans="1:6" x14ac:dyDescent="0.3">
      <c r="A218" t="s">
        <v>1</v>
      </c>
      <c r="B218" s="107">
        <v>43776</v>
      </c>
      <c r="C218" s="104">
        <v>1.167</v>
      </c>
      <c r="D218" s="111">
        <f t="shared" si="3"/>
        <v>1.167E-2</v>
      </c>
      <c r="F218" s="118"/>
    </row>
    <row r="219" spans="1:6" x14ac:dyDescent="0.3">
      <c r="A219" t="s">
        <v>1</v>
      </c>
      <c r="B219" s="107">
        <v>43777</v>
      </c>
      <c r="C219" s="104">
        <v>1.2569999999999999</v>
      </c>
      <c r="D219" s="111">
        <f t="shared" si="3"/>
        <v>1.257E-2</v>
      </c>
      <c r="F219" s="118"/>
    </row>
    <row r="220" spans="1:6" x14ac:dyDescent="0.3">
      <c r="A220" t="s">
        <v>1</v>
      </c>
      <c r="B220" s="107">
        <v>43781</v>
      </c>
      <c r="C220" s="104">
        <v>1.2749999999999999</v>
      </c>
      <c r="D220" s="111">
        <f t="shared" si="3"/>
        <v>1.2749999999999999E-2</v>
      </c>
      <c r="F220" s="118"/>
    </row>
    <row r="221" spans="1:6" x14ac:dyDescent="0.3">
      <c r="A221" t="s">
        <v>1</v>
      </c>
      <c r="B221" s="107">
        <v>43782</v>
      </c>
      <c r="C221" s="104">
        <v>1.2350000000000001</v>
      </c>
      <c r="D221" s="111">
        <f t="shared" si="3"/>
        <v>1.2350000000000002E-2</v>
      </c>
      <c r="F221" s="118"/>
    </row>
    <row r="222" spans="1:6" x14ac:dyDescent="0.3">
      <c r="A222" t="s">
        <v>1</v>
      </c>
      <c r="B222" s="107">
        <v>43783</v>
      </c>
      <c r="C222" s="104">
        <v>1.1950000000000001</v>
      </c>
      <c r="D222" s="111">
        <f t="shared" si="3"/>
        <v>1.1950000000000001E-2</v>
      </c>
      <c r="F222" s="118"/>
    </row>
    <row r="223" spans="1:6" x14ac:dyDescent="0.3">
      <c r="A223" t="s">
        <v>1</v>
      </c>
      <c r="B223" s="107">
        <v>43784</v>
      </c>
      <c r="C223" s="104">
        <v>1.246</v>
      </c>
      <c r="D223" s="111">
        <f t="shared" si="3"/>
        <v>1.2460000000000001E-2</v>
      </c>
      <c r="F223" s="118"/>
    </row>
    <row r="224" spans="1:6" x14ac:dyDescent="0.3">
      <c r="A224" t="s">
        <v>1</v>
      </c>
      <c r="B224" s="107">
        <v>43787</v>
      </c>
      <c r="C224" s="104">
        <v>1.085</v>
      </c>
      <c r="D224" s="111">
        <f t="shared" si="3"/>
        <v>1.085E-2</v>
      </c>
      <c r="F224" s="118"/>
    </row>
    <row r="225" spans="1:6" x14ac:dyDescent="0.3">
      <c r="A225" t="s">
        <v>1</v>
      </c>
      <c r="B225" s="107">
        <v>43788</v>
      </c>
      <c r="C225" s="104">
        <v>1.103</v>
      </c>
      <c r="D225" s="111">
        <f t="shared" si="3"/>
        <v>1.103E-2</v>
      </c>
      <c r="F225" s="118"/>
    </row>
    <row r="226" spans="1:6" x14ac:dyDescent="0.3">
      <c r="A226" t="s">
        <v>1</v>
      </c>
      <c r="B226" s="107">
        <v>43789</v>
      </c>
      <c r="C226" s="104">
        <v>1.1140000000000001</v>
      </c>
      <c r="D226" s="111">
        <f t="shared" si="3"/>
        <v>1.1140000000000001E-2</v>
      </c>
      <c r="F226" s="118"/>
    </row>
    <row r="227" spans="1:6" x14ac:dyDescent="0.3">
      <c r="A227" t="s">
        <v>1</v>
      </c>
      <c r="B227" s="107">
        <v>43790</v>
      </c>
      <c r="C227" s="104">
        <v>1.03</v>
      </c>
      <c r="D227" s="111">
        <f t="shared" si="3"/>
        <v>1.03E-2</v>
      </c>
      <c r="F227" s="118"/>
    </row>
    <row r="228" spans="1:6" x14ac:dyDescent="0.3">
      <c r="A228" t="s">
        <v>1</v>
      </c>
      <c r="B228" s="107">
        <v>43791</v>
      </c>
      <c r="C228" s="104">
        <v>1.19</v>
      </c>
      <c r="D228" s="111">
        <f t="shared" si="3"/>
        <v>1.1899999999999999E-2</v>
      </c>
      <c r="F228" s="118"/>
    </row>
    <row r="229" spans="1:6" x14ac:dyDescent="0.3">
      <c r="A229" t="s">
        <v>1</v>
      </c>
      <c r="B229" s="107">
        <v>43794</v>
      </c>
      <c r="C229" s="104">
        <v>1.304</v>
      </c>
      <c r="D229" s="111">
        <f t="shared" si="3"/>
        <v>1.3040000000000001E-2</v>
      </c>
      <c r="F229" s="118"/>
    </row>
    <row r="230" spans="1:6" x14ac:dyDescent="0.3">
      <c r="A230" t="s">
        <v>1</v>
      </c>
      <c r="B230" s="107">
        <v>43795</v>
      </c>
      <c r="C230" s="104">
        <v>1.175</v>
      </c>
      <c r="D230" s="111">
        <f t="shared" si="3"/>
        <v>1.175E-2</v>
      </c>
      <c r="F230" s="118"/>
    </row>
    <row r="231" spans="1:6" x14ac:dyDescent="0.3">
      <c r="A231" t="s">
        <v>1</v>
      </c>
      <c r="B231" s="107">
        <v>43796</v>
      </c>
      <c r="C231" s="104">
        <v>0.94899999999999995</v>
      </c>
      <c r="D231" s="111">
        <f t="shared" si="3"/>
        <v>9.4900000000000002E-3</v>
      </c>
      <c r="F231" s="118"/>
    </row>
    <row r="232" spans="1:6" x14ac:dyDescent="0.3">
      <c r="A232" t="s">
        <v>1</v>
      </c>
      <c r="B232" s="107">
        <v>43797</v>
      </c>
      <c r="C232" s="104">
        <v>0.66700000000000004</v>
      </c>
      <c r="D232" s="111">
        <f t="shared" si="3"/>
        <v>6.6700000000000006E-3</v>
      </c>
      <c r="F232" s="118"/>
    </row>
    <row r="233" spans="1:6" x14ac:dyDescent="0.3">
      <c r="A233" t="s">
        <v>1</v>
      </c>
      <c r="B233" s="107">
        <v>43798</v>
      </c>
      <c r="C233" s="104">
        <v>0.89200000000000002</v>
      </c>
      <c r="D233" s="111">
        <f t="shared" si="3"/>
        <v>8.9200000000000008E-3</v>
      </c>
      <c r="F233" s="118"/>
    </row>
    <row r="234" spans="1:6" x14ac:dyDescent="0.3">
      <c r="A234" t="s">
        <v>1</v>
      </c>
      <c r="B234" s="107">
        <v>43801</v>
      </c>
      <c r="C234" s="104">
        <v>1.2969999999999999</v>
      </c>
      <c r="D234" s="111">
        <f t="shared" si="3"/>
        <v>1.2969999999999999E-2</v>
      </c>
      <c r="F234" s="118"/>
    </row>
    <row r="235" spans="1:6" x14ac:dyDescent="0.3">
      <c r="A235" t="s">
        <v>1</v>
      </c>
      <c r="B235" s="107">
        <v>43802</v>
      </c>
      <c r="C235" s="104">
        <v>1.3</v>
      </c>
      <c r="D235" s="111">
        <f t="shared" si="3"/>
        <v>1.3000000000000001E-2</v>
      </c>
      <c r="F235" s="118"/>
    </row>
    <row r="236" spans="1:6" x14ac:dyDescent="0.3">
      <c r="A236" t="s">
        <v>1</v>
      </c>
      <c r="B236" s="107">
        <v>43803</v>
      </c>
      <c r="C236" s="104">
        <v>1.2689999999999999</v>
      </c>
      <c r="D236" s="111">
        <f t="shared" si="3"/>
        <v>1.269E-2</v>
      </c>
      <c r="F236" s="118"/>
    </row>
    <row r="237" spans="1:6" x14ac:dyDescent="0.3">
      <c r="A237" t="s">
        <v>1</v>
      </c>
      <c r="B237" s="107">
        <v>43804</v>
      </c>
      <c r="C237" s="104">
        <v>1.2769999999999999</v>
      </c>
      <c r="D237" s="111">
        <f t="shared" si="3"/>
        <v>1.2769999999999998E-2</v>
      </c>
      <c r="F237" s="118"/>
    </row>
    <row r="238" spans="1:6" x14ac:dyDescent="0.3">
      <c r="A238" t="s">
        <v>1</v>
      </c>
      <c r="B238" s="107">
        <v>43805</v>
      </c>
      <c r="C238" s="104">
        <v>1.139</v>
      </c>
      <c r="D238" s="111">
        <f t="shared" si="3"/>
        <v>1.1390000000000001E-2</v>
      </c>
      <c r="F238" s="118"/>
    </row>
    <row r="239" spans="1:6" x14ac:dyDescent="0.3">
      <c r="A239" t="s">
        <v>1</v>
      </c>
      <c r="B239" s="107">
        <v>43808</v>
      </c>
      <c r="C239" s="104">
        <v>1.169</v>
      </c>
      <c r="D239" s="111">
        <f t="shared" si="3"/>
        <v>1.1690000000000001E-2</v>
      </c>
      <c r="F239" s="118"/>
    </row>
    <row r="240" spans="1:6" x14ac:dyDescent="0.3">
      <c r="A240" t="s">
        <v>1</v>
      </c>
      <c r="B240" s="107">
        <v>43809</v>
      </c>
      <c r="C240" s="104">
        <v>1.204</v>
      </c>
      <c r="D240" s="111">
        <f t="shared" si="3"/>
        <v>1.204E-2</v>
      </c>
      <c r="F240" s="118"/>
    </row>
    <row r="241" spans="1:6" x14ac:dyDescent="0.3">
      <c r="A241" t="s">
        <v>1</v>
      </c>
      <c r="B241" s="107">
        <v>43810</v>
      </c>
      <c r="C241" s="104">
        <v>1.1930000000000001</v>
      </c>
      <c r="D241" s="111">
        <f t="shared" si="3"/>
        <v>1.1930000000000001E-2</v>
      </c>
      <c r="F241" s="118"/>
    </row>
    <row r="242" spans="1:6" x14ac:dyDescent="0.3">
      <c r="A242" t="s">
        <v>1</v>
      </c>
      <c r="B242" s="107">
        <v>43811</v>
      </c>
      <c r="C242" s="104">
        <v>1.2070000000000001</v>
      </c>
      <c r="D242" s="111">
        <f t="shared" si="3"/>
        <v>1.2070000000000001E-2</v>
      </c>
      <c r="F242" s="118"/>
    </row>
    <row r="243" spans="1:6" x14ac:dyDescent="0.3">
      <c r="A243" t="s">
        <v>1</v>
      </c>
      <c r="B243" s="107">
        <v>43812</v>
      </c>
      <c r="C243" s="104">
        <v>1.2050000000000001</v>
      </c>
      <c r="D243" s="111">
        <f t="shared" si="3"/>
        <v>1.205E-2</v>
      </c>
      <c r="F243" s="118"/>
    </row>
    <row r="244" spans="1:6" x14ac:dyDescent="0.3">
      <c r="A244" t="s">
        <v>1</v>
      </c>
      <c r="B244" s="107">
        <v>43815</v>
      </c>
      <c r="C244" s="104">
        <v>1.208</v>
      </c>
      <c r="D244" s="111">
        <f t="shared" si="3"/>
        <v>1.208E-2</v>
      </c>
      <c r="F244" s="118"/>
    </row>
    <row r="245" spans="1:6" x14ac:dyDescent="0.3">
      <c r="A245" t="s">
        <v>1</v>
      </c>
      <c r="B245" s="107">
        <v>43816</v>
      </c>
      <c r="C245" s="104">
        <v>1.1499999999999999</v>
      </c>
      <c r="D245" s="111">
        <f t="shared" si="3"/>
        <v>1.15E-2</v>
      </c>
      <c r="F245" s="118"/>
    </row>
    <row r="246" spans="1:6" x14ac:dyDescent="0.3">
      <c r="A246" t="s">
        <v>1</v>
      </c>
      <c r="B246" s="107">
        <v>43817</v>
      </c>
      <c r="C246" s="104">
        <v>0.84399999999999997</v>
      </c>
      <c r="D246" s="111">
        <f t="shared" si="3"/>
        <v>8.4399999999999996E-3</v>
      </c>
      <c r="F246" s="118"/>
    </row>
    <row r="247" spans="1:6" x14ac:dyDescent="0.3">
      <c r="A247" t="s">
        <v>1</v>
      </c>
      <c r="B247" s="107">
        <v>43818</v>
      </c>
      <c r="C247" s="104">
        <v>0.53500000000000003</v>
      </c>
      <c r="D247" s="111">
        <f t="shared" si="3"/>
        <v>5.3500000000000006E-3</v>
      </c>
      <c r="F247" s="118"/>
    </row>
    <row r="248" spans="1:6" x14ac:dyDescent="0.3">
      <c r="A248" t="s">
        <v>1</v>
      </c>
      <c r="B248" s="107">
        <v>43819</v>
      </c>
      <c r="C248" s="104">
        <v>0.71699999999999997</v>
      </c>
      <c r="D248" s="111">
        <f t="shared" si="3"/>
        <v>7.1699999999999993E-3</v>
      </c>
      <c r="F248" s="118"/>
    </row>
    <row r="249" spans="1:6" x14ac:dyDescent="0.3">
      <c r="A249" t="s">
        <v>1</v>
      </c>
      <c r="B249" s="107">
        <v>43822</v>
      </c>
      <c r="C249" s="104">
        <v>0.629</v>
      </c>
      <c r="D249" s="111">
        <f t="shared" si="3"/>
        <v>6.2900000000000005E-3</v>
      </c>
      <c r="F249" s="118"/>
    </row>
    <row r="250" spans="1:6" x14ac:dyDescent="0.3">
      <c r="A250" t="s">
        <v>1</v>
      </c>
      <c r="B250" s="107">
        <v>43823</v>
      </c>
      <c r="C250" s="104">
        <v>0.57599999999999996</v>
      </c>
      <c r="D250" s="111">
        <f t="shared" si="3"/>
        <v>5.7599999999999995E-3</v>
      </c>
      <c r="F250" s="118"/>
    </row>
    <row r="251" spans="1:6" x14ac:dyDescent="0.3">
      <c r="A251" t="s">
        <v>1</v>
      </c>
      <c r="B251" s="107">
        <v>43826</v>
      </c>
      <c r="C251" s="104">
        <v>0.56999999999999995</v>
      </c>
      <c r="D251" s="111">
        <f t="shared" si="3"/>
        <v>5.6999999999999993E-3</v>
      </c>
      <c r="F251" s="118"/>
    </row>
    <row r="252" spans="1:6" x14ac:dyDescent="0.3">
      <c r="A252" t="s">
        <v>1</v>
      </c>
      <c r="B252" s="107">
        <v>43829</v>
      </c>
      <c r="C252" s="104">
        <v>0.89100000000000001</v>
      </c>
      <c r="D252" s="111">
        <f t="shared" si="3"/>
        <v>8.9099999999999995E-3</v>
      </c>
      <c r="F252" s="118"/>
    </row>
    <row r="253" spans="1:6" x14ac:dyDescent="0.3">
      <c r="A253" t="s">
        <v>1</v>
      </c>
      <c r="B253" s="107">
        <v>43830</v>
      </c>
      <c r="C253" s="104">
        <v>0.57199999999999995</v>
      </c>
      <c r="D253" s="111">
        <f t="shared" si="3"/>
        <v>5.7199999999999994E-3</v>
      </c>
      <c r="F253" s="118"/>
    </row>
    <row r="254" spans="1:6" x14ac:dyDescent="0.3">
      <c r="A254" t="s">
        <v>1</v>
      </c>
      <c r="B254" s="107">
        <v>43832</v>
      </c>
      <c r="C254" s="104">
        <v>0.97199999999999998</v>
      </c>
      <c r="D254" s="111">
        <f t="shared" si="3"/>
        <v>9.7199999999999995E-3</v>
      </c>
      <c r="F254" s="118"/>
    </row>
    <row r="255" spans="1:6" x14ac:dyDescent="0.3">
      <c r="A255" t="s">
        <v>1</v>
      </c>
      <c r="B255" s="107">
        <v>43833</v>
      </c>
      <c r="C255" s="104">
        <v>1.165</v>
      </c>
      <c r="D255" s="111">
        <f t="shared" si="3"/>
        <v>1.1650000000000001E-2</v>
      </c>
      <c r="F255" s="118"/>
    </row>
    <row r="256" spans="1:6" x14ac:dyDescent="0.3">
      <c r="A256" t="s">
        <v>1</v>
      </c>
      <c r="B256" s="107">
        <v>43837</v>
      </c>
      <c r="C256" s="104">
        <v>1.125</v>
      </c>
      <c r="D256" s="111">
        <f t="shared" si="3"/>
        <v>1.125E-2</v>
      </c>
      <c r="F256" s="118"/>
    </row>
    <row r="257" spans="1:6" x14ac:dyDescent="0.3">
      <c r="A257" t="s">
        <v>1</v>
      </c>
      <c r="B257" s="107">
        <v>43838</v>
      </c>
      <c r="C257" s="104">
        <v>0.98799999999999999</v>
      </c>
      <c r="D257" s="111">
        <f t="shared" si="3"/>
        <v>9.8799999999999999E-3</v>
      </c>
      <c r="F257" s="118"/>
    </row>
    <row r="258" spans="1:6" x14ac:dyDescent="0.3">
      <c r="A258" t="s">
        <v>1</v>
      </c>
      <c r="B258" s="107">
        <v>43839</v>
      </c>
      <c r="C258" s="104">
        <v>0.93600000000000005</v>
      </c>
      <c r="D258" s="111">
        <f t="shared" si="3"/>
        <v>9.3600000000000003E-3</v>
      </c>
      <c r="F258" s="118"/>
    </row>
    <row r="259" spans="1:6" x14ac:dyDescent="0.3">
      <c r="A259" t="s">
        <v>1</v>
      </c>
      <c r="B259" s="107">
        <v>43840</v>
      </c>
      <c r="C259" s="104">
        <v>0.878</v>
      </c>
      <c r="D259" s="111">
        <f t="shared" si="3"/>
        <v>8.7799999999999996E-3</v>
      </c>
      <c r="F259" s="118"/>
    </row>
    <row r="260" spans="1:6" x14ac:dyDescent="0.3">
      <c r="A260" t="s">
        <v>1</v>
      </c>
      <c r="B260" s="107">
        <v>43843</v>
      </c>
      <c r="C260" s="104">
        <v>0.879</v>
      </c>
      <c r="D260" s="111">
        <f t="shared" ref="D260:D323" si="4">C260/100</f>
        <v>8.7899999999999992E-3</v>
      </c>
      <c r="F260" s="118"/>
    </row>
    <row r="261" spans="1:6" x14ac:dyDescent="0.3">
      <c r="A261" t="s">
        <v>1</v>
      </c>
      <c r="B261" s="107">
        <v>43844</v>
      </c>
      <c r="C261" s="104">
        <v>0.82599999999999996</v>
      </c>
      <c r="D261" s="111">
        <f t="shared" si="4"/>
        <v>8.26E-3</v>
      </c>
      <c r="F261" s="118"/>
    </row>
    <row r="262" spans="1:6" x14ac:dyDescent="0.3">
      <c r="A262" t="s">
        <v>1</v>
      </c>
      <c r="B262" s="107">
        <v>43845</v>
      </c>
      <c r="C262" s="104">
        <v>0.89100000000000001</v>
      </c>
      <c r="D262" s="111">
        <f t="shared" si="4"/>
        <v>8.9099999999999995E-3</v>
      </c>
      <c r="F262" s="118"/>
    </row>
    <row r="263" spans="1:6" x14ac:dyDescent="0.3">
      <c r="A263" t="s">
        <v>1</v>
      </c>
      <c r="B263" s="107">
        <v>43846</v>
      </c>
      <c r="C263" s="104">
        <v>0.90200000000000002</v>
      </c>
      <c r="D263" s="111">
        <f t="shared" si="4"/>
        <v>9.0200000000000002E-3</v>
      </c>
      <c r="F263" s="118"/>
    </row>
    <row r="264" spans="1:6" x14ac:dyDescent="0.3">
      <c r="A264" t="s">
        <v>1</v>
      </c>
      <c r="B264" s="107">
        <v>43847</v>
      </c>
      <c r="C264" s="104">
        <v>1.1080000000000001</v>
      </c>
      <c r="D264" s="111">
        <f t="shared" si="4"/>
        <v>1.1080000000000001E-2</v>
      </c>
      <c r="F264" s="118"/>
    </row>
    <row r="265" spans="1:6" x14ac:dyDescent="0.3">
      <c r="A265" t="s">
        <v>1</v>
      </c>
      <c r="B265" s="107">
        <v>43850</v>
      </c>
      <c r="C265" s="104">
        <v>1.105</v>
      </c>
      <c r="D265" s="111">
        <f t="shared" si="4"/>
        <v>1.1049999999999999E-2</v>
      </c>
      <c r="F265" s="118"/>
    </row>
    <row r="266" spans="1:6" x14ac:dyDescent="0.3">
      <c r="A266" t="s">
        <v>1</v>
      </c>
      <c r="B266" s="107">
        <v>43851</v>
      </c>
      <c r="C266" s="104">
        <v>1.1830000000000001</v>
      </c>
      <c r="D266" s="111">
        <f t="shared" si="4"/>
        <v>1.183E-2</v>
      </c>
      <c r="F266" s="118"/>
    </row>
    <row r="267" spans="1:6" x14ac:dyDescent="0.3">
      <c r="A267" t="s">
        <v>1</v>
      </c>
      <c r="B267" s="107">
        <v>43852</v>
      </c>
      <c r="C267" s="104">
        <v>1.081</v>
      </c>
      <c r="D267" s="111">
        <f t="shared" si="4"/>
        <v>1.081E-2</v>
      </c>
      <c r="F267" s="118"/>
    </row>
    <row r="268" spans="1:6" x14ac:dyDescent="0.3">
      <c r="A268" t="s">
        <v>1</v>
      </c>
      <c r="B268" s="107">
        <v>43853</v>
      </c>
      <c r="C268" s="104">
        <v>1.0069999999999999</v>
      </c>
      <c r="D268" s="111">
        <f t="shared" si="4"/>
        <v>1.0069999999999999E-2</v>
      </c>
      <c r="F268" s="118"/>
    </row>
    <row r="269" spans="1:6" x14ac:dyDescent="0.3">
      <c r="A269" t="s">
        <v>1</v>
      </c>
      <c r="B269" s="107">
        <v>43854</v>
      </c>
      <c r="C269" s="104">
        <v>0.92800000000000005</v>
      </c>
      <c r="D269" s="111">
        <f t="shared" si="4"/>
        <v>9.2800000000000001E-3</v>
      </c>
      <c r="F269" s="118"/>
    </row>
    <row r="270" spans="1:6" x14ac:dyDescent="0.3">
      <c r="A270" t="s">
        <v>1</v>
      </c>
      <c r="B270" s="107">
        <v>43857</v>
      </c>
      <c r="C270" s="104">
        <v>0.71599999999999997</v>
      </c>
      <c r="D270" s="111">
        <f t="shared" si="4"/>
        <v>7.1599999999999997E-3</v>
      </c>
      <c r="F270" s="118"/>
    </row>
    <row r="271" spans="1:6" x14ac:dyDescent="0.3">
      <c r="A271" t="s">
        <v>1</v>
      </c>
      <c r="B271" s="107">
        <v>43858</v>
      </c>
      <c r="C271" s="104">
        <v>0.97599999999999998</v>
      </c>
      <c r="D271" s="111">
        <f t="shared" si="4"/>
        <v>9.7599999999999996E-3</v>
      </c>
      <c r="F271" s="118"/>
    </row>
    <row r="272" spans="1:6" x14ac:dyDescent="0.3">
      <c r="A272" t="s">
        <v>1</v>
      </c>
      <c r="B272" s="107">
        <v>43859</v>
      </c>
      <c r="C272" s="104">
        <v>0.78900000000000003</v>
      </c>
      <c r="D272" s="111">
        <f t="shared" si="4"/>
        <v>7.8900000000000012E-3</v>
      </c>
      <c r="F272" s="118"/>
    </row>
    <row r="273" spans="1:6" x14ac:dyDescent="0.3">
      <c r="A273" t="s">
        <v>1</v>
      </c>
      <c r="B273" s="107">
        <v>43860</v>
      </c>
      <c r="C273" s="104">
        <v>1.145</v>
      </c>
      <c r="D273" s="111">
        <f t="shared" si="4"/>
        <v>1.145E-2</v>
      </c>
      <c r="F273" s="118"/>
    </row>
    <row r="274" spans="1:6" x14ac:dyDescent="0.3">
      <c r="A274" t="s">
        <v>1</v>
      </c>
      <c r="B274" s="107">
        <v>43861</v>
      </c>
      <c r="C274" s="104">
        <v>0.86799999999999999</v>
      </c>
      <c r="D274" s="111">
        <f t="shared" si="4"/>
        <v>8.6800000000000002E-3</v>
      </c>
      <c r="F274" s="118"/>
    </row>
    <row r="275" spans="1:6" x14ac:dyDescent="0.3">
      <c r="A275" t="s">
        <v>1</v>
      </c>
      <c r="B275" s="107">
        <v>43864</v>
      </c>
      <c r="C275" s="104">
        <v>1.2529999999999999</v>
      </c>
      <c r="D275" s="111">
        <f t="shared" si="4"/>
        <v>1.2529999999999999E-2</v>
      </c>
      <c r="F275" s="118"/>
    </row>
    <row r="276" spans="1:6" x14ac:dyDescent="0.3">
      <c r="A276" t="s">
        <v>1</v>
      </c>
      <c r="B276" s="107">
        <v>43865</v>
      </c>
      <c r="C276" s="104">
        <v>1.175</v>
      </c>
      <c r="D276" s="111">
        <f t="shared" si="4"/>
        <v>1.175E-2</v>
      </c>
      <c r="F276" s="118"/>
    </row>
    <row r="277" spans="1:6" x14ac:dyDescent="0.3">
      <c r="A277" t="s">
        <v>1</v>
      </c>
      <c r="B277" s="107">
        <v>43866</v>
      </c>
      <c r="C277" s="104">
        <v>1.2609999999999999</v>
      </c>
      <c r="D277" s="111">
        <f t="shared" si="4"/>
        <v>1.261E-2</v>
      </c>
      <c r="F277" s="118"/>
    </row>
    <row r="278" spans="1:6" x14ac:dyDescent="0.3">
      <c r="A278" t="s">
        <v>1</v>
      </c>
      <c r="B278" s="107">
        <v>43867</v>
      </c>
      <c r="C278" s="104">
        <v>1.27</v>
      </c>
      <c r="D278" s="111">
        <f t="shared" si="4"/>
        <v>1.2699999999999999E-2</v>
      </c>
      <c r="F278" s="118"/>
    </row>
    <row r="279" spans="1:6" x14ac:dyDescent="0.3">
      <c r="A279" t="s">
        <v>1</v>
      </c>
      <c r="B279" s="107">
        <v>43868</v>
      </c>
      <c r="C279" s="104">
        <v>1.258</v>
      </c>
      <c r="D279" s="111">
        <f t="shared" si="4"/>
        <v>1.2580000000000001E-2</v>
      </c>
      <c r="F279" s="118"/>
    </row>
    <row r="280" spans="1:6" x14ac:dyDescent="0.3">
      <c r="A280" t="s">
        <v>1</v>
      </c>
      <c r="B280" s="107">
        <v>43871</v>
      </c>
      <c r="C280" s="104">
        <v>1.284</v>
      </c>
      <c r="D280" s="111">
        <f t="shared" si="4"/>
        <v>1.2840000000000001E-2</v>
      </c>
      <c r="F280" s="118"/>
    </row>
    <row r="281" spans="1:6" x14ac:dyDescent="0.3">
      <c r="A281" t="s">
        <v>1</v>
      </c>
      <c r="B281" s="107">
        <v>43872</v>
      </c>
      <c r="C281" s="104">
        <v>1.2709999999999999</v>
      </c>
      <c r="D281" s="111">
        <f t="shared" si="4"/>
        <v>1.2709999999999999E-2</v>
      </c>
      <c r="F281" s="118"/>
    </row>
    <row r="282" spans="1:6" x14ac:dyDescent="0.3">
      <c r="A282" t="s">
        <v>1</v>
      </c>
      <c r="B282" s="107">
        <v>43873</v>
      </c>
      <c r="C282" s="104">
        <v>1.2809999999999999</v>
      </c>
      <c r="D282" s="111">
        <f t="shared" si="4"/>
        <v>1.2809999999999998E-2</v>
      </c>
      <c r="F282" s="118"/>
    </row>
    <row r="283" spans="1:6" x14ac:dyDescent="0.3">
      <c r="A283" t="s">
        <v>1</v>
      </c>
      <c r="B283" s="107">
        <v>43874</v>
      </c>
      <c r="C283" s="104">
        <v>1.2669999999999999</v>
      </c>
      <c r="D283" s="111">
        <f t="shared" si="4"/>
        <v>1.2669999999999999E-2</v>
      </c>
      <c r="F283" s="118"/>
    </row>
    <row r="284" spans="1:6" x14ac:dyDescent="0.3">
      <c r="A284" t="s">
        <v>1</v>
      </c>
      <c r="B284" s="107">
        <v>43875</v>
      </c>
      <c r="C284" s="104">
        <v>1.278</v>
      </c>
      <c r="D284" s="111">
        <f t="shared" si="4"/>
        <v>1.278E-2</v>
      </c>
      <c r="F284" s="118"/>
    </row>
    <row r="285" spans="1:6" x14ac:dyDescent="0.3">
      <c r="A285" t="s">
        <v>1</v>
      </c>
      <c r="B285" s="107">
        <v>43878</v>
      </c>
      <c r="C285" s="104">
        <v>1.165</v>
      </c>
      <c r="D285" s="111">
        <f t="shared" si="4"/>
        <v>1.1650000000000001E-2</v>
      </c>
      <c r="F285" s="118"/>
    </row>
    <row r="286" spans="1:6" x14ac:dyDescent="0.3">
      <c r="A286" t="s">
        <v>1</v>
      </c>
      <c r="B286" s="107">
        <v>43879</v>
      </c>
      <c r="C286" s="104">
        <v>1.2789999999999999</v>
      </c>
      <c r="D286" s="111">
        <f t="shared" si="4"/>
        <v>1.2789999999999999E-2</v>
      </c>
      <c r="F286" s="118"/>
    </row>
    <row r="287" spans="1:6" x14ac:dyDescent="0.3">
      <c r="A287" t="s">
        <v>1</v>
      </c>
      <c r="B287" s="107">
        <v>43880</v>
      </c>
      <c r="C287" s="104">
        <v>1.2869999999999999</v>
      </c>
      <c r="D287" s="111">
        <f t="shared" si="4"/>
        <v>1.2869999999999999E-2</v>
      </c>
      <c r="F287" s="118"/>
    </row>
    <row r="288" spans="1:6" x14ac:dyDescent="0.3">
      <c r="A288" t="s">
        <v>1</v>
      </c>
      <c r="B288" s="107">
        <v>43881</v>
      </c>
      <c r="C288" s="104">
        <v>1.2589999999999999</v>
      </c>
      <c r="D288" s="111">
        <f t="shared" si="4"/>
        <v>1.2589999999999999E-2</v>
      </c>
      <c r="F288" s="118"/>
    </row>
    <row r="289" spans="1:6" x14ac:dyDescent="0.3">
      <c r="A289" t="s">
        <v>1</v>
      </c>
      <c r="B289" s="107">
        <v>43882</v>
      </c>
      <c r="C289" s="104">
        <v>1.2869999999999999</v>
      </c>
      <c r="D289" s="111">
        <f t="shared" si="4"/>
        <v>1.2869999999999999E-2</v>
      </c>
      <c r="F289" s="118"/>
    </row>
    <row r="290" spans="1:6" x14ac:dyDescent="0.3">
      <c r="A290" t="s">
        <v>1</v>
      </c>
      <c r="B290" s="107">
        <v>43885</v>
      </c>
      <c r="C290" s="104">
        <v>1.218</v>
      </c>
      <c r="D290" s="111">
        <f t="shared" si="4"/>
        <v>1.218E-2</v>
      </c>
      <c r="F290" s="118"/>
    </row>
    <row r="291" spans="1:6" x14ac:dyDescent="0.3">
      <c r="A291" t="s">
        <v>1</v>
      </c>
      <c r="B291" s="107">
        <v>43886</v>
      </c>
      <c r="C291" s="104">
        <v>1.341</v>
      </c>
      <c r="D291" s="111">
        <f t="shared" si="4"/>
        <v>1.341E-2</v>
      </c>
      <c r="F291" s="118"/>
    </row>
    <row r="292" spans="1:6" x14ac:dyDescent="0.3">
      <c r="A292" t="s">
        <v>1</v>
      </c>
      <c r="B292" s="107">
        <v>43887</v>
      </c>
      <c r="C292" s="104">
        <v>1.266</v>
      </c>
      <c r="D292" s="111">
        <f t="shared" si="4"/>
        <v>1.2659999999999999E-2</v>
      </c>
      <c r="F292" s="118"/>
    </row>
    <row r="293" spans="1:6" x14ac:dyDescent="0.3">
      <c r="A293" t="s">
        <v>1</v>
      </c>
      <c r="B293" s="107">
        <v>43888</v>
      </c>
      <c r="C293" s="104">
        <v>1.0620000000000001</v>
      </c>
      <c r="D293" s="111">
        <f t="shared" si="4"/>
        <v>1.0620000000000001E-2</v>
      </c>
      <c r="F293" s="118"/>
    </row>
    <row r="294" spans="1:6" x14ac:dyDescent="0.3">
      <c r="A294" t="s">
        <v>1</v>
      </c>
      <c r="B294" s="107">
        <v>43889</v>
      </c>
      <c r="C294" s="104">
        <v>1.147</v>
      </c>
      <c r="D294" s="111">
        <f t="shared" si="4"/>
        <v>1.1470000000000001E-2</v>
      </c>
      <c r="F294" s="118"/>
    </row>
    <row r="295" spans="1:6" x14ac:dyDescent="0.3">
      <c r="A295" t="s">
        <v>1</v>
      </c>
      <c r="B295" s="107">
        <v>43892</v>
      </c>
      <c r="C295" s="104">
        <v>1.196</v>
      </c>
      <c r="D295" s="111">
        <f t="shared" si="4"/>
        <v>1.196E-2</v>
      </c>
      <c r="F295" s="118"/>
    </row>
    <row r="296" spans="1:6" x14ac:dyDescent="0.3">
      <c r="A296" t="s">
        <v>1</v>
      </c>
      <c r="B296" s="107">
        <v>43893</v>
      </c>
      <c r="C296" s="104">
        <v>1.1839999999999999</v>
      </c>
      <c r="D296" s="111">
        <f t="shared" si="4"/>
        <v>1.184E-2</v>
      </c>
      <c r="F296" s="118"/>
    </row>
    <row r="297" spans="1:6" x14ac:dyDescent="0.3">
      <c r="A297" t="s">
        <v>1</v>
      </c>
      <c r="B297" s="107">
        <v>43894</v>
      </c>
      <c r="C297" s="104">
        <v>1.1240000000000001</v>
      </c>
      <c r="D297" s="111">
        <f t="shared" si="4"/>
        <v>1.1240000000000002E-2</v>
      </c>
      <c r="F297" s="118"/>
    </row>
    <row r="298" spans="1:6" x14ac:dyDescent="0.3">
      <c r="A298" t="s">
        <v>1</v>
      </c>
      <c r="B298" s="107">
        <v>43895</v>
      </c>
      <c r="C298" s="104">
        <v>1.115</v>
      </c>
      <c r="D298" s="111">
        <f t="shared" si="4"/>
        <v>1.115E-2</v>
      </c>
      <c r="F298" s="118"/>
    </row>
    <row r="299" spans="1:6" x14ac:dyDescent="0.3">
      <c r="A299" t="s">
        <v>1</v>
      </c>
      <c r="B299" s="107">
        <v>43896</v>
      </c>
      <c r="C299" s="104">
        <v>1.159</v>
      </c>
      <c r="D299" s="111">
        <f t="shared" si="4"/>
        <v>1.159E-2</v>
      </c>
      <c r="F299" s="118"/>
    </row>
    <row r="300" spans="1:6" x14ac:dyDescent="0.3">
      <c r="A300" t="s">
        <v>1</v>
      </c>
      <c r="B300" s="107">
        <v>43899</v>
      </c>
      <c r="C300" s="104">
        <v>1.2629999999999999</v>
      </c>
      <c r="D300" s="111">
        <f t="shared" si="4"/>
        <v>1.2629999999999999E-2</v>
      </c>
      <c r="F300" s="118"/>
    </row>
    <row r="301" spans="1:6" x14ac:dyDescent="0.3">
      <c r="A301" t="s">
        <v>1</v>
      </c>
      <c r="B301" s="107">
        <v>43900</v>
      </c>
      <c r="C301" s="104">
        <v>1.1419999999999999</v>
      </c>
      <c r="D301" s="111">
        <f t="shared" si="4"/>
        <v>1.142E-2</v>
      </c>
      <c r="F301" s="118"/>
    </row>
    <row r="302" spans="1:6" x14ac:dyDescent="0.3">
      <c r="A302" t="s">
        <v>1</v>
      </c>
      <c r="B302" s="107">
        <v>43901</v>
      </c>
      <c r="C302" s="104">
        <v>1.264</v>
      </c>
      <c r="D302" s="111">
        <f t="shared" si="4"/>
        <v>1.264E-2</v>
      </c>
      <c r="F302" s="118"/>
    </row>
    <row r="303" spans="1:6" x14ac:dyDescent="0.3">
      <c r="A303" t="s">
        <v>1</v>
      </c>
      <c r="B303" s="107">
        <v>43902</v>
      </c>
      <c r="C303" s="104">
        <v>1.282</v>
      </c>
      <c r="D303" s="111">
        <f t="shared" si="4"/>
        <v>1.282E-2</v>
      </c>
      <c r="F303" s="118"/>
    </row>
    <row r="304" spans="1:6" x14ac:dyDescent="0.3">
      <c r="A304" t="s">
        <v>1</v>
      </c>
      <c r="B304" s="107">
        <v>43903</v>
      </c>
      <c r="C304" s="104">
        <v>0.93899999999999995</v>
      </c>
      <c r="D304" s="111">
        <f t="shared" si="4"/>
        <v>9.389999999999999E-3</v>
      </c>
      <c r="F304" s="118"/>
    </row>
    <row r="305" spans="1:6" x14ac:dyDescent="0.3">
      <c r="A305" t="s">
        <v>1</v>
      </c>
      <c r="B305" s="107">
        <v>43906</v>
      </c>
      <c r="C305" s="104">
        <v>1.054</v>
      </c>
      <c r="D305" s="111">
        <f t="shared" si="4"/>
        <v>1.0540000000000001E-2</v>
      </c>
      <c r="F305" s="118"/>
    </row>
    <row r="306" spans="1:6" x14ac:dyDescent="0.3">
      <c r="A306" t="s">
        <v>1</v>
      </c>
      <c r="B306" s="107">
        <v>43907</v>
      </c>
      <c r="C306" s="104">
        <v>0.77900000000000003</v>
      </c>
      <c r="D306" s="111">
        <f t="shared" si="4"/>
        <v>7.79E-3</v>
      </c>
      <c r="F306" s="118"/>
    </row>
    <row r="307" spans="1:6" x14ac:dyDescent="0.3">
      <c r="A307" t="s">
        <v>1</v>
      </c>
      <c r="B307" s="107">
        <v>43908</v>
      </c>
      <c r="C307" s="104">
        <v>0.626</v>
      </c>
      <c r="D307" s="111">
        <f t="shared" si="4"/>
        <v>6.2599999999999999E-3</v>
      </c>
      <c r="F307" s="118"/>
    </row>
    <row r="308" spans="1:6" x14ac:dyDescent="0.3">
      <c r="A308" t="s">
        <v>1</v>
      </c>
      <c r="B308" s="107">
        <v>43909</v>
      </c>
      <c r="C308" s="104">
        <v>0.53800000000000003</v>
      </c>
      <c r="D308" s="111">
        <f t="shared" si="4"/>
        <v>5.3800000000000002E-3</v>
      </c>
      <c r="F308" s="118"/>
    </row>
    <row r="309" spans="1:6" x14ac:dyDescent="0.3">
      <c r="A309" t="s">
        <v>1</v>
      </c>
      <c r="B309" s="107">
        <v>43910</v>
      </c>
      <c r="C309" s="104">
        <v>0.54900000000000004</v>
      </c>
      <c r="D309" s="111">
        <f t="shared" si="4"/>
        <v>5.4900000000000001E-3</v>
      </c>
      <c r="F309" s="118"/>
    </row>
    <row r="310" spans="1:6" x14ac:dyDescent="0.3">
      <c r="A310" t="s">
        <v>1</v>
      </c>
      <c r="B310" s="107">
        <v>43913</v>
      </c>
      <c r="C310" s="104">
        <v>0.50900000000000001</v>
      </c>
      <c r="D310" s="111">
        <f t="shared" si="4"/>
        <v>5.0899999999999999E-3</v>
      </c>
      <c r="F310" s="118"/>
    </row>
    <row r="311" spans="1:6" x14ac:dyDescent="0.3">
      <c r="A311" t="s">
        <v>1</v>
      </c>
      <c r="B311" s="107">
        <v>43914</v>
      </c>
      <c r="C311" s="104">
        <v>0.45500000000000002</v>
      </c>
      <c r="D311" s="111">
        <f t="shared" si="4"/>
        <v>4.5500000000000002E-3</v>
      </c>
      <c r="F311" s="118"/>
    </row>
    <row r="312" spans="1:6" x14ac:dyDescent="0.3">
      <c r="A312" t="s">
        <v>1</v>
      </c>
      <c r="B312" s="107">
        <v>43915</v>
      </c>
      <c r="C312" s="104">
        <v>0.51100000000000001</v>
      </c>
      <c r="D312" s="111">
        <f t="shared" si="4"/>
        <v>5.11E-3</v>
      </c>
      <c r="F312" s="118"/>
    </row>
    <row r="313" spans="1:6" x14ac:dyDescent="0.3">
      <c r="A313" t="s">
        <v>1</v>
      </c>
      <c r="B313" s="107">
        <v>43916</v>
      </c>
      <c r="C313" s="104">
        <v>0.443</v>
      </c>
      <c r="D313" s="111">
        <f t="shared" si="4"/>
        <v>4.4299999999999999E-3</v>
      </c>
      <c r="F313" s="118"/>
    </row>
    <row r="314" spans="1:6" x14ac:dyDescent="0.3">
      <c r="A314" t="s">
        <v>1</v>
      </c>
      <c r="B314" s="107">
        <v>43917</v>
      </c>
      <c r="C314" s="104">
        <v>0.38500000000000001</v>
      </c>
      <c r="D314" s="111">
        <f t="shared" si="4"/>
        <v>3.8500000000000001E-3</v>
      </c>
      <c r="F314" s="118"/>
    </row>
    <row r="315" spans="1:6" x14ac:dyDescent="0.3">
      <c r="A315" t="s">
        <v>1</v>
      </c>
      <c r="B315" s="107">
        <v>43920</v>
      </c>
      <c r="C315" s="104">
        <v>0.49</v>
      </c>
      <c r="D315" s="111">
        <f t="shared" si="4"/>
        <v>4.8999999999999998E-3</v>
      </c>
      <c r="F315" s="118"/>
    </row>
    <row r="316" spans="1:6" x14ac:dyDescent="0.3">
      <c r="A316" t="s">
        <v>1</v>
      </c>
      <c r="B316" s="107">
        <v>43921</v>
      </c>
      <c r="C316" s="104">
        <v>0.26800000000000002</v>
      </c>
      <c r="D316" s="111">
        <f t="shared" si="4"/>
        <v>2.6800000000000001E-3</v>
      </c>
      <c r="F316" s="118"/>
    </row>
    <row r="317" spans="1:6" x14ac:dyDescent="0.3">
      <c r="A317" t="s">
        <v>1</v>
      </c>
      <c r="B317" s="107">
        <v>43922</v>
      </c>
      <c r="C317" s="104">
        <v>0.64600000000000002</v>
      </c>
      <c r="D317" s="111">
        <f t="shared" si="4"/>
        <v>6.4600000000000005E-3</v>
      </c>
      <c r="F317" s="118"/>
    </row>
    <row r="318" spans="1:6" x14ac:dyDescent="0.3">
      <c r="A318" t="s">
        <v>1</v>
      </c>
      <c r="B318" s="107">
        <v>43923</v>
      </c>
      <c r="C318" s="104">
        <v>0.66200000000000003</v>
      </c>
      <c r="D318" s="111">
        <f t="shared" si="4"/>
        <v>6.62E-3</v>
      </c>
      <c r="F318" s="118"/>
    </row>
    <row r="319" spans="1:6" x14ac:dyDescent="0.3">
      <c r="A319" t="s">
        <v>1</v>
      </c>
      <c r="B319" s="107">
        <v>43924</v>
      </c>
      <c r="C319" s="104">
        <v>0.73399999999999999</v>
      </c>
      <c r="D319" s="111">
        <f t="shared" si="4"/>
        <v>7.3400000000000002E-3</v>
      </c>
      <c r="F319" s="118"/>
    </row>
    <row r="320" spans="1:6" x14ac:dyDescent="0.3">
      <c r="A320" t="s">
        <v>1</v>
      </c>
      <c r="B320" s="107">
        <v>43927</v>
      </c>
      <c r="C320" s="104">
        <v>0.69499999999999995</v>
      </c>
      <c r="D320" s="111">
        <f t="shared" si="4"/>
        <v>6.9499999999999996E-3</v>
      </c>
      <c r="F320" s="118"/>
    </row>
    <row r="321" spans="1:6" x14ac:dyDescent="0.3">
      <c r="A321" t="s">
        <v>1</v>
      </c>
      <c r="B321" s="107">
        <v>43928</v>
      </c>
      <c r="C321" s="104">
        <v>0.76500000000000001</v>
      </c>
      <c r="D321" s="111">
        <f t="shared" si="4"/>
        <v>7.6500000000000005E-3</v>
      </c>
      <c r="F321" s="118"/>
    </row>
    <row r="322" spans="1:6" x14ac:dyDescent="0.3">
      <c r="A322" t="s">
        <v>1</v>
      </c>
      <c r="B322" s="107">
        <v>43929</v>
      </c>
      <c r="C322" s="104">
        <v>0.56000000000000005</v>
      </c>
      <c r="D322" s="111">
        <f t="shared" si="4"/>
        <v>5.6000000000000008E-3</v>
      </c>
      <c r="F322" s="118"/>
    </row>
    <row r="323" spans="1:6" x14ac:dyDescent="0.3">
      <c r="A323" t="s">
        <v>1</v>
      </c>
      <c r="B323" s="107">
        <v>43930</v>
      </c>
      <c r="C323" s="104">
        <v>0.29899999999999999</v>
      </c>
      <c r="D323" s="111">
        <f t="shared" si="4"/>
        <v>2.99E-3</v>
      </c>
      <c r="F323" s="118"/>
    </row>
    <row r="324" spans="1:6" x14ac:dyDescent="0.3">
      <c r="A324" t="s">
        <v>1</v>
      </c>
      <c r="B324" s="107">
        <v>43931</v>
      </c>
      <c r="C324" s="104">
        <v>0.35499999999999998</v>
      </c>
      <c r="D324" s="111">
        <f t="shared" ref="D324:D387" si="5">C324/100</f>
        <v>3.5499999999999998E-3</v>
      </c>
      <c r="F324" s="118"/>
    </row>
    <row r="325" spans="1:6" x14ac:dyDescent="0.3">
      <c r="A325" t="s">
        <v>1</v>
      </c>
      <c r="B325" s="107">
        <v>43935</v>
      </c>
      <c r="C325" s="104">
        <v>0.40200000000000002</v>
      </c>
      <c r="D325" s="111">
        <f t="shared" si="5"/>
        <v>4.0200000000000001E-3</v>
      </c>
      <c r="F325" s="118"/>
    </row>
    <row r="326" spans="1:6" x14ac:dyDescent="0.3">
      <c r="A326" t="s">
        <v>1</v>
      </c>
      <c r="B326" s="107">
        <v>43936</v>
      </c>
      <c r="C326" s="104">
        <v>0.495</v>
      </c>
      <c r="D326" s="111">
        <f t="shared" si="5"/>
        <v>4.9499999999999995E-3</v>
      </c>
      <c r="F326" s="118"/>
    </row>
    <row r="327" spans="1:6" x14ac:dyDescent="0.3">
      <c r="A327" t="s">
        <v>1</v>
      </c>
      <c r="B327" s="107">
        <v>43937</v>
      </c>
      <c r="C327" s="104">
        <v>0.41299999999999998</v>
      </c>
      <c r="D327" s="111">
        <f t="shared" si="5"/>
        <v>4.13E-3</v>
      </c>
      <c r="F327" s="118"/>
    </row>
    <row r="328" spans="1:6" x14ac:dyDescent="0.3">
      <c r="A328" t="s">
        <v>1</v>
      </c>
      <c r="B328" s="107">
        <v>43938</v>
      </c>
      <c r="C328" s="104">
        <v>0.254</v>
      </c>
      <c r="D328" s="111">
        <f t="shared" si="5"/>
        <v>2.5400000000000002E-3</v>
      </c>
      <c r="F328" s="118"/>
    </row>
    <row r="329" spans="1:6" x14ac:dyDescent="0.3">
      <c r="A329" t="s">
        <v>1</v>
      </c>
      <c r="B329" s="107">
        <v>43941</v>
      </c>
      <c r="C329" s="104">
        <v>0.26300000000000001</v>
      </c>
      <c r="D329" s="111">
        <f t="shared" si="5"/>
        <v>2.63E-3</v>
      </c>
      <c r="F329" s="118"/>
    </row>
    <row r="330" spans="1:6" x14ac:dyDescent="0.3">
      <c r="A330" t="s">
        <v>1</v>
      </c>
      <c r="B330" s="107">
        <v>43942</v>
      </c>
      <c r="C330" s="104">
        <v>0.19400000000000001</v>
      </c>
      <c r="D330" s="111">
        <f t="shared" si="5"/>
        <v>1.9400000000000001E-3</v>
      </c>
      <c r="F330" s="118"/>
    </row>
    <row r="331" spans="1:6" x14ac:dyDescent="0.3">
      <c r="A331" t="s">
        <v>1</v>
      </c>
      <c r="B331" s="107">
        <v>43943</v>
      </c>
      <c r="C331" s="104">
        <v>0.14299999999999999</v>
      </c>
      <c r="D331" s="111">
        <f t="shared" si="5"/>
        <v>1.4299999999999998E-3</v>
      </c>
      <c r="F331" s="118"/>
    </row>
    <row r="332" spans="1:6" x14ac:dyDescent="0.3">
      <c r="A332" t="s">
        <v>1</v>
      </c>
      <c r="B332" s="107">
        <v>43944</v>
      </c>
      <c r="C332" s="104">
        <v>0.13600000000000001</v>
      </c>
      <c r="D332" s="111">
        <f t="shared" si="5"/>
        <v>1.3600000000000001E-3</v>
      </c>
      <c r="F332" s="118"/>
    </row>
    <row r="333" spans="1:6" x14ac:dyDescent="0.3">
      <c r="A333" t="s">
        <v>1</v>
      </c>
      <c r="B333" s="107">
        <v>43945</v>
      </c>
      <c r="C333" s="104">
        <v>0.20100000000000001</v>
      </c>
      <c r="D333" s="111">
        <f t="shared" si="5"/>
        <v>2.0100000000000001E-3</v>
      </c>
      <c r="F333" s="118"/>
    </row>
    <row r="334" spans="1:6" x14ac:dyDescent="0.3">
      <c r="A334" t="s">
        <v>1</v>
      </c>
      <c r="B334" s="107">
        <v>43948</v>
      </c>
      <c r="C334" s="104">
        <v>0.107</v>
      </c>
      <c r="D334" s="111">
        <f t="shared" si="5"/>
        <v>1.07E-3</v>
      </c>
      <c r="F334" s="118"/>
    </row>
    <row r="335" spans="1:6" x14ac:dyDescent="0.3">
      <c r="A335" t="s">
        <v>1</v>
      </c>
      <c r="B335" s="107">
        <v>43949</v>
      </c>
      <c r="C335" s="104">
        <v>0.107</v>
      </c>
      <c r="D335" s="111">
        <f t="shared" si="5"/>
        <v>1.07E-3</v>
      </c>
      <c r="F335" s="118"/>
    </row>
    <row r="336" spans="1:6" x14ac:dyDescent="0.3">
      <c r="A336" t="s">
        <v>1</v>
      </c>
      <c r="B336" s="107">
        <v>43950</v>
      </c>
      <c r="C336" s="104">
        <v>0.38900000000000001</v>
      </c>
      <c r="D336" s="111">
        <f t="shared" si="5"/>
        <v>3.8900000000000002E-3</v>
      </c>
      <c r="F336" s="118"/>
    </row>
    <row r="337" spans="1:6" x14ac:dyDescent="0.3">
      <c r="A337" t="s">
        <v>1</v>
      </c>
      <c r="B337" s="107">
        <v>43951</v>
      </c>
      <c r="C337" s="104">
        <v>0.13100000000000001</v>
      </c>
      <c r="D337" s="111">
        <f t="shared" si="5"/>
        <v>1.31E-3</v>
      </c>
      <c r="F337" s="118"/>
    </row>
    <row r="338" spans="1:6" x14ac:dyDescent="0.3">
      <c r="A338" t="s">
        <v>1</v>
      </c>
      <c r="B338" s="107">
        <v>43955</v>
      </c>
      <c r="C338" s="104">
        <v>0.112</v>
      </c>
      <c r="D338" s="111">
        <f t="shared" si="5"/>
        <v>1.1200000000000001E-3</v>
      </c>
      <c r="F338" s="118"/>
    </row>
    <row r="339" spans="1:6" x14ac:dyDescent="0.3">
      <c r="A339" t="s">
        <v>1</v>
      </c>
      <c r="B339" s="107">
        <v>43956</v>
      </c>
      <c r="C339" s="104">
        <v>9.1999999999999998E-2</v>
      </c>
      <c r="D339" s="111">
        <f t="shared" si="5"/>
        <v>9.2000000000000003E-4</v>
      </c>
      <c r="F339" s="118"/>
    </row>
    <row r="340" spans="1:6" x14ac:dyDescent="0.3">
      <c r="A340" t="s">
        <v>1</v>
      </c>
      <c r="B340" s="107">
        <v>43957</v>
      </c>
      <c r="C340" s="104">
        <v>0.09</v>
      </c>
      <c r="D340" s="111">
        <f t="shared" si="5"/>
        <v>8.9999999999999998E-4</v>
      </c>
      <c r="F340" s="118"/>
    </row>
    <row r="341" spans="1:6" x14ac:dyDescent="0.3">
      <c r="A341" t="s">
        <v>1</v>
      </c>
      <c r="B341" s="107">
        <v>43958</v>
      </c>
      <c r="C341" s="104">
        <v>4.4999999999999998E-2</v>
      </c>
      <c r="D341" s="111">
        <f t="shared" si="5"/>
        <v>4.4999999999999999E-4</v>
      </c>
      <c r="F341" s="118"/>
    </row>
    <row r="342" spans="1:6" x14ac:dyDescent="0.3">
      <c r="A342" t="s">
        <v>1</v>
      </c>
      <c r="B342" s="107">
        <v>43959</v>
      </c>
      <c r="C342" s="104">
        <v>8.2000000000000003E-2</v>
      </c>
      <c r="D342" s="111">
        <f t="shared" si="5"/>
        <v>8.1999999999999998E-4</v>
      </c>
      <c r="F342" s="118"/>
    </row>
    <row r="343" spans="1:6" x14ac:dyDescent="0.3">
      <c r="A343" t="s">
        <v>1</v>
      </c>
      <c r="B343" s="107">
        <v>43962</v>
      </c>
      <c r="C343" s="104">
        <v>8.6999999999999994E-2</v>
      </c>
      <c r="D343" s="111">
        <f t="shared" si="5"/>
        <v>8.699999999999999E-4</v>
      </c>
      <c r="F343" s="118"/>
    </row>
    <row r="344" spans="1:6" x14ac:dyDescent="0.3">
      <c r="A344" t="s">
        <v>1</v>
      </c>
      <c r="B344" s="107">
        <v>43963</v>
      </c>
      <c r="C344" s="104">
        <v>0.13500000000000001</v>
      </c>
      <c r="D344" s="111">
        <f t="shared" si="5"/>
        <v>1.3500000000000001E-3</v>
      </c>
      <c r="F344" s="118"/>
    </row>
    <row r="345" spans="1:6" x14ac:dyDescent="0.3">
      <c r="A345" t="s">
        <v>1</v>
      </c>
      <c r="B345" s="107">
        <v>43964</v>
      </c>
      <c r="C345" s="104">
        <v>0.13600000000000001</v>
      </c>
      <c r="D345" s="111">
        <f t="shared" si="5"/>
        <v>1.3600000000000001E-3</v>
      </c>
      <c r="F345" s="118"/>
    </row>
    <row r="346" spans="1:6" x14ac:dyDescent="0.3">
      <c r="A346" t="s">
        <v>1</v>
      </c>
      <c r="B346" s="107">
        <v>43965</v>
      </c>
      <c r="C346" s="104">
        <v>0.157</v>
      </c>
      <c r="D346" s="111">
        <f t="shared" si="5"/>
        <v>1.57E-3</v>
      </c>
      <c r="F346" s="118"/>
    </row>
    <row r="347" spans="1:6" x14ac:dyDescent="0.3">
      <c r="A347" t="s">
        <v>1</v>
      </c>
      <c r="B347" s="107">
        <v>43966</v>
      </c>
      <c r="C347" s="104">
        <v>7.1999999999999995E-2</v>
      </c>
      <c r="D347" s="111">
        <f t="shared" si="5"/>
        <v>7.1999999999999994E-4</v>
      </c>
      <c r="F347" s="118"/>
    </row>
    <row r="348" spans="1:6" x14ac:dyDescent="0.3">
      <c r="A348" t="s">
        <v>1</v>
      </c>
      <c r="B348" s="107">
        <v>43969</v>
      </c>
      <c r="C348" s="104">
        <v>4.7E-2</v>
      </c>
      <c r="D348" s="111">
        <f t="shared" si="5"/>
        <v>4.6999999999999999E-4</v>
      </c>
      <c r="F348" s="118"/>
    </row>
    <row r="349" spans="1:6" x14ac:dyDescent="0.3">
      <c r="A349" t="s">
        <v>1</v>
      </c>
      <c r="B349" s="107">
        <v>43970</v>
      </c>
      <c r="C349" s="104">
        <v>5.3999999999999999E-2</v>
      </c>
      <c r="D349" s="111">
        <f t="shared" si="5"/>
        <v>5.4000000000000001E-4</v>
      </c>
      <c r="F349" s="118"/>
    </row>
    <row r="350" spans="1:6" x14ac:dyDescent="0.3">
      <c r="A350" t="s">
        <v>1</v>
      </c>
      <c r="B350" s="107">
        <v>43971</v>
      </c>
      <c r="C350" s="104">
        <v>4.9000000000000002E-2</v>
      </c>
      <c r="D350" s="111">
        <f t="shared" si="5"/>
        <v>4.8999999999999998E-4</v>
      </c>
      <c r="F350" s="118"/>
    </row>
    <row r="351" spans="1:6" x14ac:dyDescent="0.3">
      <c r="A351" t="s">
        <v>1</v>
      </c>
      <c r="B351" s="107">
        <v>43972</v>
      </c>
      <c r="C351" s="104">
        <v>5.0999999999999997E-2</v>
      </c>
      <c r="D351" s="111">
        <f t="shared" si="5"/>
        <v>5.0999999999999993E-4</v>
      </c>
      <c r="F351" s="118"/>
    </row>
    <row r="352" spans="1:6" x14ac:dyDescent="0.3">
      <c r="A352" t="s">
        <v>1</v>
      </c>
      <c r="B352" s="107">
        <v>43973</v>
      </c>
      <c r="C352" s="104">
        <v>4.2000000000000003E-2</v>
      </c>
      <c r="D352" s="111">
        <f t="shared" si="5"/>
        <v>4.2000000000000002E-4</v>
      </c>
      <c r="F352" s="118"/>
    </row>
    <row r="353" spans="1:6" x14ac:dyDescent="0.3">
      <c r="A353" t="s">
        <v>1</v>
      </c>
      <c r="B353" s="107">
        <v>43976</v>
      </c>
      <c r="C353" s="104">
        <v>4.8000000000000001E-2</v>
      </c>
      <c r="D353" s="111">
        <f t="shared" si="5"/>
        <v>4.8000000000000001E-4</v>
      </c>
      <c r="F353" s="118"/>
    </row>
    <row r="354" spans="1:6" x14ac:dyDescent="0.3">
      <c r="A354" t="s">
        <v>1</v>
      </c>
      <c r="B354" s="107">
        <v>43977</v>
      </c>
      <c r="C354" s="104">
        <v>7.5999999999999998E-2</v>
      </c>
      <c r="D354" s="111">
        <f t="shared" si="5"/>
        <v>7.5999999999999993E-4</v>
      </c>
      <c r="F354" s="118"/>
    </row>
    <row r="355" spans="1:6" x14ac:dyDescent="0.3">
      <c r="A355" t="s">
        <v>1</v>
      </c>
      <c r="B355" s="107">
        <v>43978</v>
      </c>
      <c r="C355" s="104">
        <v>9.6000000000000002E-2</v>
      </c>
      <c r="D355" s="111">
        <f t="shared" si="5"/>
        <v>9.6000000000000002E-4</v>
      </c>
      <c r="F355" s="118"/>
    </row>
    <row r="356" spans="1:6" x14ac:dyDescent="0.3">
      <c r="A356" t="s">
        <v>1</v>
      </c>
      <c r="B356" s="107">
        <v>43979</v>
      </c>
      <c r="C356" s="104">
        <v>7.3999999999999996E-2</v>
      </c>
      <c r="D356" s="111">
        <f t="shared" si="5"/>
        <v>7.3999999999999999E-4</v>
      </c>
      <c r="F356" s="118"/>
    </row>
    <row r="357" spans="1:6" x14ac:dyDescent="0.3">
      <c r="A357" t="s">
        <v>1</v>
      </c>
      <c r="B357" s="107">
        <v>43980</v>
      </c>
      <c r="C357" s="104">
        <v>6.4000000000000001E-2</v>
      </c>
      <c r="D357" s="111">
        <f t="shared" si="5"/>
        <v>6.4000000000000005E-4</v>
      </c>
      <c r="F357" s="118"/>
    </row>
    <row r="358" spans="1:6" x14ac:dyDescent="0.3">
      <c r="A358" t="s">
        <v>1</v>
      </c>
      <c r="B358" s="107">
        <v>43983</v>
      </c>
      <c r="C358" s="104">
        <v>5.8000000000000003E-2</v>
      </c>
      <c r="D358" s="111">
        <f t="shared" si="5"/>
        <v>5.8E-4</v>
      </c>
      <c r="F358" s="118"/>
    </row>
    <row r="359" spans="1:6" x14ac:dyDescent="0.3">
      <c r="A359" t="s">
        <v>1</v>
      </c>
      <c r="B359" s="107">
        <v>43984</v>
      </c>
      <c r="C359" s="104">
        <v>5.1999999999999998E-2</v>
      </c>
      <c r="D359" s="111">
        <f t="shared" si="5"/>
        <v>5.1999999999999995E-4</v>
      </c>
      <c r="F359" s="118"/>
    </row>
    <row r="360" spans="1:6" x14ac:dyDescent="0.3">
      <c r="A360" t="s">
        <v>1</v>
      </c>
      <c r="B360" s="107">
        <v>43985</v>
      </c>
      <c r="C360" s="104">
        <v>3.4000000000000002E-2</v>
      </c>
      <c r="D360" s="111">
        <f t="shared" si="5"/>
        <v>3.4000000000000002E-4</v>
      </c>
      <c r="F360" s="118"/>
    </row>
    <row r="361" spans="1:6" x14ac:dyDescent="0.3">
      <c r="A361" t="s">
        <v>1</v>
      </c>
      <c r="B361" s="107">
        <v>43986</v>
      </c>
      <c r="C361" s="104">
        <v>0.04</v>
      </c>
      <c r="D361" s="111">
        <f t="shared" si="5"/>
        <v>4.0000000000000002E-4</v>
      </c>
      <c r="F361" s="118"/>
    </row>
    <row r="362" spans="1:6" x14ac:dyDescent="0.3">
      <c r="A362" t="s">
        <v>1</v>
      </c>
      <c r="B362" s="107">
        <v>43987</v>
      </c>
      <c r="C362" s="104">
        <v>4.4999999999999998E-2</v>
      </c>
      <c r="D362" s="111">
        <f t="shared" si="5"/>
        <v>4.4999999999999999E-4</v>
      </c>
      <c r="F362" s="118"/>
    </row>
    <row r="363" spans="1:6" x14ac:dyDescent="0.3">
      <c r="A363" t="s">
        <v>1</v>
      </c>
      <c r="B363" s="107">
        <v>43990</v>
      </c>
      <c r="C363" s="104">
        <v>1.0999999999999999E-2</v>
      </c>
      <c r="D363" s="111">
        <f t="shared" si="5"/>
        <v>1.0999999999999999E-4</v>
      </c>
      <c r="F363" s="118"/>
    </row>
    <row r="364" spans="1:6" x14ac:dyDescent="0.3">
      <c r="A364" t="s">
        <v>1</v>
      </c>
      <c r="B364" s="107">
        <v>43991</v>
      </c>
      <c r="C364" s="104">
        <v>1.2999999999999999E-2</v>
      </c>
      <c r="D364" s="111">
        <f t="shared" si="5"/>
        <v>1.2999999999999999E-4</v>
      </c>
      <c r="F364" s="118"/>
    </row>
    <row r="365" spans="1:6" x14ac:dyDescent="0.3">
      <c r="A365" t="s">
        <v>1</v>
      </c>
      <c r="B365" s="107">
        <v>43992</v>
      </c>
      <c r="C365" s="104">
        <v>1.2999999999999999E-2</v>
      </c>
      <c r="D365" s="111">
        <f t="shared" si="5"/>
        <v>1.2999999999999999E-4</v>
      </c>
      <c r="F365" s="118"/>
    </row>
    <row r="366" spans="1:6" x14ac:dyDescent="0.3">
      <c r="A366" t="s">
        <v>1</v>
      </c>
      <c r="B366" s="107">
        <v>43994</v>
      </c>
      <c r="C366" s="104">
        <v>2.5000000000000001E-2</v>
      </c>
      <c r="D366" s="111">
        <f t="shared" si="5"/>
        <v>2.5000000000000001E-4</v>
      </c>
      <c r="F366" s="118"/>
    </row>
    <row r="367" spans="1:6" x14ac:dyDescent="0.3">
      <c r="A367" t="s">
        <v>1</v>
      </c>
      <c r="B367" s="107">
        <v>43997</v>
      </c>
      <c r="C367" s="104">
        <v>4.4999999999999998E-2</v>
      </c>
      <c r="D367" s="111">
        <f t="shared" si="5"/>
        <v>4.4999999999999999E-4</v>
      </c>
      <c r="F367" s="118"/>
    </row>
    <row r="368" spans="1:6" x14ac:dyDescent="0.3">
      <c r="A368" t="s">
        <v>1</v>
      </c>
      <c r="B368" s="107">
        <v>43998</v>
      </c>
      <c r="C368" s="104">
        <v>3.6999999999999998E-2</v>
      </c>
      <c r="D368" s="111">
        <f t="shared" si="5"/>
        <v>3.6999999999999999E-4</v>
      </c>
      <c r="F368" s="118"/>
    </row>
    <row r="369" spans="1:6" x14ac:dyDescent="0.3">
      <c r="A369" t="s">
        <v>1</v>
      </c>
      <c r="B369" s="107">
        <v>43999</v>
      </c>
      <c r="C369" s="104">
        <v>3.2000000000000001E-2</v>
      </c>
      <c r="D369" s="111">
        <f t="shared" si="5"/>
        <v>3.2000000000000003E-4</v>
      </c>
      <c r="F369" s="118"/>
    </row>
    <row r="370" spans="1:6" x14ac:dyDescent="0.3">
      <c r="A370" t="s">
        <v>1</v>
      </c>
      <c r="B370" s="107">
        <v>44000</v>
      </c>
      <c r="C370" s="104">
        <v>1.9E-2</v>
      </c>
      <c r="D370" s="111">
        <f t="shared" si="5"/>
        <v>1.8999999999999998E-4</v>
      </c>
      <c r="F370" s="118"/>
    </row>
    <row r="371" spans="1:6" x14ac:dyDescent="0.3">
      <c r="A371" t="s">
        <v>1</v>
      </c>
      <c r="B371" s="107">
        <v>44001</v>
      </c>
      <c r="C371" s="104">
        <v>2.8000000000000001E-2</v>
      </c>
      <c r="D371" s="111">
        <f t="shared" si="5"/>
        <v>2.8000000000000003E-4</v>
      </c>
      <c r="F371" s="118"/>
    </row>
    <row r="372" spans="1:6" x14ac:dyDescent="0.3">
      <c r="A372" t="s">
        <v>1</v>
      </c>
      <c r="B372" s="107">
        <v>44004</v>
      </c>
      <c r="C372" s="104">
        <v>3.6999999999999998E-2</v>
      </c>
      <c r="D372" s="111">
        <f t="shared" si="5"/>
        <v>3.6999999999999999E-4</v>
      </c>
      <c r="F372" s="118"/>
    </row>
    <row r="373" spans="1:6" x14ac:dyDescent="0.3">
      <c r="A373" t="s">
        <v>1</v>
      </c>
      <c r="B373" s="107">
        <v>44005</v>
      </c>
      <c r="C373" s="104">
        <v>2.9000000000000001E-2</v>
      </c>
      <c r="D373" s="111">
        <f t="shared" si="5"/>
        <v>2.9E-4</v>
      </c>
      <c r="F373" s="118"/>
    </row>
    <row r="374" spans="1:6" x14ac:dyDescent="0.3">
      <c r="A374" t="s">
        <v>1</v>
      </c>
      <c r="B374" s="107">
        <v>44006</v>
      </c>
      <c r="C374" s="104">
        <v>1.7000000000000001E-2</v>
      </c>
      <c r="D374" s="111">
        <f t="shared" si="5"/>
        <v>1.7000000000000001E-4</v>
      </c>
      <c r="F374" s="118"/>
    </row>
    <row r="375" spans="1:6" x14ac:dyDescent="0.3">
      <c r="A375" t="s">
        <v>1</v>
      </c>
      <c r="B375" s="107">
        <v>44007</v>
      </c>
      <c r="C375" s="104">
        <v>2.5999999999999999E-2</v>
      </c>
      <c r="D375" s="111">
        <f t="shared" si="5"/>
        <v>2.5999999999999998E-4</v>
      </c>
      <c r="F375" s="118"/>
    </row>
    <row r="376" spans="1:6" x14ac:dyDescent="0.3">
      <c r="A376" t="s">
        <v>1</v>
      </c>
      <c r="B376" s="107">
        <v>44008</v>
      </c>
      <c r="C376" s="104">
        <v>1.4E-2</v>
      </c>
      <c r="D376" s="111">
        <f t="shared" si="5"/>
        <v>1.4000000000000001E-4</v>
      </c>
      <c r="F376" s="118"/>
    </row>
    <row r="377" spans="1:6" x14ac:dyDescent="0.3">
      <c r="A377" t="s">
        <v>1</v>
      </c>
      <c r="B377" s="107">
        <v>44011</v>
      </c>
      <c r="C377" s="104">
        <v>1.4E-2</v>
      </c>
      <c r="D377" s="111">
        <f t="shared" si="5"/>
        <v>1.4000000000000001E-4</v>
      </c>
      <c r="F377" s="118"/>
    </row>
    <row r="378" spans="1:6" x14ac:dyDescent="0.3">
      <c r="A378" t="s">
        <v>1</v>
      </c>
      <c r="B378" s="107">
        <v>44012</v>
      </c>
      <c r="C378" s="104">
        <v>1.2999999999999999E-2</v>
      </c>
      <c r="D378" s="111">
        <f t="shared" si="5"/>
        <v>1.2999999999999999E-4</v>
      </c>
      <c r="F378" s="118"/>
    </row>
    <row r="379" spans="1:6" x14ac:dyDescent="0.3">
      <c r="A379" t="s">
        <v>1</v>
      </c>
      <c r="B379" s="107">
        <v>44013</v>
      </c>
      <c r="C379" s="104">
        <v>1.4999999999999999E-2</v>
      </c>
      <c r="D379" s="111">
        <f t="shared" si="5"/>
        <v>1.4999999999999999E-4</v>
      </c>
      <c r="F379" s="118"/>
    </row>
    <row r="380" spans="1:6" x14ac:dyDescent="0.3">
      <c r="A380" t="s">
        <v>1</v>
      </c>
      <c r="B380" s="107">
        <v>44014</v>
      </c>
      <c r="C380" s="104">
        <v>1.0999999999999999E-2</v>
      </c>
      <c r="D380" s="111">
        <f t="shared" si="5"/>
        <v>1.0999999999999999E-4</v>
      </c>
      <c r="F380" s="118"/>
    </row>
    <row r="381" spans="1:6" x14ac:dyDescent="0.3">
      <c r="A381" t="s">
        <v>1</v>
      </c>
      <c r="B381" s="107">
        <v>44015</v>
      </c>
      <c r="C381" s="104">
        <v>1.6E-2</v>
      </c>
      <c r="D381" s="111">
        <f t="shared" si="5"/>
        <v>1.6000000000000001E-4</v>
      </c>
      <c r="F381" s="118"/>
    </row>
    <row r="382" spans="1:6" x14ac:dyDescent="0.3">
      <c r="A382" t="s">
        <v>1</v>
      </c>
      <c r="B382" s="107">
        <v>44018</v>
      </c>
      <c r="C382" s="104">
        <v>2.5999999999999999E-2</v>
      </c>
      <c r="D382" s="111">
        <f t="shared" si="5"/>
        <v>2.5999999999999998E-4</v>
      </c>
      <c r="F382" s="118"/>
    </row>
    <row r="383" spans="1:6" x14ac:dyDescent="0.3">
      <c r="A383" t="s">
        <v>1</v>
      </c>
      <c r="B383" s="107">
        <v>44019</v>
      </c>
      <c r="C383" s="104">
        <v>0.02</v>
      </c>
      <c r="D383" s="111">
        <f t="shared" si="5"/>
        <v>2.0000000000000001E-4</v>
      </c>
      <c r="F383" s="118"/>
    </row>
    <row r="384" spans="1:6" x14ac:dyDescent="0.3">
      <c r="A384" t="s">
        <v>1</v>
      </c>
      <c r="B384" s="107">
        <v>44020</v>
      </c>
      <c r="C384" s="104">
        <v>1.7999999999999999E-2</v>
      </c>
      <c r="D384" s="111">
        <f t="shared" si="5"/>
        <v>1.7999999999999998E-4</v>
      </c>
      <c r="F384" s="118"/>
    </row>
    <row r="385" spans="1:6" x14ac:dyDescent="0.3">
      <c r="A385" t="s">
        <v>1</v>
      </c>
      <c r="B385" s="107">
        <v>44021</v>
      </c>
      <c r="C385" s="104">
        <v>1.4999999999999999E-2</v>
      </c>
      <c r="D385" s="111">
        <f t="shared" si="5"/>
        <v>1.4999999999999999E-4</v>
      </c>
      <c r="F385" s="118"/>
    </row>
    <row r="386" spans="1:6" x14ac:dyDescent="0.3">
      <c r="A386" t="s">
        <v>1</v>
      </c>
      <c r="B386" s="107">
        <v>44022</v>
      </c>
      <c r="C386" s="104">
        <v>2.1999999999999999E-2</v>
      </c>
      <c r="D386" s="111">
        <f t="shared" si="5"/>
        <v>2.1999999999999998E-4</v>
      </c>
      <c r="F386" s="118"/>
    </row>
    <row r="387" spans="1:6" x14ac:dyDescent="0.3">
      <c r="A387" t="s">
        <v>1</v>
      </c>
      <c r="B387" s="107">
        <v>44025</v>
      </c>
      <c r="C387" s="104">
        <v>1.4E-2</v>
      </c>
      <c r="D387" s="111">
        <f t="shared" si="5"/>
        <v>1.4000000000000001E-4</v>
      </c>
      <c r="F387" s="118"/>
    </row>
    <row r="388" spans="1:6" x14ac:dyDescent="0.3">
      <c r="A388" t="s">
        <v>1</v>
      </c>
      <c r="B388" s="107">
        <v>44026</v>
      </c>
      <c r="C388" s="104">
        <v>1.6E-2</v>
      </c>
      <c r="D388" s="111">
        <f t="shared" ref="D388:D451" si="6">C388/100</f>
        <v>1.6000000000000001E-4</v>
      </c>
      <c r="F388" s="118"/>
    </row>
    <row r="389" spans="1:6" x14ac:dyDescent="0.3">
      <c r="A389" t="s">
        <v>1</v>
      </c>
      <c r="B389" s="107">
        <v>44027</v>
      </c>
      <c r="C389" s="104">
        <v>2.1000000000000001E-2</v>
      </c>
      <c r="D389" s="111">
        <f t="shared" si="6"/>
        <v>2.1000000000000001E-4</v>
      </c>
      <c r="F389" s="118"/>
    </row>
    <row r="390" spans="1:6" x14ac:dyDescent="0.3">
      <c r="A390" t="s">
        <v>1</v>
      </c>
      <c r="B390" s="107">
        <v>44028</v>
      </c>
      <c r="C390" s="104">
        <v>2.3E-2</v>
      </c>
      <c r="D390" s="111">
        <f t="shared" si="6"/>
        <v>2.3000000000000001E-4</v>
      </c>
      <c r="F390" s="118"/>
    </row>
    <row r="391" spans="1:6" x14ac:dyDescent="0.3">
      <c r="A391" t="s">
        <v>1</v>
      </c>
      <c r="B391" s="107">
        <v>44029</v>
      </c>
      <c r="C391" s="104">
        <v>2.1999999999999999E-2</v>
      </c>
      <c r="D391" s="111">
        <f t="shared" si="6"/>
        <v>2.1999999999999998E-4</v>
      </c>
      <c r="F391" s="118"/>
    </row>
    <row r="392" spans="1:6" x14ac:dyDescent="0.3">
      <c r="A392" t="s">
        <v>1</v>
      </c>
      <c r="B392" s="107">
        <v>44032</v>
      </c>
      <c r="C392" s="104">
        <v>2.5000000000000001E-2</v>
      </c>
      <c r="D392" s="111">
        <f t="shared" si="6"/>
        <v>2.5000000000000001E-4</v>
      </c>
      <c r="F392" s="118"/>
    </row>
    <row r="393" spans="1:6" x14ac:dyDescent="0.3">
      <c r="A393" t="s">
        <v>1</v>
      </c>
      <c r="B393" s="107">
        <v>44033</v>
      </c>
      <c r="C393" s="104">
        <v>2.3E-2</v>
      </c>
      <c r="D393" s="111">
        <f t="shared" si="6"/>
        <v>2.3000000000000001E-4</v>
      </c>
      <c r="F393" s="118"/>
    </row>
    <row r="394" spans="1:6" x14ac:dyDescent="0.3">
      <c r="A394" t="s">
        <v>1</v>
      </c>
      <c r="B394" s="107">
        <v>44034</v>
      </c>
      <c r="C394" s="104">
        <v>2.1000000000000001E-2</v>
      </c>
      <c r="D394" s="111">
        <f t="shared" si="6"/>
        <v>2.1000000000000001E-4</v>
      </c>
      <c r="F394" s="118"/>
    </row>
    <row r="395" spans="1:6" x14ac:dyDescent="0.3">
      <c r="A395" t="s">
        <v>1</v>
      </c>
      <c r="B395" s="107">
        <v>44035</v>
      </c>
      <c r="C395" s="104">
        <v>2.1000000000000001E-2</v>
      </c>
      <c r="D395" s="111">
        <f t="shared" si="6"/>
        <v>2.1000000000000001E-4</v>
      </c>
      <c r="F395" s="118"/>
    </row>
    <row r="396" spans="1:6" x14ac:dyDescent="0.3">
      <c r="A396" t="s">
        <v>1</v>
      </c>
      <c r="B396" s="107">
        <v>44036</v>
      </c>
      <c r="C396" s="104">
        <v>1.9E-2</v>
      </c>
      <c r="D396" s="111">
        <f t="shared" si="6"/>
        <v>1.8999999999999998E-4</v>
      </c>
      <c r="F396" s="118"/>
    </row>
    <row r="397" spans="1:6" x14ac:dyDescent="0.3">
      <c r="A397" t="s">
        <v>1</v>
      </c>
      <c r="B397" s="107">
        <v>44039</v>
      </c>
      <c r="C397" s="104">
        <v>2.7E-2</v>
      </c>
      <c r="D397" s="111">
        <f t="shared" si="6"/>
        <v>2.7E-4</v>
      </c>
      <c r="F397" s="118"/>
    </row>
    <row r="398" spans="1:6" x14ac:dyDescent="0.3">
      <c r="A398" t="s">
        <v>1</v>
      </c>
      <c r="B398" s="107">
        <v>44040</v>
      </c>
      <c r="C398" s="104">
        <v>2.3E-2</v>
      </c>
      <c r="D398" s="111">
        <f t="shared" si="6"/>
        <v>2.3000000000000001E-4</v>
      </c>
      <c r="F398" s="118"/>
    </row>
    <row r="399" spans="1:6" x14ac:dyDescent="0.3">
      <c r="A399" t="s">
        <v>1</v>
      </c>
      <c r="B399" s="107">
        <v>44041</v>
      </c>
      <c r="C399" s="104">
        <v>2.3E-2</v>
      </c>
      <c r="D399" s="111">
        <f t="shared" si="6"/>
        <v>2.3000000000000001E-4</v>
      </c>
      <c r="F399" s="118"/>
    </row>
    <row r="400" spans="1:6" x14ac:dyDescent="0.3">
      <c r="A400" t="s">
        <v>1</v>
      </c>
      <c r="B400" s="107">
        <v>44042</v>
      </c>
      <c r="C400" s="104">
        <v>1.7000000000000001E-2</v>
      </c>
      <c r="D400" s="111">
        <f t="shared" si="6"/>
        <v>1.7000000000000001E-4</v>
      </c>
      <c r="F400" s="118"/>
    </row>
    <row r="401" spans="1:6" x14ac:dyDescent="0.3">
      <c r="A401" t="s">
        <v>1</v>
      </c>
      <c r="B401" s="107">
        <v>44043</v>
      </c>
      <c r="C401" s="104">
        <v>1.7000000000000001E-2</v>
      </c>
      <c r="D401" s="111">
        <f t="shared" si="6"/>
        <v>1.7000000000000001E-4</v>
      </c>
      <c r="F401" s="118"/>
    </row>
    <row r="402" spans="1:6" x14ac:dyDescent="0.3">
      <c r="A402" t="s">
        <v>1</v>
      </c>
      <c r="B402" s="107">
        <v>44046</v>
      </c>
      <c r="C402" s="104">
        <v>1.4E-2</v>
      </c>
      <c r="D402" s="111">
        <f t="shared" si="6"/>
        <v>1.4000000000000001E-4</v>
      </c>
      <c r="F402" s="118"/>
    </row>
    <row r="403" spans="1:6" x14ac:dyDescent="0.3">
      <c r="A403" t="s">
        <v>1</v>
      </c>
      <c r="B403" s="107">
        <v>44047</v>
      </c>
      <c r="C403" s="104">
        <v>1.7000000000000001E-2</v>
      </c>
      <c r="D403" s="111">
        <f t="shared" si="6"/>
        <v>1.7000000000000001E-4</v>
      </c>
      <c r="F403" s="118"/>
    </row>
    <row r="404" spans="1:6" x14ac:dyDescent="0.3">
      <c r="A404" t="s">
        <v>1</v>
      </c>
      <c r="B404" s="107">
        <v>44048</v>
      </c>
      <c r="C404" s="104">
        <v>1.7999999999999999E-2</v>
      </c>
      <c r="D404" s="111">
        <f t="shared" si="6"/>
        <v>1.7999999999999998E-4</v>
      </c>
      <c r="F404" s="118"/>
    </row>
    <row r="405" spans="1:6" x14ac:dyDescent="0.3">
      <c r="A405" t="s">
        <v>1</v>
      </c>
      <c r="B405" s="107">
        <v>44049</v>
      </c>
      <c r="C405" s="104">
        <v>1.9E-2</v>
      </c>
      <c r="D405" s="111">
        <f t="shared" si="6"/>
        <v>1.8999999999999998E-4</v>
      </c>
      <c r="F405" s="118"/>
    </row>
    <row r="406" spans="1:6" x14ac:dyDescent="0.3">
      <c r="A406" t="s">
        <v>1</v>
      </c>
      <c r="B406" s="107">
        <v>44050</v>
      </c>
      <c r="C406" s="104">
        <v>2.4E-2</v>
      </c>
      <c r="D406" s="111">
        <f t="shared" si="6"/>
        <v>2.4000000000000001E-4</v>
      </c>
      <c r="F406" s="118"/>
    </row>
    <row r="407" spans="1:6" x14ac:dyDescent="0.3">
      <c r="A407" t="s">
        <v>1</v>
      </c>
      <c r="B407" s="107">
        <v>44053</v>
      </c>
      <c r="C407" s="104">
        <v>2.1999999999999999E-2</v>
      </c>
      <c r="D407" s="111">
        <f t="shared" si="6"/>
        <v>2.1999999999999998E-4</v>
      </c>
      <c r="F407" s="118"/>
    </row>
    <row r="408" spans="1:6" x14ac:dyDescent="0.3">
      <c r="A408" t="s">
        <v>1</v>
      </c>
      <c r="B408" s="107">
        <v>44054</v>
      </c>
      <c r="C408" s="104">
        <v>1.7999999999999999E-2</v>
      </c>
      <c r="D408" s="111">
        <f t="shared" si="6"/>
        <v>1.7999999999999998E-4</v>
      </c>
      <c r="F408" s="118"/>
    </row>
    <row r="409" spans="1:6" x14ac:dyDescent="0.3">
      <c r="A409" t="s">
        <v>1</v>
      </c>
      <c r="B409" s="107">
        <v>44055</v>
      </c>
      <c r="C409" s="104">
        <v>1.7999999999999999E-2</v>
      </c>
      <c r="D409" s="111">
        <f t="shared" si="6"/>
        <v>1.7999999999999998E-4</v>
      </c>
      <c r="F409" s="118"/>
    </row>
    <row r="410" spans="1:6" x14ac:dyDescent="0.3">
      <c r="A410" t="s">
        <v>1</v>
      </c>
      <c r="B410" s="107">
        <v>44056</v>
      </c>
      <c r="C410" s="104">
        <v>1.9E-2</v>
      </c>
      <c r="D410" s="111">
        <f t="shared" si="6"/>
        <v>1.8999999999999998E-4</v>
      </c>
      <c r="F410" s="118"/>
    </row>
    <row r="411" spans="1:6" x14ac:dyDescent="0.3">
      <c r="A411" t="s">
        <v>1</v>
      </c>
      <c r="B411" s="107">
        <v>44057</v>
      </c>
      <c r="C411" s="104">
        <v>0.02</v>
      </c>
      <c r="D411" s="111">
        <f t="shared" si="6"/>
        <v>2.0000000000000001E-4</v>
      </c>
      <c r="F411" s="118"/>
    </row>
    <row r="412" spans="1:6" x14ac:dyDescent="0.3">
      <c r="A412" t="s">
        <v>1</v>
      </c>
      <c r="B412" s="107">
        <v>44060</v>
      </c>
      <c r="C412" s="104">
        <v>2.5999999999999999E-2</v>
      </c>
      <c r="D412" s="111">
        <f t="shared" si="6"/>
        <v>2.5999999999999998E-4</v>
      </c>
      <c r="F412" s="118"/>
    </row>
    <row r="413" spans="1:6" x14ac:dyDescent="0.3">
      <c r="A413" t="s">
        <v>1</v>
      </c>
      <c r="B413" s="107">
        <v>44061</v>
      </c>
      <c r="C413" s="104">
        <v>2.4E-2</v>
      </c>
      <c r="D413" s="111">
        <f t="shared" si="6"/>
        <v>2.4000000000000001E-4</v>
      </c>
      <c r="F413" s="118"/>
    </row>
    <row r="414" spans="1:6" x14ac:dyDescent="0.3">
      <c r="A414" t="s">
        <v>1</v>
      </c>
      <c r="B414" s="107">
        <v>44062</v>
      </c>
      <c r="C414" s="104">
        <v>2.1999999999999999E-2</v>
      </c>
      <c r="D414" s="111">
        <f t="shared" si="6"/>
        <v>2.1999999999999998E-4</v>
      </c>
      <c r="F414" s="118"/>
    </row>
    <row r="415" spans="1:6" x14ac:dyDescent="0.3">
      <c r="A415" t="s">
        <v>1</v>
      </c>
      <c r="B415" s="107">
        <v>44063</v>
      </c>
      <c r="C415" s="104">
        <v>2.3E-2</v>
      </c>
      <c r="D415" s="111">
        <f t="shared" si="6"/>
        <v>2.3000000000000001E-4</v>
      </c>
      <c r="F415" s="118"/>
    </row>
    <row r="416" spans="1:6" x14ac:dyDescent="0.3">
      <c r="A416" t="s">
        <v>1</v>
      </c>
      <c r="B416" s="107">
        <v>44064</v>
      </c>
      <c r="C416" s="104">
        <v>0.02</v>
      </c>
      <c r="D416" s="111">
        <f t="shared" si="6"/>
        <v>2.0000000000000001E-4</v>
      </c>
      <c r="F416" s="118"/>
    </row>
    <row r="417" spans="1:6" x14ac:dyDescent="0.3">
      <c r="A417" t="s">
        <v>1</v>
      </c>
      <c r="B417" s="107">
        <v>44067</v>
      </c>
      <c r="C417" s="104">
        <v>1.4999999999999999E-2</v>
      </c>
      <c r="D417" s="111">
        <f t="shared" si="6"/>
        <v>1.4999999999999999E-4</v>
      </c>
      <c r="F417" s="118"/>
    </row>
    <row r="418" spans="1:6" x14ac:dyDescent="0.3">
      <c r="A418" t="s">
        <v>1</v>
      </c>
      <c r="B418" s="107">
        <v>44068</v>
      </c>
      <c r="C418" s="104">
        <v>1.7000000000000001E-2</v>
      </c>
      <c r="D418" s="111">
        <f t="shared" si="6"/>
        <v>1.7000000000000001E-4</v>
      </c>
      <c r="F418" s="118"/>
    </row>
    <row r="419" spans="1:6" x14ac:dyDescent="0.3">
      <c r="A419" t="s">
        <v>1</v>
      </c>
      <c r="B419" s="107">
        <v>44069</v>
      </c>
      <c r="C419" s="104">
        <v>2.3E-2</v>
      </c>
      <c r="D419" s="111">
        <f t="shared" si="6"/>
        <v>2.3000000000000001E-4</v>
      </c>
      <c r="F419" s="118"/>
    </row>
    <row r="420" spans="1:6" x14ac:dyDescent="0.3">
      <c r="A420" t="s">
        <v>1</v>
      </c>
      <c r="B420" s="107">
        <v>44070</v>
      </c>
      <c r="C420" s="104">
        <v>2.1000000000000001E-2</v>
      </c>
      <c r="D420" s="111">
        <f t="shared" si="6"/>
        <v>2.1000000000000001E-4</v>
      </c>
      <c r="F420" s="118"/>
    </row>
    <row r="421" spans="1:6" x14ac:dyDescent="0.3">
      <c r="A421" t="s">
        <v>1</v>
      </c>
      <c r="B421" s="107">
        <v>44071</v>
      </c>
      <c r="C421" s="104">
        <v>1.9E-2</v>
      </c>
      <c r="D421" s="111">
        <f t="shared" si="6"/>
        <v>1.8999999999999998E-4</v>
      </c>
      <c r="F421" s="118"/>
    </row>
    <row r="422" spans="1:6" x14ac:dyDescent="0.3">
      <c r="A422" t="s">
        <v>1</v>
      </c>
      <c r="B422" s="107">
        <v>44074</v>
      </c>
      <c r="C422" s="104">
        <v>2.7E-2</v>
      </c>
      <c r="D422" s="111">
        <f t="shared" si="6"/>
        <v>2.7E-4</v>
      </c>
      <c r="F422" s="118"/>
    </row>
    <row r="423" spans="1:6" x14ac:dyDescent="0.3">
      <c r="A423" t="s">
        <v>1</v>
      </c>
      <c r="B423" s="107">
        <v>44075</v>
      </c>
      <c r="C423" s="104">
        <v>0.02</v>
      </c>
      <c r="D423" s="111">
        <f t="shared" si="6"/>
        <v>2.0000000000000001E-4</v>
      </c>
      <c r="F423" s="118"/>
    </row>
    <row r="424" spans="1:6" x14ac:dyDescent="0.3">
      <c r="A424" t="s">
        <v>1</v>
      </c>
      <c r="B424" s="107">
        <v>44076</v>
      </c>
      <c r="C424" s="104">
        <v>1.4999999999999999E-2</v>
      </c>
      <c r="D424" s="111">
        <f t="shared" si="6"/>
        <v>1.4999999999999999E-4</v>
      </c>
      <c r="F424" s="118"/>
    </row>
    <row r="425" spans="1:6" x14ac:dyDescent="0.3">
      <c r="A425" t="s">
        <v>1</v>
      </c>
      <c r="B425" s="107">
        <v>44077</v>
      </c>
      <c r="C425" s="104">
        <v>1.4999999999999999E-2</v>
      </c>
      <c r="D425" s="111">
        <f t="shared" si="6"/>
        <v>1.4999999999999999E-4</v>
      </c>
      <c r="F425" s="118"/>
    </row>
    <row r="426" spans="1:6" x14ac:dyDescent="0.3">
      <c r="A426" t="s">
        <v>1</v>
      </c>
      <c r="B426" s="107">
        <v>44078</v>
      </c>
      <c r="C426" s="104">
        <v>1.2E-2</v>
      </c>
      <c r="D426" s="111">
        <f t="shared" si="6"/>
        <v>1.2E-4</v>
      </c>
      <c r="F426" s="118"/>
    </row>
    <row r="427" spans="1:6" x14ac:dyDescent="0.3">
      <c r="A427" t="s">
        <v>1</v>
      </c>
      <c r="B427" s="107">
        <v>44081</v>
      </c>
      <c r="C427" s="104">
        <v>1.7000000000000001E-2</v>
      </c>
      <c r="D427" s="111">
        <f t="shared" si="6"/>
        <v>1.7000000000000001E-4</v>
      </c>
      <c r="F427" s="118"/>
    </row>
    <row r="428" spans="1:6" x14ac:dyDescent="0.3">
      <c r="A428" t="s">
        <v>1</v>
      </c>
      <c r="B428" s="107">
        <v>44082</v>
      </c>
      <c r="C428" s="104">
        <v>1.7000000000000001E-2</v>
      </c>
      <c r="D428" s="111">
        <f t="shared" si="6"/>
        <v>1.7000000000000001E-4</v>
      </c>
      <c r="F428" s="118"/>
    </row>
    <row r="429" spans="1:6" x14ac:dyDescent="0.3">
      <c r="A429" t="s">
        <v>1</v>
      </c>
      <c r="B429" s="107">
        <v>44083</v>
      </c>
      <c r="C429" s="104">
        <v>2.4E-2</v>
      </c>
      <c r="D429" s="111">
        <f t="shared" si="6"/>
        <v>2.4000000000000001E-4</v>
      </c>
      <c r="F429" s="118"/>
    </row>
    <row r="430" spans="1:6" x14ac:dyDescent="0.3">
      <c r="A430" t="s">
        <v>1</v>
      </c>
      <c r="B430" s="107">
        <v>44084</v>
      </c>
      <c r="C430" s="104">
        <v>1.7999999999999999E-2</v>
      </c>
      <c r="D430" s="111">
        <f t="shared" si="6"/>
        <v>1.7999999999999998E-4</v>
      </c>
      <c r="F430" s="118"/>
    </row>
    <row r="431" spans="1:6" x14ac:dyDescent="0.3">
      <c r="A431" t="s">
        <v>1</v>
      </c>
      <c r="B431" s="107">
        <v>44085</v>
      </c>
      <c r="C431" s="104">
        <v>2.1000000000000001E-2</v>
      </c>
      <c r="D431" s="111">
        <f t="shared" si="6"/>
        <v>2.1000000000000001E-4</v>
      </c>
      <c r="F431" s="118"/>
    </row>
    <row r="432" spans="1:6" x14ac:dyDescent="0.3">
      <c r="A432" t="s">
        <v>1</v>
      </c>
      <c r="B432" s="107">
        <v>44088</v>
      </c>
      <c r="C432" s="104">
        <v>1.4999999999999999E-2</v>
      </c>
      <c r="D432" s="111">
        <f t="shared" si="6"/>
        <v>1.4999999999999999E-4</v>
      </c>
      <c r="F432" s="118"/>
    </row>
    <row r="433" spans="1:6" x14ac:dyDescent="0.3">
      <c r="A433" t="s">
        <v>1</v>
      </c>
      <c r="B433" s="107">
        <v>44089</v>
      </c>
      <c r="C433" s="104">
        <v>2.4E-2</v>
      </c>
      <c r="D433" s="111">
        <f t="shared" si="6"/>
        <v>2.4000000000000001E-4</v>
      </c>
      <c r="F433" s="118"/>
    </row>
    <row r="434" spans="1:6" x14ac:dyDescent="0.3">
      <c r="A434" t="s">
        <v>1</v>
      </c>
      <c r="B434" s="107">
        <v>44090</v>
      </c>
      <c r="C434" s="104">
        <v>0.03</v>
      </c>
      <c r="D434" s="111">
        <f t="shared" si="6"/>
        <v>2.9999999999999997E-4</v>
      </c>
      <c r="F434" s="118"/>
    </row>
    <row r="435" spans="1:6" x14ac:dyDescent="0.3">
      <c r="A435" t="s">
        <v>1</v>
      </c>
      <c r="B435" s="107">
        <v>44091</v>
      </c>
      <c r="C435" s="104">
        <v>1.7000000000000001E-2</v>
      </c>
      <c r="D435" s="111">
        <f t="shared" si="6"/>
        <v>1.7000000000000001E-4</v>
      </c>
      <c r="F435" s="118"/>
    </row>
    <row r="436" spans="1:6" x14ac:dyDescent="0.3">
      <c r="A436" t="s">
        <v>1</v>
      </c>
      <c r="B436" s="107">
        <v>44092</v>
      </c>
      <c r="C436" s="104">
        <v>1.4E-2</v>
      </c>
      <c r="D436" s="111">
        <f t="shared" si="6"/>
        <v>1.4000000000000001E-4</v>
      </c>
      <c r="F436" s="118"/>
    </row>
    <row r="437" spans="1:6" x14ac:dyDescent="0.3">
      <c r="A437" t="s">
        <v>1</v>
      </c>
      <c r="B437" s="107">
        <v>44095</v>
      </c>
      <c r="C437" s="104">
        <v>2.3E-2</v>
      </c>
      <c r="D437" s="111">
        <f t="shared" si="6"/>
        <v>2.3000000000000001E-4</v>
      </c>
      <c r="F437" s="118"/>
    </row>
    <row r="438" spans="1:6" x14ac:dyDescent="0.3">
      <c r="A438" t="s">
        <v>1</v>
      </c>
      <c r="B438" s="107">
        <v>44096</v>
      </c>
      <c r="C438" s="104">
        <v>1.9E-2</v>
      </c>
      <c r="D438" s="111">
        <f t="shared" si="6"/>
        <v>1.8999999999999998E-4</v>
      </c>
      <c r="F438" s="118"/>
    </row>
    <row r="439" spans="1:6" x14ac:dyDescent="0.3">
      <c r="A439" t="s">
        <v>1</v>
      </c>
      <c r="B439" s="107">
        <v>44097</v>
      </c>
      <c r="C439" s="104">
        <v>0.02</v>
      </c>
      <c r="D439" s="111">
        <f t="shared" si="6"/>
        <v>2.0000000000000001E-4</v>
      </c>
      <c r="F439" s="118"/>
    </row>
    <row r="440" spans="1:6" x14ac:dyDescent="0.3">
      <c r="A440" t="s">
        <v>1</v>
      </c>
      <c r="B440" s="107">
        <v>44098</v>
      </c>
      <c r="C440" s="104">
        <v>1.4999999999999999E-2</v>
      </c>
      <c r="D440" s="111">
        <f t="shared" si="6"/>
        <v>1.4999999999999999E-4</v>
      </c>
      <c r="F440" s="118"/>
    </row>
    <row r="441" spans="1:6" x14ac:dyDescent="0.3">
      <c r="A441" t="s">
        <v>1</v>
      </c>
      <c r="B441" s="107">
        <v>44099</v>
      </c>
      <c r="C441" s="104">
        <v>1.6E-2</v>
      </c>
      <c r="D441" s="111">
        <f t="shared" si="6"/>
        <v>1.6000000000000001E-4</v>
      </c>
      <c r="F441" s="118"/>
    </row>
    <row r="442" spans="1:6" x14ac:dyDescent="0.3">
      <c r="A442" t="s">
        <v>1</v>
      </c>
      <c r="B442" s="107">
        <v>44102</v>
      </c>
      <c r="C442" s="104">
        <v>2.1999999999999999E-2</v>
      </c>
      <c r="D442" s="111">
        <f t="shared" si="6"/>
        <v>2.1999999999999998E-4</v>
      </c>
      <c r="F442" s="118"/>
    </row>
    <row r="443" spans="1:6" x14ac:dyDescent="0.3">
      <c r="A443" t="s">
        <v>1</v>
      </c>
      <c r="B443" s="107">
        <v>44103</v>
      </c>
      <c r="C443" s="104">
        <v>2.1999999999999999E-2</v>
      </c>
      <c r="D443" s="111">
        <f t="shared" si="6"/>
        <v>2.1999999999999998E-4</v>
      </c>
      <c r="F443" s="118"/>
    </row>
    <row r="444" spans="1:6" x14ac:dyDescent="0.3">
      <c r="A444" t="s">
        <v>1</v>
      </c>
      <c r="B444" s="107">
        <v>44104</v>
      </c>
      <c r="C444" s="104">
        <v>2.7E-2</v>
      </c>
      <c r="D444" s="111">
        <f t="shared" si="6"/>
        <v>2.7E-4</v>
      </c>
      <c r="F444" s="118"/>
    </row>
    <row r="445" spans="1:6" x14ac:dyDescent="0.3">
      <c r="A445" t="s">
        <v>1</v>
      </c>
      <c r="B445" s="107">
        <v>44105</v>
      </c>
      <c r="C445" s="104">
        <v>2.9000000000000001E-2</v>
      </c>
      <c r="D445" s="111">
        <f t="shared" si="6"/>
        <v>2.9E-4</v>
      </c>
      <c r="F445" s="118"/>
    </row>
    <row r="446" spans="1:6" x14ac:dyDescent="0.3">
      <c r="A446" t="s">
        <v>1</v>
      </c>
      <c r="B446" s="107">
        <v>44106</v>
      </c>
      <c r="C446" s="104">
        <v>2.8000000000000001E-2</v>
      </c>
      <c r="D446" s="111">
        <f t="shared" si="6"/>
        <v>2.8000000000000003E-4</v>
      </c>
      <c r="F446" s="118"/>
    </row>
    <row r="447" spans="1:6" x14ac:dyDescent="0.3">
      <c r="A447" t="s">
        <v>1</v>
      </c>
      <c r="B447" s="107">
        <v>44109</v>
      </c>
      <c r="C447" s="104">
        <v>3.7999999999999999E-2</v>
      </c>
      <c r="D447" s="111">
        <f t="shared" si="6"/>
        <v>3.7999999999999997E-4</v>
      </c>
      <c r="F447" s="118"/>
    </row>
    <row r="448" spans="1:6" x14ac:dyDescent="0.3">
      <c r="A448" t="s">
        <v>1</v>
      </c>
      <c r="B448" s="107">
        <v>44110</v>
      </c>
      <c r="C448" s="104">
        <v>3.4000000000000002E-2</v>
      </c>
      <c r="D448" s="111">
        <f t="shared" si="6"/>
        <v>3.4000000000000002E-4</v>
      </c>
      <c r="F448" s="118"/>
    </row>
    <row r="449" spans="1:6" x14ac:dyDescent="0.3">
      <c r="A449" t="s">
        <v>1</v>
      </c>
      <c r="B449" s="107">
        <v>44111</v>
      </c>
      <c r="C449" s="104">
        <v>3.5000000000000003E-2</v>
      </c>
      <c r="D449" s="111">
        <f t="shared" si="6"/>
        <v>3.5000000000000005E-4</v>
      </c>
      <c r="F449" s="118"/>
    </row>
    <row r="450" spans="1:6" x14ac:dyDescent="0.3">
      <c r="A450" t="s">
        <v>1</v>
      </c>
      <c r="B450" s="107">
        <v>44112</v>
      </c>
      <c r="C450" s="104">
        <v>5.7000000000000002E-2</v>
      </c>
      <c r="D450" s="111">
        <f t="shared" si="6"/>
        <v>5.6999999999999998E-4</v>
      </c>
      <c r="F450" s="118"/>
    </row>
    <row r="451" spans="1:6" x14ac:dyDescent="0.3">
      <c r="A451" t="s">
        <v>1</v>
      </c>
      <c r="B451" s="107">
        <v>44113</v>
      </c>
      <c r="C451" s="104">
        <v>2.3E-2</v>
      </c>
      <c r="D451" s="111">
        <f t="shared" si="6"/>
        <v>2.3000000000000001E-4</v>
      </c>
      <c r="F451" s="118"/>
    </row>
    <row r="452" spans="1:6" x14ac:dyDescent="0.3">
      <c r="A452" t="s">
        <v>1</v>
      </c>
      <c r="B452" s="107">
        <v>44116</v>
      </c>
      <c r="C452" s="104">
        <v>1.0999999999999999E-2</v>
      </c>
      <c r="D452" s="111">
        <f t="shared" ref="D452:D515" si="7">C452/100</f>
        <v>1.0999999999999999E-4</v>
      </c>
      <c r="F452" s="118"/>
    </row>
    <row r="453" spans="1:6" x14ac:dyDescent="0.3">
      <c r="A453" t="s">
        <v>1</v>
      </c>
      <c r="B453" s="107">
        <v>44117</v>
      </c>
      <c r="C453" s="104">
        <v>1.2999999999999999E-2</v>
      </c>
      <c r="D453" s="111">
        <f t="shared" si="7"/>
        <v>1.2999999999999999E-4</v>
      </c>
      <c r="F453" s="118"/>
    </row>
    <row r="454" spans="1:6" x14ac:dyDescent="0.3">
      <c r="A454" t="s">
        <v>1</v>
      </c>
      <c r="B454" s="107">
        <v>44118</v>
      </c>
      <c r="C454" s="104">
        <v>2.5000000000000001E-2</v>
      </c>
      <c r="D454" s="111">
        <f t="shared" si="7"/>
        <v>2.5000000000000001E-4</v>
      </c>
      <c r="F454" s="118"/>
    </row>
    <row r="455" spans="1:6" x14ac:dyDescent="0.3">
      <c r="A455" t="s">
        <v>1</v>
      </c>
      <c r="B455" s="107">
        <v>44119</v>
      </c>
      <c r="C455" s="104">
        <v>2.1999999999999999E-2</v>
      </c>
      <c r="D455" s="111">
        <f t="shared" si="7"/>
        <v>2.1999999999999998E-4</v>
      </c>
      <c r="F455" s="118"/>
    </row>
    <row r="456" spans="1:6" x14ac:dyDescent="0.3">
      <c r="A456" t="s">
        <v>1</v>
      </c>
      <c r="B456" s="107">
        <v>44120</v>
      </c>
      <c r="C456" s="104">
        <v>1.9E-2</v>
      </c>
      <c r="D456" s="111">
        <f t="shared" si="7"/>
        <v>1.8999999999999998E-4</v>
      </c>
      <c r="F456" s="118"/>
    </row>
    <row r="457" spans="1:6" x14ac:dyDescent="0.3">
      <c r="A457" t="s">
        <v>1</v>
      </c>
      <c r="B457" s="107">
        <v>44123</v>
      </c>
      <c r="C457" s="104">
        <v>2.1000000000000001E-2</v>
      </c>
      <c r="D457" s="111">
        <f t="shared" si="7"/>
        <v>2.1000000000000001E-4</v>
      </c>
      <c r="F457" s="118"/>
    </row>
    <row r="458" spans="1:6" x14ac:dyDescent="0.3">
      <c r="A458" t="s">
        <v>1</v>
      </c>
      <c r="B458" s="107">
        <v>44124</v>
      </c>
      <c r="C458" s="104">
        <v>3.3000000000000002E-2</v>
      </c>
      <c r="D458" s="111">
        <f t="shared" si="7"/>
        <v>3.3E-4</v>
      </c>
      <c r="F458" s="118"/>
    </row>
    <row r="459" spans="1:6" x14ac:dyDescent="0.3">
      <c r="A459" t="s">
        <v>1</v>
      </c>
      <c r="B459" s="107">
        <v>44125</v>
      </c>
      <c r="C459" s="104">
        <v>2.5999999999999999E-2</v>
      </c>
      <c r="D459" s="111">
        <f t="shared" si="7"/>
        <v>2.5999999999999998E-4</v>
      </c>
      <c r="F459" s="118"/>
    </row>
    <row r="460" spans="1:6" x14ac:dyDescent="0.3">
      <c r="A460" t="s">
        <v>1</v>
      </c>
      <c r="B460" s="107">
        <v>44126</v>
      </c>
      <c r="C460" s="104">
        <v>2.3E-2</v>
      </c>
      <c r="D460" s="111">
        <f t="shared" si="7"/>
        <v>2.3000000000000001E-4</v>
      </c>
      <c r="F460" s="118"/>
    </row>
    <row r="461" spans="1:6" x14ac:dyDescent="0.3">
      <c r="A461" t="s">
        <v>1</v>
      </c>
      <c r="B461" s="107">
        <v>44127</v>
      </c>
      <c r="C461" s="104">
        <v>1.9E-2</v>
      </c>
      <c r="D461" s="111">
        <f t="shared" si="7"/>
        <v>1.8999999999999998E-4</v>
      </c>
      <c r="F461" s="118"/>
    </row>
    <row r="462" spans="1:6" x14ac:dyDescent="0.3">
      <c r="A462" t="s">
        <v>1</v>
      </c>
      <c r="B462" s="107">
        <v>44130</v>
      </c>
      <c r="C462" s="104">
        <v>2.3E-2</v>
      </c>
      <c r="D462" s="111">
        <f t="shared" si="7"/>
        <v>2.3000000000000001E-4</v>
      </c>
      <c r="F462" s="118"/>
    </row>
    <row r="463" spans="1:6" x14ac:dyDescent="0.3">
      <c r="A463" t="s">
        <v>1</v>
      </c>
      <c r="B463" s="107">
        <v>44131</v>
      </c>
      <c r="C463" s="104">
        <v>2.1000000000000001E-2</v>
      </c>
      <c r="D463" s="111">
        <f t="shared" si="7"/>
        <v>2.1000000000000001E-4</v>
      </c>
      <c r="F463" s="118"/>
    </row>
    <row r="464" spans="1:6" x14ac:dyDescent="0.3">
      <c r="A464" t="s">
        <v>1</v>
      </c>
      <c r="B464" s="107">
        <v>44132</v>
      </c>
      <c r="C464" s="104">
        <v>1.7999999999999999E-2</v>
      </c>
      <c r="D464" s="111">
        <f t="shared" si="7"/>
        <v>1.7999999999999998E-4</v>
      </c>
      <c r="F464" s="118"/>
    </row>
    <row r="465" spans="1:6" x14ac:dyDescent="0.3">
      <c r="A465" t="s">
        <v>1</v>
      </c>
      <c r="B465" s="107">
        <v>44133</v>
      </c>
      <c r="C465" s="104">
        <v>1.2E-2</v>
      </c>
      <c r="D465" s="111">
        <f t="shared" si="7"/>
        <v>1.2E-4</v>
      </c>
      <c r="F465" s="118"/>
    </row>
    <row r="466" spans="1:6" x14ac:dyDescent="0.3">
      <c r="A466" t="s">
        <v>1</v>
      </c>
      <c r="B466" s="107">
        <v>44134</v>
      </c>
      <c r="C466" s="104">
        <v>1.4999999999999999E-2</v>
      </c>
      <c r="D466" s="111">
        <f t="shared" si="7"/>
        <v>1.4999999999999999E-4</v>
      </c>
      <c r="F466" s="118"/>
    </row>
    <row r="467" spans="1:6" x14ac:dyDescent="0.3">
      <c r="A467" t="s">
        <v>1</v>
      </c>
      <c r="B467" s="107">
        <v>44137</v>
      </c>
      <c r="C467" s="104">
        <v>2.1999999999999999E-2</v>
      </c>
      <c r="D467" s="111">
        <f t="shared" si="7"/>
        <v>2.1999999999999998E-4</v>
      </c>
      <c r="F467" s="118"/>
    </row>
    <row r="468" spans="1:6" x14ac:dyDescent="0.3">
      <c r="A468" t="s">
        <v>1</v>
      </c>
      <c r="B468" s="107">
        <v>44138</v>
      </c>
      <c r="C468" s="104">
        <v>1.2E-2</v>
      </c>
      <c r="D468" s="111">
        <f t="shared" si="7"/>
        <v>1.2E-4</v>
      </c>
      <c r="F468" s="118"/>
    </row>
    <row r="469" spans="1:6" x14ac:dyDescent="0.3">
      <c r="A469" t="s">
        <v>1</v>
      </c>
      <c r="B469" s="107">
        <v>44139</v>
      </c>
      <c r="C469" s="104">
        <v>1.2999999999999999E-2</v>
      </c>
      <c r="D469" s="111">
        <f t="shared" si="7"/>
        <v>1.2999999999999999E-4</v>
      </c>
      <c r="F469" s="118"/>
    </row>
    <row r="470" spans="1:6" x14ac:dyDescent="0.3">
      <c r="A470" t="s">
        <v>1</v>
      </c>
      <c r="B470" s="107">
        <v>44140</v>
      </c>
      <c r="C470" s="104">
        <v>1.4E-2</v>
      </c>
      <c r="D470" s="111">
        <f t="shared" si="7"/>
        <v>1.4000000000000001E-4</v>
      </c>
      <c r="F470" s="118"/>
    </row>
    <row r="471" spans="1:6" x14ac:dyDescent="0.3">
      <c r="A471" t="s">
        <v>1</v>
      </c>
      <c r="B471" s="107">
        <v>44141</v>
      </c>
      <c r="C471" s="104">
        <v>8.9999999999999993E-3</v>
      </c>
      <c r="D471" s="111">
        <f t="shared" si="7"/>
        <v>8.9999999999999992E-5</v>
      </c>
      <c r="F471" s="118"/>
    </row>
    <row r="472" spans="1:6" x14ac:dyDescent="0.3">
      <c r="A472" t="s">
        <v>1</v>
      </c>
      <c r="B472" s="107">
        <v>44144</v>
      </c>
      <c r="C472" s="104">
        <v>1.4999999999999999E-2</v>
      </c>
      <c r="D472" s="111">
        <f t="shared" si="7"/>
        <v>1.4999999999999999E-4</v>
      </c>
      <c r="F472" s="118"/>
    </row>
    <row r="473" spans="1:6" x14ac:dyDescent="0.3">
      <c r="A473" t="s">
        <v>1</v>
      </c>
      <c r="B473" s="107">
        <v>44145</v>
      </c>
      <c r="C473" s="104">
        <v>1.4E-2</v>
      </c>
      <c r="D473" s="111">
        <f t="shared" si="7"/>
        <v>1.4000000000000001E-4</v>
      </c>
      <c r="F473" s="118"/>
    </row>
    <row r="474" spans="1:6" x14ac:dyDescent="0.3">
      <c r="A474" t="s">
        <v>1</v>
      </c>
      <c r="B474" s="107">
        <v>44147</v>
      </c>
      <c r="C474" s="104">
        <v>2.1999999999999999E-2</v>
      </c>
      <c r="D474" s="111">
        <f t="shared" si="7"/>
        <v>2.1999999999999998E-4</v>
      </c>
      <c r="F474" s="118"/>
    </row>
    <row r="475" spans="1:6" x14ac:dyDescent="0.3">
      <c r="A475" t="s">
        <v>1</v>
      </c>
      <c r="B475" s="107">
        <v>44148</v>
      </c>
      <c r="C475" s="104">
        <v>1.2E-2</v>
      </c>
      <c r="D475" s="111">
        <f t="shared" si="7"/>
        <v>1.2E-4</v>
      </c>
      <c r="F475" s="118"/>
    </row>
    <row r="476" spans="1:6" x14ac:dyDescent="0.3">
      <c r="A476" t="s">
        <v>1</v>
      </c>
      <c r="B476" s="107">
        <v>44151</v>
      </c>
      <c r="C476" s="104">
        <v>1.7000000000000001E-2</v>
      </c>
      <c r="D476" s="111">
        <f t="shared" si="7"/>
        <v>1.7000000000000001E-4</v>
      </c>
      <c r="F476" s="118"/>
    </row>
    <row r="477" spans="1:6" x14ac:dyDescent="0.3">
      <c r="A477" t="s">
        <v>1</v>
      </c>
      <c r="B477" s="107">
        <v>44152</v>
      </c>
      <c r="C477" s="104">
        <v>2.1999999999999999E-2</v>
      </c>
      <c r="D477" s="111">
        <f t="shared" si="7"/>
        <v>2.1999999999999998E-4</v>
      </c>
      <c r="F477" s="118"/>
    </row>
    <row r="478" spans="1:6" x14ac:dyDescent="0.3">
      <c r="A478" t="s">
        <v>1</v>
      </c>
      <c r="B478" s="107">
        <v>44153</v>
      </c>
      <c r="C478" s="104">
        <v>2.4E-2</v>
      </c>
      <c r="D478" s="111">
        <f t="shared" si="7"/>
        <v>2.4000000000000001E-4</v>
      </c>
      <c r="F478" s="118"/>
    </row>
    <row r="479" spans="1:6" x14ac:dyDescent="0.3">
      <c r="A479" t="s">
        <v>1</v>
      </c>
      <c r="B479" s="107">
        <v>44154</v>
      </c>
      <c r="C479" s="104">
        <v>1.9E-2</v>
      </c>
      <c r="D479" s="111">
        <f t="shared" si="7"/>
        <v>1.8999999999999998E-4</v>
      </c>
      <c r="F479" s="118"/>
    </row>
    <row r="480" spans="1:6" x14ac:dyDescent="0.3">
      <c r="A480" t="s">
        <v>1</v>
      </c>
      <c r="B480" s="107">
        <v>44155</v>
      </c>
      <c r="C480" s="104">
        <v>1.7000000000000001E-2</v>
      </c>
      <c r="D480" s="111">
        <f t="shared" si="7"/>
        <v>1.7000000000000001E-4</v>
      </c>
      <c r="F480" s="118"/>
    </row>
    <row r="481" spans="1:6" x14ac:dyDescent="0.3">
      <c r="A481" t="s">
        <v>1</v>
      </c>
      <c r="B481" s="107">
        <v>44158</v>
      </c>
      <c r="C481" s="104">
        <v>2.5999999999999999E-2</v>
      </c>
      <c r="D481" s="111">
        <f t="shared" si="7"/>
        <v>2.5999999999999998E-4</v>
      </c>
      <c r="F481" s="118"/>
    </row>
    <row r="482" spans="1:6" x14ac:dyDescent="0.3">
      <c r="A482" t="s">
        <v>1</v>
      </c>
      <c r="B482" s="107">
        <v>44159</v>
      </c>
      <c r="C482" s="104">
        <v>1.4999999999999999E-2</v>
      </c>
      <c r="D482" s="111">
        <f t="shared" si="7"/>
        <v>1.4999999999999999E-4</v>
      </c>
      <c r="F482" s="118"/>
    </row>
    <row r="483" spans="1:6" x14ac:dyDescent="0.3">
      <c r="A483" t="s">
        <v>1</v>
      </c>
      <c r="B483" s="107">
        <v>44160</v>
      </c>
      <c r="C483" s="104">
        <v>1.7999999999999999E-2</v>
      </c>
      <c r="D483" s="111">
        <f t="shared" si="7"/>
        <v>1.7999999999999998E-4</v>
      </c>
      <c r="F483" s="118"/>
    </row>
    <row r="484" spans="1:6" x14ac:dyDescent="0.3">
      <c r="A484" t="s">
        <v>1</v>
      </c>
      <c r="B484" s="107">
        <v>44161</v>
      </c>
      <c r="C484" s="104">
        <v>1.2E-2</v>
      </c>
      <c r="D484" s="111">
        <f t="shared" si="7"/>
        <v>1.2E-4</v>
      </c>
      <c r="F484" s="118"/>
    </row>
    <row r="485" spans="1:6" x14ac:dyDescent="0.3">
      <c r="A485" t="s">
        <v>1</v>
      </c>
      <c r="B485" s="107">
        <v>44162</v>
      </c>
      <c r="C485" s="104">
        <v>1.0999999999999999E-2</v>
      </c>
      <c r="D485" s="111">
        <f t="shared" si="7"/>
        <v>1.0999999999999999E-4</v>
      </c>
      <c r="F485" s="118"/>
    </row>
    <row r="486" spans="1:6" x14ac:dyDescent="0.3">
      <c r="A486" t="s">
        <v>1</v>
      </c>
      <c r="B486" s="107">
        <v>44165</v>
      </c>
      <c r="C486" s="104">
        <v>1.4999999999999999E-2</v>
      </c>
      <c r="D486" s="111">
        <f t="shared" si="7"/>
        <v>1.4999999999999999E-4</v>
      </c>
      <c r="F486" s="118"/>
    </row>
    <row r="487" spans="1:6" x14ac:dyDescent="0.3">
      <c r="A487" t="s">
        <v>1</v>
      </c>
      <c r="B487" s="107">
        <v>44166</v>
      </c>
      <c r="C487" s="104">
        <v>1.0999999999999999E-2</v>
      </c>
      <c r="D487" s="111">
        <f t="shared" si="7"/>
        <v>1.0999999999999999E-4</v>
      </c>
      <c r="F487" s="118"/>
    </row>
    <row r="488" spans="1:6" x14ac:dyDescent="0.3">
      <c r="A488" t="s">
        <v>1</v>
      </c>
      <c r="B488" s="107">
        <v>44167</v>
      </c>
      <c r="C488" s="104">
        <v>1.2999999999999999E-2</v>
      </c>
      <c r="D488" s="111">
        <f t="shared" si="7"/>
        <v>1.2999999999999999E-4</v>
      </c>
      <c r="F488" s="118"/>
    </row>
    <row r="489" spans="1:6" x14ac:dyDescent="0.3">
      <c r="A489" t="s">
        <v>1</v>
      </c>
      <c r="B489" s="107">
        <v>44168</v>
      </c>
      <c r="C489" s="104">
        <v>-1.2E-2</v>
      </c>
      <c r="D489" s="111">
        <f t="shared" si="7"/>
        <v>-1.2E-4</v>
      </c>
      <c r="F489" s="118"/>
    </row>
    <row r="490" spans="1:6" x14ac:dyDescent="0.3">
      <c r="A490" t="s">
        <v>1</v>
      </c>
      <c r="B490" s="107">
        <v>44169</v>
      </c>
      <c r="C490" s="104">
        <v>1.2999999999999999E-2</v>
      </c>
      <c r="D490" s="111">
        <f t="shared" si="7"/>
        <v>1.2999999999999999E-4</v>
      </c>
      <c r="F490" s="118"/>
    </row>
    <row r="491" spans="1:6" x14ac:dyDescent="0.3">
      <c r="A491" t="s">
        <v>1</v>
      </c>
      <c r="B491" s="107">
        <v>44172</v>
      </c>
      <c r="C491" s="104">
        <v>1.4E-2</v>
      </c>
      <c r="D491" s="111">
        <f t="shared" si="7"/>
        <v>1.4000000000000001E-4</v>
      </c>
      <c r="F491" s="118"/>
    </row>
    <row r="492" spans="1:6" x14ac:dyDescent="0.3">
      <c r="A492" t="s">
        <v>1</v>
      </c>
      <c r="B492" s="107">
        <v>44173</v>
      </c>
      <c r="C492" s="104">
        <v>7.0000000000000001E-3</v>
      </c>
      <c r="D492" s="111">
        <f t="shared" si="7"/>
        <v>7.0000000000000007E-5</v>
      </c>
      <c r="F492" s="118"/>
    </row>
    <row r="493" spans="1:6" x14ac:dyDescent="0.3">
      <c r="A493" t="s">
        <v>1</v>
      </c>
      <c r="B493" s="107">
        <v>44174</v>
      </c>
      <c r="C493" s="104">
        <v>8.0000000000000002E-3</v>
      </c>
      <c r="D493" s="111">
        <f t="shared" si="7"/>
        <v>8.0000000000000007E-5</v>
      </c>
      <c r="F493" s="118"/>
    </row>
    <row r="494" spans="1:6" x14ac:dyDescent="0.3">
      <c r="A494" t="s">
        <v>1</v>
      </c>
      <c r="B494" s="107">
        <v>44175</v>
      </c>
      <c r="C494" s="104">
        <v>1.2999999999999999E-2</v>
      </c>
      <c r="D494" s="111">
        <f t="shared" si="7"/>
        <v>1.2999999999999999E-4</v>
      </c>
      <c r="F494" s="118"/>
    </row>
    <row r="495" spans="1:6" x14ac:dyDescent="0.3">
      <c r="A495" t="s">
        <v>1</v>
      </c>
      <c r="B495" s="107">
        <v>44176</v>
      </c>
      <c r="C495" s="104">
        <v>1.2999999999999999E-2</v>
      </c>
      <c r="D495" s="111">
        <f t="shared" si="7"/>
        <v>1.2999999999999999E-4</v>
      </c>
      <c r="F495" s="118"/>
    </row>
    <row r="496" spans="1:6" x14ac:dyDescent="0.3">
      <c r="A496" t="s">
        <v>1</v>
      </c>
      <c r="B496" s="107">
        <v>44179</v>
      </c>
      <c r="C496" s="104">
        <v>-3.0000000000000001E-3</v>
      </c>
      <c r="D496" s="111">
        <f t="shared" si="7"/>
        <v>-3.0000000000000001E-5</v>
      </c>
      <c r="F496" s="118"/>
    </row>
    <row r="497" spans="1:6" x14ac:dyDescent="0.3">
      <c r="A497" t="s">
        <v>1</v>
      </c>
      <c r="B497" s="107">
        <v>44180</v>
      </c>
      <c r="C497" s="104">
        <v>1.4E-2</v>
      </c>
      <c r="D497" s="111">
        <f t="shared" si="7"/>
        <v>1.4000000000000001E-4</v>
      </c>
      <c r="F497" s="118"/>
    </row>
    <row r="498" spans="1:6" x14ac:dyDescent="0.3">
      <c r="A498" t="s">
        <v>1</v>
      </c>
      <c r="B498" s="107">
        <v>44181</v>
      </c>
      <c r="C498" s="104">
        <v>1.4999999999999999E-2</v>
      </c>
      <c r="D498" s="111">
        <f t="shared" si="7"/>
        <v>1.4999999999999999E-4</v>
      </c>
      <c r="F498" s="118"/>
    </row>
    <row r="499" spans="1:6" x14ac:dyDescent="0.3">
      <c r="A499" t="s">
        <v>1</v>
      </c>
      <c r="B499" s="107">
        <v>44182</v>
      </c>
      <c r="C499" s="104">
        <v>1.0999999999999999E-2</v>
      </c>
      <c r="D499" s="111">
        <f t="shared" si="7"/>
        <v>1.0999999999999999E-4</v>
      </c>
      <c r="F499" s="118"/>
    </row>
    <row r="500" spans="1:6" x14ac:dyDescent="0.3">
      <c r="A500" t="s">
        <v>1</v>
      </c>
      <c r="B500" s="107">
        <v>44183</v>
      </c>
      <c r="C500" s="104">
        <v>8.9999999999999993E-3</v>
      </c>
      <c r="D500" s="111">
        <f t="shared" si="7"/>
        <v>8.9999999999999992E-5</v>
      </c>
      <c r="F500" s="118"/>
    </row>
    <row r="501" spans="1:6" x14ac:dyDescent="0.3">
      <c r="A501" t="s">
        <v>1</v>
      </c>
      <c r="B501" s="107">
        <v>44186</v>
      </c>
      <c r="C501" s="104">
        <v>4.0000000000000001E-3</v>
      </c>
      <c r="D501" s="111">
        <f t="shared" si="7"/>
        <v>4.0000000000000003E-5</v>
      </c>
      <c r="F501" s="118"/>
    </row>
    <row r="502" spans="1:6" x14ac:dyDescent="0.3">
      <c r="A502" t="s">
        <v>1</v>
      </c>
      <c r="B502" s="107">
        <v>44187</v>
      </c>
      <c r="C502" s="104">
        <v>1.0999999999999999E-2</v>
      </c>
      <c r="D502" s="111">
        <f t="shared" si="7"/>
        <v>1.0999999999999999E-4</v>
      </c>
      <c r="F502" s="118"/>
    </row>
    <row r="503" spans="1:6" x14ac:dyDescent="0.3">
      <c r="A503" t="s">
        <v>1</v>
      </c>
      <c r="B503" s="107">
        <v>44188</v>
      </c>
      <c r="C503" s="104">
        <v>-1.4E-2</v>
      </c>
      <c r="D503" s="111">
        <f t="shared" si="7"/>
        <v>-1.4000000000000001E-4</v>
      </c>
      <c r="F503" s="118"/>
    </row>
    <row r="504" spans="1:6" x14ac:dyDescent="0.3">
      <c r="A504" t="s">
        <v>1</v>
      </c>
      <c r="B504" s="107">
        <v>44189</v>
      </c>
      <c r="C504" s="104">
        <v>-2.7E-2</v>
      </c>
      <c r="D504" s="111">
        <f t="shared" si="7"/>
        <v>-2.7E-4</v>
      </c>
      <c r="F504" s="118"/>
    </row>
    <row r="505" spans="1:6" x14ac:dyDescent="0.3">
      <c r="A505" t="s">
        <v>1</v>
      </c>
      <c r="B505" s="107">
        <v>44193</v>
      </c>
      <c r="C505" s="104">
        <v>8.0000000000000002E-3</v>
      </c>
      <c r="D505" s="111">
        <f t="shared" si="7"/>
        <v>8.0000000000000007E-5</v>
      </c>
      <c r="F505" s="118"/>
    </row>
    <row r="506" spans="1:6" x14ac:dyDescent="0.3">
      <c r="A506" t="s">
        <v>1</v>
      </c>
      <c r="B506" s="107">
        <v>44194</v>
      </c>
      <c r="C506" s="104">
        <v>1.4E-2</v>
      </c>
      <c r="D506" s="111">
        <f t="shared" si="7"/>
        <v>1.4000000000000001E-4</v>
      </c>
      <c r="F506" s="118"/>
    </row>
    <row r="507" spans="1:6" x14ac:dyDescent="0.3">
      <c r="A507" t="s">
        <v>1</v>
      </c>
      <c r="B507" s="107">
        <v>44195</v>
      </c>
      <c r="C507" s="104">
        <v>1.6E-2</v>
      </c>
      <c r="D507" s="111">
        <f t="shared" si="7"/>
        <v>1.6000000000000001E-4</v>
      </c>
      <c r="F507" s="118"/>
    </row>
    <row r="508" spans="1:6" x14ac:dyDescent="0.3">
      <c r="A508" t="s">
        <v>1</v>
      </c>
      <c r="B508" s="107">
        <v>44196</v>
      </c>
      <c r="C508" s="104">
        <v>-5.3999999999999999E-2</v>
      </c>
      <c r="D508" s="111">
        <f t="shared" si="7"/>
        <v>-5.4000000000000001E-4</v>
      </c>
      <c r="F508" s="118"/>
    </row>
    <row r="509" spans="1:6" x14ac:dyDescent="0.3">
      <c r="A509" t="s">
        <v>1</v>
      </c>
      <c r="B509" s="107">
        <v>44200</v>
      </c>
      <c r="C509" s="104">
        <v>-1.0999999999999999E-2</v>
      </c>
      <c r="D509" s="111">
        <f t="shared" si="7"/>
        <v>-1.0999999999999999E-4</v>
      </c>
      <c r="F509" s="118"/>
    </row>
    <row r="510" spans="1:6" x14ac:dyDescent="0.3">
      <c r="A510" t="s">
        <v>1</v>
      </c>
      <c r="B510" s="107">
        <v>44201</v>
      </c>
      <c r="C510" s="104">
        <v>-0.04</v>
      </c>
      <c r="D510" s="111">
        <f t="shared" si="7"/>
        <v>-4.0000000000000002E-4</v>
      </c>
      <c r="F510" s="118"/>
    </row>
    <row r="511" spans="1:6" x14ac:dyDescent="0.3">
      <c r="A511" t="s">
        <v>1</v>
      </c>
      <c r="B511" s="107">
        <v>44203</v>
      </c>
      <c r="C511" s="104">
        <v>-2.1000000000000001E-2</v>
      </c>
      <c r="D511" s="111">
        <f t="shared" si="7"/>
        <v>-2.1000000000000001E-4</v>
      </c>
      <c r="F511" s="118"/>
    </row>
    <row r="512" spans="1:6" x14ac:dyDescent="0.3">
      <c r="A512" t="s">
        <v>1</v>
      </c>
      <c r="B512" s="107">
        <v>44204</v>
      </c>
      <c r="C512" s="104">
        <v>5.0000000000000001E-3</v>
      </c>
      <c r="D512" s="111">
        <f t="shared" si="7"/>
        <v>5.0000000000000002E-5</v>
      </c>
      <c r="F512" s="118"/>
    </row>
    <row r="513" spans="1:6" x14ac:dyDescent="0.3">
      <c r="A513" t="s">
        <v>1</v>
      </c>
      <c r="B513" s="107">
        <v>44207</v>
      </c>
      <c r="C513" s="104">
        <v>-5.5E-2</v>
      </c>
      <c r="D513" s="111">
        <f t="shared" si="7"/>
        <v>-5.5000000000000003E-4</v>
      </c>
      <c r="F513" s="118"/>
    </row>
    <row r="514" spans="1:6" x14ac:dyDescent="0.3">
      <c r="A514" t="s">
        <v>1</v>
      </c>
      <c r="B514" s="107">
        <v>44208</v>
      </c>
      <c r="C514" s="104">
        <v>-1.2999999999999999E-2</v>
      </c>
      <c r="D514" s="111">
        <f t="shared" si="7"/>
        <v>-1.2999999999999999E-4</v>
      </c>
      <c r="F514" s="118"/>
    </row>
    <row r="515" spans="1:6" x14ac:dyDescent="0.3">
      <c r="A515" t="s">
        <v>1</v>
      </c>
      <c r="B515" s="107">
        <v>44209</v>
      </c>
      <c r="C515" s="104">
        <v>-0.02</v>
      </c>
      <c r="D515" s="111">
        <f t="shared" si="7"/>
        <v>-2.0000000000000001E-4</v>
      </c>
      <c r="F515" s="118"/>
    </row>
    <row r="516" spans="1:6" x14ac:dyDescent="0.3">
      <c r="A516" t="s">
        <v>1</v>
      </c>
      <c r="B516" s="107">
        <v>44210</v>
      </c>
      <c r="C516" s="104">
        <v>-7.0000000000000001E-3</v>
      </c>
      <c r="D516" s="111">
        <f t="shared" ref="D516:D579" si="8">C516/100</f>
        <v>-7.0000000000000007E-5</v>
      </c>
      <c r="F516" s="118"/>
    </row>
    <row r="517" spans="1:6" x14ac:dyDescent="0.3">
      <c r="A517" t="s">
        <v>1</v>
      </c>
      <c r="B517" s="107">
        <v>44211</v>
      </c>
      <c r="C517" s="104">
        <v>7.0000000000000001E-3</v>
      </c>
      <c r="D517" s="111">
        <f t="shared" si="8"/>
        <v>7.0000000000000007E-5</v>
      </c>
      <c r="F517" s="118"/>
    </row>
    <row r="518" spans="1:6" x14ac:dyDescent="0.3">
      <c r="A518" t="s">
        <v>1</v>
      </c>
      <c r="B518" s="107">
        <v>44214</v>
      </c>
      <c r="C518" s="104">
        <v>-1E-3</v>
      </c>
      <c r="D518" s="111">
        <f t="shared" si="8"/>
        <v>-1.0000000000000001E-5</v>
      </c>
      <c r="F518" s="118"/>
    </row>
    <row r="519" spans="1:6" x14ac:dyDescent="0.3">
      <c r="A519" t="s">
        <v>1</v>
      </c>
      <c r="B519" s="107">
        <v>44215</v>
      </c>
      <c r="C519" s="104">
        <v>-3.5999999999999997E-2</v>
      </c>
      <c r="D519" s="111">
        <f t="shared" si="8"/>
        <v>-3.5999999999999997E-4</v>
      </c>
      <c r="F519" s="118"/>
    </row>
    <row r="520" spans="1:6" x14ac:dyDescent="0.3">
      <c r="A520" t="s">
        <v>1</v>
      </c>
      <c r="B520" s="107">
        <v>44216</v>
      </c>
      <c r="C520" s="104">
        <v>8.9999999999999993E-3</v>
      </c>
      <c r="D520" s="111">
        <f t="shared" si="8"/>
        <v>8.9999999999999992E-5</v>
      </c>
      <c r="F520" s="118"/>
    </row>
    <row r="521" spans="1:6" x14ac:dyDescent="0.3">
      <c r="A521" t="s">
        <v>1</v>
      </c>
      <c r="B521" s="107">
        <v>44217</v>
      </c>
      <c r="C521" s="104">
        <v>1.0999999999999999E-2</v>
      </c>
      <c r="D521" s="111">
        <f t="shared" si="8"/>
        <v>1.0999999999999999E-4</v>
      </c>
      <c r="F521" s="118"/>
    </row>
    <row r="522" spans="1:6" x14ac:dyDescent="0.3">
      <c r="A522" t="s">
        <v>1</v>
      </c>
      <c r="B522" s="107">
        <v>44218</v>
      </c>
      <c r="C522" s="104">
        <v>8.0000000000000002E-3</v>
      </c>
      <c r="D522" s="111">
        <f t="shared" si="8"/>
        <v>8.0000000000000007E-5</v>
      </c>
      <c r="F522" s="118"/>
    </row>
    <row r="523" spans="1:6" x14ac:dyDescent="0.3">
      <c r="A523" t="s">
        <v>1</v>
      </c>
      <c r="B523" s="107">
        <v>44221</v>
      </c>
      <c r="C523" s="104">
        <v>0.01</v>
      </c>
      <c r="D523" s="111">
        <f t="shared" si="8"/>
        <v>1E-4</v>
      </c>
      <c r="F523" s="118"/>
    </row>
    <row r="524" spans="1:6" x14ac:dyDescent="0.3">
      <c r="A524" t="s">
        <v>1</v>
      </c>
      <c r="B524" s="107">
        <v>44222</v>
      </c>
      <c r="C524" s="104">
        <v>1.4E-2</v>
      </c>
      <c r="D524" s="111">
        <f t="shared" si="8"/>
        <v>1.4000000000000001E-4</v>
      </c>
      <c r="F524" s="118"/>
    </row>
    <row r="525" spans="1:6" x14ac:dyDescent="0.3">
      <c r="A525" t="s">
        <v>1</v>
      </c>
      <c r="B525" s="107">
        <v>44223</v>
      </c>
      <c r="C525" s="104">
        <v>1.7999999999999999E-2</v>
      </c>
      <c r="D525" s="111">
        <f t="shared" si="8"/>
        <v>1.7999999999999998E-4</v>
      </c>
      <c r="F525" s="118"/>
    </row>
    <row r="526" spans="1:6" x14ac:dyDescent="0.3">
      <c r="A526" t="s">
        <v>1</v>
      </c>
      <c r="B526" s="107">
        <v>44224</v>
      </c>
      <c r="C526" s="104">
        <v>1.7999999999999999E-2</v>
      </c>
      <c r="D526" s="111">
        <f t="shared" si="8"/>
        <v>1.7999999999999998E-4</v>
      </c>
      <c r="F526" s="118"/>
    </row>
    <row r="527" spans="1:6" x14ac:dyDescent="0.3">
      <c r="A527" t="s">
        <v>1</v>
      </c>
      <c r="B527" s="107">
        <v>44225</v>
      </c>
      <c r="C527" s="104">
        <v>-0.01</v>
      </c>
      <c r="D527" s="111">
        <f t="shared" si="8"/>
        <v>-1E-4</v>
      </c>
      <c r="F527" s="118"/>
    </row>
    <row r="528" spans="1:6" x14ac:dyDescent="0.3">
      <c r="A528" t="s">
        <v>1</v>
      </c>
      <c r="B528" s="107">
        <v>44228</v>
      </c>
      <c r="C528" s="104">
        <v>7.0000000000000001E-3</v>
      </c>
      <c r="D528" s="111">
        <f t="shared" si="8"/>
        <v>7.0000000000000007E-5</v>
      </c>
      <c r="F528" s="118"/>
    </row>
    <row r="529" spans="1:6" x14ac:dyDescent="0.3">
      <c r="A529" t="s">
        <v>1</v>
      </c>
      <c r="B529" s="107">
        <v>44229</v>
      </c>
      <c r="C529" s="104">
        <v>7.0000000000000001E-3</v>
      </c>
      <c r="D529" s="111">
        <f t="shared" si="8"/>
        <v>7.0000000000000007E-5</v>
      </c>
      <c r="F529" s="118"/>
    </row>
    <row r="530" spans="1:6" x14ac:dyDescent="0.3">
      <c r="A530" t="s">
        <v>1</v>
      </c>
      <c r="B530" s="107">
        <v>44230</v>
      </c>
      <c r="C530" s="104">
        <v>1.0999999999999999E-2</v>
      </c>
      <c r="D530" s="111">
        <f t="shared" si="8"/>
        <v>1.0999999999999999E-4</v>
      </c>
      <c r="F530" s="118"/>
    </row>
    <row r="531" spans="1:6" x14ac:dyDescent="0.3">
      <c r="A531" t="s">
        <v>1</v>
      </c>
      <c r="B531" s="107">
        <v>44231</v>
      </c>
      <c r="C531" s="104">
        <v>5.0000000000000001E-3</v>
      </c>
      <c r="D531" s="111">
        <f t="shared" si="8"/>
        <v>5.0000000000000002E-5</v>
      </c>
      <c r="F531" s="118"/>
    </row>
    <row r="532" spans="1:6" x14ac:dyDescent="0.3">
      <c r="A532" t="s">
        <v>1</v>
      </c>
      <c r="B532" s="107">
        <v>44232</v>
      </c>
      <c r="C532" s="104">
        <v>1.7999999999999999E-2</v>
      </c>
      <c r="D532" s="111">
        <f t="shared" si="8"/>
        <v>1.7999999999999998E-4</v>
      </c>
      <c r="F532" s="118"/>
    </row>
    <row r="533" spans="1:6" x14ac:dyDescent="0.3">
      <c r="A533" t="s">
        <v>1</v>
      </c>
      <c r="B533" s="107">
        <v>44235</v>
      </c>
      <c r="C533" s="104">
        <v>8.0000000000000002E-3</v>
      </c>
      <c r="D533" s="111">
        <f t="shared" si="8"/>
        <v>8.0000000000000007E-5</v>
      </c>
      <c r="F533" s="118"/>
    </row>
    <row r="534" spans="1:6" x14ac:dyDescent="0.3">
      <c r="A534" t="s">
        <v>1</v>
      </c>
      <c r="B534" s="107">
        <v>44236</v>
      </c>
      <c r="C534" s="104">
        <v>1.2E-2</v>
      </c>
      <c r="D534" s="111">
        <f t="shared" si="8"/>
        <v>1.2E-4</v>
      </c>
      <c r="F534" s="118"/>
    </row>
    <row r="535" spans="1:6" x14ac:dyDescent="0.3">
      <c r="A535" t="s">
        <v>1</v>
      </c>
      <c r="B535" s="107">
        <v>44237</v>
      </c>
      <c r="C535" s="104">
        <v>0.01</v>
      </c>
      <c r="D535" s="111">
        <f t="shared" si="8"/>
        <v>1E-4</v>
      </c>
      <c r="F535" s="118"/>
    </row>
    <row r="536" spans="1:6" x14ac:dyDescent="0.3">
      <c r="A536" t="s">
        <v>1</v>
      </c>
      <c r="B536" s="107">
        <v>44238</v>
      </c>
      <c r="C536" s="104">
        <v>0.01</v>
      </c>
      <c r="D536" s="111">
        <f t="shared" si="8"/>
        <v>1E-4</v>
      </c>
      <c r="F536" s="118"/>
    </row>
    <row r="537" spans="1:6" x14ac:dyDescent="0.3">
      <c r="A537" t="s">
        <v>1</v>
      </c>
      <c r="B537" s="107">
        <v>44239</v>
      </c>
      <c r="C537" s="104">
        <v>0.01</v>
      </c>
      <c r="D537" s="111">
        <f t="shared" si="8"/>
        <v>1E-4</v>
      </c>
      <c r="F537" s="118"/>
    </row>
    <row r="538" spans="1:6" x14ac:dyDescent="0.3">
      <c r="A538" t="s">
        <v>1</v>
      </c>
      <c r="B538" s="107">
        <v>44242</v>
      </c>
      <c r="C538" s="104">
        <v>1.2999999999999999E-2</v>
      </c>
      <c r="D538" s="111">
        <f t="shared" si="8"/>
        <v>1.2999999999999999E-4</v>
      </c>
      <c r="F538" s="118"/>
    </row>
    <row r="539" spans="1:6" x14ac:dyDescent="0.3">
      <c r="A539" t="s">
        <v>1</v>
      </c>
      <c r="B539" s="107">
        <v>44243</v>
      </c>
      <c r="C539" s="104">
        <v>1.2E-2</v>
      </c>
      <c r="D539" s="111">
        <f t="shared" si="8"/>
        <v>1.2E-4</v>
      </c>
      <c r="F539" s="118"/>
    </row>
    <row r="540" spans="1:6" x14ac:dyDescent="0.3">
      <c r="A540" t="s">
        <v>1</v>
      </c>
      <c r="B540" s="107">
        <v>44244</v>
      </c>
      <c r="C540" s="104">
        <v>1.2E-2</v>
      </c>
      <c r="D540" s="111">
        <f t="shared" si="8"/>
        <v>1.2E-4</v>
      </c>
      <c r="F540" s="118"/>
    </row>
    <row r="541" spans="1:6" x14ac:dyDescent="0.3">
      <c r="A541" t="s">
        <v>1</v>
      </c>
      <c r="B541" s="107">
        <v>44245</v>
      </c>
      <c r="C541" s="104">
        <v>1.2999999999999999E-2</v>
      </c>
      <c r="D541" s="111">
        <f t="shared" si="8"/>
        <v>1.2999999999999999E-4</v>
      </c>
      <c r="F541" s="118"/>
    </row>
    <row r="542" spans="1:6" x14ac:dyDescent="0.3">
      <c r="A542" t="s">
        <v>1</v>
      </c>
      <c r="B542" s="107">
        <v>44246</v>
      </c>
      <c r="C542" s="104">
        <v>8.9999999999999993E-3</v>
      </c>
      <c r="D542" s="111">
        <f t="shared" si="8"/>
        <v>8.9999999999999992E-5</v>
      </c>
      <c r="F542" s="118"/>
    </row>
    <row r="543" spans="1:6" x14ac:dyDescent="0.3">
      <c r="A543" t="s">
        <v>1</v>
      </c>
      <c r="B543" s="107">
        <v>44249</v>
      </c>
      <c r="C543" s="104">
        <v>-8.9999999999999993E-3</v>
      </c>
      <c r="D543" s="111">
        <f t="shared" si="8"/>
        <v>-8.9999999999999992E-5</v>
      </c>
      <c r="F543" s="118"/>
    </row>
    <row r="544" spans="1:6" x14ac:dyDescent="0.3">
      <c r="A544" t="s">
        <v>1</v>
      </c>
      <c r="B544" s="107">
        <v>44250</v>
      </c>
      <c r="C544" s="104">
        <v>0.01</v>
      </c>
      <c r="D544" s="111">
        <f t="shared" si="8"/>
        <v>1E-4</v>
      </c>
      <c r="F544" s="118"/>
    </row>
    <row r="545" spans="1:6" x14ac:dyDescent="0.3">
      <c r="A545" t="s">
        <v>1</v>
      </c>
      <c r="B545" s="107">
        <v>44251</v>
      </c>
      <c r="C545" s="104">
        <v>-2E-3</v>
      </c>
      <c r="D545" s="111">
        <f t="shared" si="8"/>
        <v>-2.0000000000000002E-5</v>
      </c>
      <c r="F545" s="118"/>
    </row>
    <row r="546" spans="1:6" x14ac:dyDescent="0.3">
      <c r="A546" t="s">
        <v>1</v>
      </c>
      <c r="B546" s="107">
        <v>44252</v>
      </c>
      <c r="C546" s="104">
        <v>8.9999999999999993E-3</v>
      </c>
      <c r="D546" s="111">
        <f t="shared" si="8"/>
        <v>8.9999999999999992E-5</v>
      </c>
      <c r="F546" s="118"/>
    </row>
    <row r="547" spans="1:6" x14ac:dyDescent="0.3">
      <c r="A547" t="s">
        <v>1</v>
      </c>
      <c r="B547" s="107">
        <v>44253</v>
      </c>
      <c r="C547" s="104">
        <v>-4.0000000000000001E-3</v>
      </c>
      <c r="D547" s="111">
        <f t="shared" si="8"/>
        <v>-4.0000000000000003E-5</v>
      </c>
      <c r="F547" s="118"/>
    </row>
    <row r="548" spans="1:6" x14ac:dyDescent="0.3">
      <c r="A548" t="s">
        <v>1</v>
      </c>
      <c r="B548" s="107">
        <v>44256</v>
      </c>
      <c r="C548" s="104">
        <v>7.0000000000000001E-3</v>
      </c>
      <c r="D548" s="111">
        <f t="shared" si="8"/>
        <v>7.0000000000000007E-5</v>
      </c>
      <c r="F548" s="118"/>
    </row>
    <row r="549" spans="1:6" x14ac:dyDescent="0.3">
      <c r="A549" t="s">
        <v>1</v>
      </c>
      <c r="B549" s="107">
        <v>44257</v>
      </c>
      <c r="C549" s="104">
        <v>7.0000000000000001E-3</v>
      </c>
      <c r="D549" s="111">
        <f t="shared" si="8"/>
        <v>7.0000000000000007E-5</v>
      </c>
      <c r="F549" s="118"/>
    </row>
    <row r="550" spans="1:6" x14ac:dyDescent="0.3">
      <c r="A550" t="s">
        <v>1</v>
      </c>
      <c r="B550" s="107">
        <v>44258</v>
      </c>
      <c r="C550" s="104">
        <v>0.01</v>
      </c>
      <c r="D550" s="111">
        <f t="shared" si="8"/>
        <v>1E-4</v>
      </c>
      <c r="F550" s="118"/>
    </row>
    <row r="551" spans="1:6" x14ac:dyDescent="0.3">
      <c r="A551" t="s">
        <v>1</v>
      </c>
      <c r="B551" s="107">
        <v>44259</v>
      </c>
      <c r="C551" s="104">
        <v>8.9999999999999993E-3</v>
      </c>
      <c r="D551" s="111">
        <f t="shared" si="8"/>
        <v>8.9999999999999992E-5</v>
      </c>
      <c r="F551" s="118"/>
    </row>
    <row r="552" spans="1:6" x14ac:dyDescent="0.3">
      <c r="A552" t="s">
        <v>1</v>
      </c>
      <c r="B552" s="107">
        <v>44260</v>
      </c>
      <c r="C552" s="104">
        <v>1.2999999999999999E-2</v>
      </c>
      <c r="D552" s="111">
        <f t="shared" si="8"/>
        <v>1.2999999999999999E-4</v>
      </c>
      <c r="F552" s="118"/>
    </row>
    <row r="553" spans="1:6" x14ac:dyDescent="0.3">
      <c r="A553" t="s">
        <v>1</v>
      </c>
      <c r="B553" s="107">
        <v>44263</v>
      </c>
      <c r="C553" s="104">
        <v>1.4E-2</v>
      </c>
      <c r="D553" s="111">
        <f t="shared" si="8"/>
        <v>1.4000000000000001E-4</v>
      </c>
      <c r="F553" s="118"/>
    </row>
    <row r="554" spans="1:6" x14ac:dyDescent="0.3">
      <c r="A554" t="s">
        <v>1</v>
      </c>
      <c r="B554" s="107">
        <v>44264</v>
      </c>
      <c r="C554" s="104">
        <v>0.01</v>
      </c>
      <c r="D554" s="111">
        <f t="shared" si="8"/>
        <v>1E-4</v>
      </c>
      <c r="F554" s="118"/>
    </row>
    <row r="555" spans="1:6" x14ac:dyDescent="0.3">
      <c r="A555" t="s">
        <v>1</v>
      </c>
      <c r="B555" s="107">
        <v>44265</v>
      </c>
      <c r="C555" s="104">
        <v>1.2999999999999999E-2</v>
      </c>
      <c r="D555" s="111">
        <f t="shared" si="8"/>
        <v>1.2999999999999999E-4</v>
      </c>
      <c r="F555" s="118"/>
    </row>
    <row r="556" spans="1:6" x14ac:dyDescent="0.3">
      <c r="A556" t="s">
        <v>1</v>
      </c>
      <c r="B556" s="107">
        <v>44266</v>
      </c>
      <c r="C556" s="104">
        <v>1.2E-2</v>
      </c>
      <c r="D556" s="111">
        <f t="shared" si="8"/>
        <v>1.2E-4</v>
      </c>
      <c r="F556" s="118"/>
    </row>
    <row r="557" spans="1:6" x14ac:dyDescent="0.3">
      <c r="A557" t="s">
        <v>1</v>
      </c>
      <c r="B557" s="107">
        <v>44267</v>
      </c>
      <c r="C557" s="104">
        <v>1.4E-2</v>
      </c>
      <c r="D557" s="111">
        <f t="shared" si="8"/>
        <v>1.4000000000000001E-4</v>
      </c>
      <c r="F557" s="118"/>
    </row>
    <row r="558" spans="1:6" x14ac:dyDescent="0.3">
      <c r="A558" t="s">
        <v>1</v>
      </c>
      <c r="B558" s="107">
        <v>44270</v>
      </c>
      <c r="C558" s="104">
        <v>1.9E-2</v>
      </c>
      <c r="D558" s="111">
        <f t="shared" si="8"/>
        <v>1.8999999999999998E-4</v>
      </c>
      <c r="F558" s="118"/>
    </row>
    <row r="559" spans="1:6" x14ac:dyDescent="0.3">
      <c r="A559" t="s">
        <v>1</v>
      </c>
      <c r="B559" s="107">
        <v>44271</v>
      </c>
      <c r="C559" s="104">
        <v>1.7000000000000001E-2</v>
      </c>
      <c r="D559" s="111">
        <f t="shared" si="8"/>
        <v>1.7000000000000001E-4</v>
      </c>
      <c r="F559" s="118"/>
    </row>
    <row r="560" spans="1:6" x14ac:dyDescent="0.3">
      <c r="A560" t="s">
        <v>1</v>
      </c>
      <c r="B560" s="107">
        <v>44272</v>
      </c>
      <c r="C560" s="104">
        <v>1.7000000000000001E-2</v>
      </c>
      <c r="D560" s="111">
        <f t="shared" si="8"/>
        <v>1.7000000000000001E-4</v>
      </c>
      <c r="F560" s="118"/>
    </row>
    <row r="561" spans="1:6" x14ac:dyDescent="0.3">
      <c r="A561" t="s">
        <v>1</v>
      </c>
      <c r="B561" s="107">
        <v>44273</v>
      </c>
      <c r="C561" s="104">
        <v>1.7000000000000001E-2</v>
      </c>
      <c r="D561" s="111">
        <f t="shared" si="8"/>
        <v>1.7000000000000001E-4</v>
      </c>
      <c r="F561" s="118"/>
    </row>
    <row r="562" spans="1:6" x14ac:dyDescent="0.3">
      <c r="A562" t="s">
        <v>1</v>
      </c>
      <c r="B562" s="107">
        <v>44274</v>
      </c>
      <c r="C562" s="104">
        <v>1.4999999999999999E-2</v>
      </c>
      <c r="D562" s="111">
        <f t="shared" si="8"/>
        <v>1.4999999999999999E-4</v>
      </c>
      <c r="F562" s="118"/>
    </row>
    <row r="563" spans="1:6" x14ac:dyDescent="0.3">
      <c r="A563" t="s">
        <v>1</v>
      </c>
      <c r="B563" s="107">
        <v>44277</v>
      </c>
      <c r="C563" s="104">
        <v>1.6E-2</v>
      </c>
      <c r="D563" s="111">
        <f t="shared" si="8"/>
        <v>1.6000000000000001E-4</v>
      </c>
      <c r="F563" s="118"/>
    </row>
    <row r="564" spans="1:6" x14ac:dyDescent="0.3">
      <c r="A564" t="s">
        <v>1</v>
      </c>
      <c r="B564" s="107">
        <v>44278</v>
      </c>
      <c r="C564" s="104">
        <v>1.2E-2</v>
      </c>
      <c r="D564" s="111">
        <f t="shared" si="8"/>
        <v>1.2E-4</v>
      </c>
      <c r="F564" s="118"/>
    </row>
    <row r="565" spans="1:6" x14ac:dyDescent="0.3">
      <c r="A565" t="s">
        <v>1</v>
      </c>
      <c r="B565" s="107">
        <v>44279</v>
      </c>
      <c r="C565" s="104">
        <v>1.0999999999999999E-2</v>
      </c>
      <c r="D565" s="111">
        <f t="shared" si="8"/>
        <v>1.0999999999999999E-4</v>
      </c>
      <c r="F565" s="118"/>
    </row>
    <row r="566" spans="1:6" x14ac:dyDescent="0.3">
      <c r="A566" t="s">
        <v>1</v>
      </c>
      <c r="B566" s="107">
        <v>44280</v>
      </c>
      <c r="C566" s="104">
        <v>1.4999999999999999E-2</v>
      </c>
      <c r="D566" s="111">
        <f t="shared" si="8"/>
        <v>1.4999999999999999E-4</v>
      </c>
      <c r="F566" s="118"/>
    </row>
    <row r="567" spans="1:6" x14ac:dyDescent="0.3">
      <c r="A567" t="s">
        <v>1</v>
      </c>
      <c r="B567" s="107">
        <v>44281</v>
      </c>
      <c r="C567" s="104">
        <v>0.01</v>
      </c>
      <c r="D567" s="111">
        <f t="shared" si="8"/>
        <v>1E-4</v>
      </c>
      <c r="F567" s="118"/>
    </row>
    <row r="568" spans="1:6" x14ac:dyDescent="0.3">
      <c r="A568" t="s">
        <v>1</v>
      </c>
      <c r="B568" s="107">
        <v>44284</v>
      </c>
      <c r="C568" s="104">
        <v>1.2E-2</v>
      </c>
      <c r="D568" s="111">
        <f t="shared" si="8"/>
        <v>1.2E-4</v>
      </c>
      <c r="F568" s="118"/>
    </row>
    <row r="569" spans="1:6" x14ac:dyDescent="0.3">
      <c r="A569" t="s">
        <v>1</v>
      </c>
      <c r="B569" s="107">
        <v>44285</v>
      </c>
      <c r="C569" s="104">
        <v>1.2E-2</v>
      </c>
      <c r="D569" s="111">
        <f t="shared" si="8"/>
        <v>1.2E-4</v>
      </c>
      <c r="F569" s="118"/>
    </row>
    <row r="570" spans="1:6" x14ac:dyDescent="0.3">
      <c r="A570" t="s">
        <v>1</v>
      </c>
      <c r="B570" s="107">
        <v>44286</v>
      </c>
      <c r="C570" s="104">
        <v>1.2999999999999999E-2</v>
      </c>
      <c r="D570" s="111">
        <f t="shared" si="8"/>
        <v>1.2999999999999999E-4</v>
      </c>
      <c r="F570" s="118"/>
    </row>
    <row r="571" spans="1:6" x14ac:dyDescent="0.3">
      <c r="A571" t="s">
        <v>1</v>
      </c>
      <c r="B571" s="107">
        <v>44287</v>
      </c>
      <c r="C571" s="104">
        <v>0.01</v>
      </c>
      <c r="D571" s="111">
        <f t="shared" si="8"/>
        <v>1E-4</v>
      </c>
      <c r="F571" s="118"/>
    </row>
    <row r="572" spans="1:6" x14ac:dyDescent="0.3">
      <c r="A572" t="s">
        <v>1</v>
      </c>
      <c r="B572" s="107">
        <v>44288</v>
      </c>
      <c r="C572" s="104">
        <v>1.2999999999999999E-2</v>
      </c>
      <c r="D572" s="111">
        <f t="shared" si="8"/>
        <v>1.2999999999999999E-4</v>
      </c>
      <c r="F572" s="118"/>
    </row>
    <row r="573" spans="1:6" x14ac:dyDescent="0.3">
      <c r="A573" t="s">
        <v>1</v>
      </c>
      <c r="B573" s="107">
        <v>44292</v>
      </c>
      <c r="C573" s="104">
        <v>1.0999999999999999E-2</v>
      </c>
      <c r="D573" s="111">
        <f t="shared" si="8"/>
        <v>1.0999999999999999E-4</v>
      </c>
      <c r="F573" s="118"/>
    </row>
    <row r="574" spans="1:6" x14ac:dyDescent="0.3">
      <c r="A574" t="s">
        <v>1</v>
      </c>
      <c r="B574" s="107">
        <v>44293</v>
      </c>
      <c r="C574" s="104">
        <v>1.0999999999999999E-2</v>
      </c>
      <c r="D574" s="111">
        <f t="shared" si="8"/>
        <v>1.0999999999999999E-4</v>
      </c>
      <c r="F574" s="118"/>
    </row>
    <row r="575" spans="1:6" x14ac:dyDescent="0.3">
      <c r="A575" t="s">
        <v>1</v>
      </c>
      <c r="B575" s="107">
        <v>44294</v>
      </c>
      <c r="C575" s="104">
        <v>0.01</v>
      </c>
      <c r="D575" s="111">
        <f t="shared" si="8"/>
        <v>1E-4</v>
      </c>
      <c r="F575" s="118"/>
    </row>
    <row r="576" spans="1:6" x14ac:dyDescent="0.3">
      <c r="A576" t="s">
        <v>1</v>
      </c>
      <c r="B576" s="107">
        <v>44295</v>
      </c>
      <c r="C576" s="104">
        <v>0.01</v>
      </c>
      <c r="D576" s="111">
        <f t="shared" si="8"/>
        <v>1E-4</v>
      </c>
      <c r="F576" s="118"/>
    </row>
    <row r="577" spans="1:6" x14ac:dyDescent="0.3">
      <c r="A577" t="s">
        <v>1</v>
      </c>
      <c r="B577" s="107">
        <v>44298</v>
      </c>
      <c r="C577" s="104">
        <v>1.2999999999999999E-2</v>
      </c>
      <c r="D577" s="111">
        <f t="shared" si="8"/>
        <v>1.2999999999999999E-4</v>
      </c>
      <c r="F577" s="118"/>
    </row>
    <row r="578" spans="1:6" x14ac:dyDescent="0.3">
      <c r="A578" t="s">
        <v>1</v>
      </c>
      <c r="B578" s="107">
        <v>44299</v>
      </c>
      <c r="C578" s="104">
        <v>0.01</v>
      </c>
      <c r="D578" s="111">
        <f t="shared" si="8"/>
        <v>1E-4</v>
      </c>
      <c r="F578" s="118"/>
    </row>
    <row r="579" spans="1:6" x14ac:dyDescent="0.3">
      <c r="A579" t="s">
        <v>1</v>
      </c>
      <c r="B579" s="107">
        <v>44300</v>
      </c>
      <c r="C579" s="104">
        <v>1.2E-2</v>
      </c>
      <c r="D579" s="111">
        <f t="shared" si="8"/>
        <v>1.2E-4</v>
      </c>
      <c r="F579" s="118"/>
    </row>
    <row r="580" spans="1:6" x14ac:dyDescent="0.3">
      <c r="A580" t="s">
        <v>1</v>
      </c>
      <c r="B580" s="107">
        <v>44301</v>
      </c>
      <c r="C580" s="104">
        <v>1.6E-2</v>
      </c>
      <c r="D580" s="111">
        <f t="shared" ref="D580:D643" si="9">C580/100</f>
        <v>1.6000000000000001E-4</v>
      </c>
      <c r="F580" s="118"/>
    </row>
    <row r="581" spans="1:6" x14ac:dyDescent="0.3">
      <c r="A581" t="s">
        <v>1</v>
      </c>
      <c r="B581" s="107">
        <v>44302</v>
      </c>
      <c r="C581" s="104">
        <v>1.4999999999999999E-2</v>
      </c>
      <c r="D581" s="111">
        <f t="shared" si="9"/>
        <v>1.4999999999999999E-4</v>
      </c>
      <c r="F581" s="118"/>
    </row>
    <row r="582" spans="1:6" x14ac:dyDescent="0.3">
      <c r="A582" t="s">
        <v>1</v>
      </c>
      <c r="B582" s="107">
        <v>44305</v>
      </c>
      <c r="C582" s="104">
        <v>1.2E-2</v>
      </c>
      <c r="D582" s="111">
        <f t="shared" si="9"/>
        <v>1.2E-4</v>
      </c>
      <c r="F582" s="118"/>
    </row>
    <row r="583" spans="1:6" x14ac:dyDescent="0.3">
      <c r="A583" t="s">
        <v>1</v>
      </c>
      <c r="B583" s="107">
        <v>44306</v>
      </c>
      <c r="C583" s="104">
        <v>1.0999999999999999E-2</v>
      </c>
      <c r="D583" s="111">
        <f t="shared" si="9"/>
        <v>1.0999999999999999E-4</v>
      </c>
      <c r="F583" s="118"/>
    </row>
    <row r="584" spans="1:6" x14ac:dyDescent="0.3">
      <c r="A584" t="s">
        <v>1</v>
      </c>
      <c r="B584" s="107">
        <v>44307</v>
      </c>
      <c r="C584" s="104">
        <v>0.01</v>
      </c>
      <c r="D584" s="111">
        <f t="shared" si="9"/>
        <v>1E-4</v>
      </c>
      <c r="F584" s="118"/>
    </row>
    <row r="585" spans="1:6" x14ac:dyDescent="0.3">
      <c r="A585" t="s">
        <v>1</v>
      </c>
      <c r="B585" s="107">
        <v>44308</v>
      </c>
      <c r="C585" s="104">
        <v>0.01</v>
      </c>
      <c r="D585" s="111">
        <f t="shared" si="9"/>
        <v>1E-4</v>
      </c>
      <c r="F585" s="118"/>
    </row>
    <row r="586" spans="1:6" x14ac:dyDescent="0.3">
      <c r="A586" t="s">
        <v>1</v>
      </c>
      <c r="B586" s="107">
        <v>44309</v>
      </c>
      <c r="C586" s="104">
        <v>0.01</v>
      </c>
      <c r="D586" s="111">
        <f t="shared" si="9"/>
        <v>1E-4</v>
      </c>
      <c r="F586" s="118"/>
    </row>
    <row r="587" spans="1:6" x14ac:dyDescent="0.3">
      <c r="A587" t="s">
        <v>1</v>
      </c>
      <c r="B587" s="107">
        <v>44312</v>
      </c>
      <c r="C587" s="104">
        <v>1.2E-2</v>
      </c>
      <c r="D587" s="111">
        <f t="shared" si="9"/>
        <v>1.2E-4</v>
      </c>
      <c r="F587" s="118"/>
    </row>
    <row r="588" spans="1:6" x14ac:dyDescent="0.3">
      <c r="A588" t="s">
        <v>1</v>
      </c>
      <c r="B588" s="107">
        <v>44313</v>
      </c>
      <c r="C588" s="104">
        <v>1.7999999999999999E-2</v>
      </c>
      <c r="D588" s="111">
        <f t="shared" si="9"/>
        <v>1.7999999999999998E-4</v>
      </c>
      <c r="F588" s="118"/>
    </row>
    <row r="589" spans="1:6" x14ac:dyDescent="0.3">
      <c r="A589" t="s">
        <v>1</v>
      </c>
      <c r="B589" s="107">
        <v>44314</v>
      </c>
      <c r="C589" s="104">
        <v>1.9E-2</v>
      </c>
      <c r="D589" s="111">
        <f t="shared" si="9"/>
        <v>1.8999999999999998E-4</v>
      </c>
      <c r="F589" s="118"/>
    </row>
    <row r="590" spans="1:6" x14ac:dyDescent="0.3">
      <c r="A590" t="s">
        <v>1</v>
      </c>
      <c r="B590" s="107">
        <v>44315</v>
      </c>
      <c r="C590" s="104">
        <v>0.02</v>
      </c>
      <c r="D590" s="111">
        <f t="shared" si="9"/>
        <v>2.0000000000000001E-4</v>
      </c>
      <c r="F590" s="118"/>
    </row>
    <row r="591" spans="1:6" x14ac:dyDescent="0.3">
      <c r="A591" t="s">
        <v>1</v>
      </c>
      <c r="B591" s="107">
        <v>44316</v>
      </c>
      <c r="C591" s="104">
        <v>-8.9999999999999993E-3</v>
      </c>
      <c r="D591" s="111">
        <f t="shared" si="9"/>
        <v>-8.9999999999999992E-5</v>
      </c>
      <c r="F591" s="118"/>
    </row>
    <row r="592" spans="1:6" x14ac:dyDescent="0.3">
      <c r="A592" t="s">
        <v>1</v>
      </c>
      <c r="B592" s="107">
        <v>44320</v>
      </c>
      <c r="C592" s="104">
        <v>0.01</v>
      </c>
      <c r="D592" s="111">
        <f t="shared" si="9"/>
        <v>1E-4</v>
      </c>
      <c r="F592" s="118"/>
    </row>
    <row r="593" spans="1:6" x14ac:dyDescent="0.3">
      <c r="A593" t="s">
        <v>1</v>
      </c>
      <c r="B593" s="107">
        <v>44321</v>
      </c>
      <c r="C593" s="104">
        <v>8.9999999999999993E-3</v>
      </c>
      <c r="D593" s="111">
        <f t="shared" si="9"/>
        <v>8.9999999999999992E-5</v>
      </c>
      <c r="F593" s="118"/>
    </row>
    <row r="594" spans="1:6" x14ac:dyDescent="0.3">
      <c r="A594" t="s">
        <v>1</v>
      </c>
      <c r="B594" s="107">
        <v>44322</v>
      </c>
      <c r="C594" s="104">
        <v>6.0000000000000001E-3</v>
      </c>
      <c r="D594" s="111">
        <f t="shared" si="9"/>
        <v>6.0000000000000002E-5</v>
      </c>
      <c r="F594" s="118"/>
    </row>
    <row r="595" spans="1:6" x14ac:dyDescent="0.3">
      <c r="A595" t="s">
        <v>1</v>
      </c>
      <c r="B595" s="107">
        <v>44323</v>
      </c>
      <c r="C595" s="104">
        <v>1.4E-2</v>
      </c>
      <c r="D595" s="111">
        <f t="shared" si="9"/>
        <v>1.4000000000000001E-4</v>
      </c>
      <c r="F595" s="118"/>
    </row>
    <row r="596" spans="1:6" x14ac:dyDescent="0.3">
      <c r="A596" t="s">
        <v>1</v>
      </c>
      <c r="B596" s="107">
        <v>44326</v>
      </c>
      <c r="C596" s="104">
        <v>1.4E-2</v>
      </c>
      <c r="D596" s="111">
        <f t="shared" si="9"/>
        <v>1.4000000000000001E-4</v>
      </c>
      <c r="F596" s="118"/>
    </row>
    <row r="597" spans="1:6" x14ac:dyDescent="0.3">
      <c r="A597" t="s">
        <v>1</v>
      </c>
      <c r="B597" s="107">
        <v>44327</v>
      </c>
      <c r="C597" s="104">
        <v>0.01</v>
      </c>
      <c r="D597" s="111">
        <f t="shared" si="9"/>
        <v>1E-4</v>
      </c>
      <c r="F597" s="118"/>
    </row>
    <row r="598" spans="1:6" x14ac:dyDescent="0.3">
      <c r="A598" t="s">
        <v>1</v>
      </c>
      <c r="B598" s="107">
        <v>44328</v>
      </c>
      <c r="C598" s="104">
        <v>8.0000000000000002E-3</v>
      </c>
      <c r="D598" s="111">
        <f t="shared" si="9"/>
        <v>8.0000000000000007E-5</v>
      </c>
      <c r="F598" s="118"/>
    </row>
    <row r="599" spans="1:6" x14ac:dyDescent="0.3">
      <c r="A599" t="s">
        <v>1</v>
      </c>
      <c r="B599" s="107">
        <v>44329</v>
      </c>
      <c r="C599" s="104">
        <v>8.0000000000000002E-3</v>
      </c>
      <c r="D599" s="111">
        <f t="shared" si="9"/>
        <v>8.0000000000000007E-5</v>
      </c>
      <c r="F599" s="118"/>
    </row>
    <row r="600" spans="1:6" x14ac:dyDescent="0.3">
      <c r="A600" t="s">
        <v>1</v>
      </c>
      <c r="B600" s="107">
        <v>44330</v>
      </c>
      <c r="C600" s="104">
        <v>0.01</v>
      </c>
      <c r="D600" s="111">
        <f t="shared" si="9"/>
        <v>1E-4</v>
      </c>
      <c r="F600" s="118"/>
    </row>
    <row r="601" spans="1:6" x14ac:dyDescent="0.3">
      <c r="A601" t="s">
        <v>1</v>
      </c>
      <c r="B601" s="107">
        <v>44333</v>
      </c>
      <c r="C601" s="104">
        <v>1.0999999999999999E-2</v>
      </c>
      <c r="D601" s="111">
        <f t="shared" si="9"/>
        <v>1.0999999999999999E-4</v>
      </c>
      <c r="F601" s="118"/>
    </row>
    <row r="602" spans="1:6" x14ac:dyDescent="0.3">
      <c r="A602" t="s">
        <v>1</v>
      </c>
      <c r="B602" s="107">
        <v>44334</v>
      </c>
      <c r="C602" s="104">
        <v>1.2E-2</v>
      </c>
      <c r="D602" s="111">
        <f t="shared" si="9"/>
        <v>1.2E-4</v>
      </c>
      <c r="F602" s="118"/>
    </row>
    <row r="603" spans="1:6" x14ac:dyDescent="0.3">
      <c r="A603" t="s">
        <v>1</v>
      </c>
      <c r="B603" s="107">
        <v>44335</v>
      </c>
      <c r="C603" s="104">
        <v>0.01</v>
      </c>
      <c r="D603" s="111">
        <f t="shared" si="9"/>
        <v>1E-4</v>
      </c>
      <c r="F603" s="118"/>
    </row>
    <row r="604" spans="1:6" x14ac:dyDescent="0.3">
      <c r="A604" t="s">
        <v>1</v>
      </c>
      <c r="B604" s="107">
        <v>44336</v>
      </c>
      <c r="C604" s="104">
        <v>8.0000000000000002E-3</v>
      </c>
      <c r="D604" s="111">
        <f t="shared" si="9"/>
        <v>8.0000000000000007E-5</v>
      </c>
      <c r="F604" s="118"/>
    </row>
    <row r="605" spans="1:6" x14ac:dyDescent="0.3">
      <c r="A605" t="s">
        <v>1</v>
      </c>
      <c r="B605" s="107">
        <v>44337</v>
      </c>
      <c r="C605" s="104">
        <v>0.01</v>
      </c>
      <c r="D605" s="111">
        <f t="shared" si="9"/>
        <v>1E-4</v>
      </c>
      <c r="F605" s="118"/>
    </row>
    <row r="606" spans="1:6" x14ac:dyDescent="0.3">
      <c r="A606" t="s">
        <v>1</v>
      </c>
      <c r="B606" s="107">
        <v>44340</v>
      </c>
      <c r="C606" s="104">
        <v>8.0000000000000002E-3</v>
      </c>
      <c r="D606" s="111">
        <f t="shared" si="9"/>
        <v>8.0000000000000007E-5</v>
      </c>
      <c r="F606" s="118"/>
    </row>
    <row r="607" spans="1:6" x14ac:dyDescent="0.3">
      <c r="A607" t="s">
        <v>1</v>
      </c>
      <c r="B607" s="107">
        <v>44341</v>
      </c>
      <c r="C607" s="104">
        <v>7.0000000000000001E-3</v>
      </c>
      <c r="D607" s="111">
        <f t="shared" si="9"/>
        <v>7.0000000000000007E-5</v>
      </c>
      <c r="F607" s="118"/>
    </row>
    <row r="608" spans="1:6" x14ac:dyDescent="0.3">
      <c r="A608" t="s">
        <v>1</v>
      </c>
      <c r="B608" s="107">
        <v>44342</v>
      </c>
      <c r="C608" s="104">
        <v>1.0999999999999999E-2</v>
      </c>
      <c r="D608" s="111">
        <f t="shared" si="9"/>
        <v>1.0999999999999999E-4</v>
      </c>
      <c r="F608" s="118"/>
    </row>
    <row r="609" spans="1:6" x14ac:dyDescent="0.3">
      <c r="A609" t="s">
        <v>1</v>
      </c>
      <c r="B609" s="107">
        <v>44343</v>
      </c>
      <c r="C609" s="104">
        <v>1.2999999999999999E-2</v>
      </c>
      <c r="D609" s="111">
        <f t="shared" si="9"/>
        <v>1.2999999999999999E-4</v>
      </c>
      <c r="F609" s="118"/>
    </row>
    <row r="610" spans="1:6" x14ac:dyDescent="0.3">
      <c r="A610" t="s">
        <v>1</v>
      </c>
      <c r="B610" s="107">
        <v>44344</v>
      </c>
      <c r="C610" s="104">
        <v>-1.7999999999999999E-2</v>
      </c>
      <c r="D610" s="111">
        <f t="shared" si="9"/>
        <v>-1.7999999999999998E-4</v>
      </c>
      <c r="F610" s="118"/>
    </row>
    <row r="611" spans="1:6" x14ac:dyDescent="0.3">
      <c r="A611" t="s">
        <v>1</v>
      </c>
      <c r="B611" s="107">
        <v>44347</v>
      </c>
      <c r="C611" s="104">
        <v>-2.1999999999999999E-2</v>
      </c>
      <c r="D611" s="111">
        <f t="shared" si="9"/>
        <v>-2.1999999999999998E-4</v>
      </c>
      <c r="F611" s="118"/>
    </row>
    <row r="612" spans="1:6" x14ac:dyDescent="0.3">
      <c r="A612" t="s">
        <v>1</v>
      </c>
      <c r="B612" s="107">
        <v>44348</v>
      </c>
      <c r="C612" s="104">
        <v>8.0000000000000002E-3</v>
      </c>
      <c r="D612" s="111">
        <f t="shared" si="9"/>
        <v>8.0000000000000007E-5</v>
      </c>
      <c r="F612" s="118"/>
    </row>
    <row r="613" spans="1:6" x14ac:dyDescent="0.3">
      <c r="A613" t="s">
        <v>1</v>
      </c>
      <c r="B613" s="107">
        <v>44349</v>
      </c>
      <c r="C613" s="104">
        <v>-1.7000000000000001E-2</v>
      </c>
      <c r="D613" s="111">
        <f t="shared" si="9"/>
        <v>-1.7000000000000001E-4</v>
      </c>
      <c r="F613" s="118"/>
    </row>
    <row r="614" spans="1:6" x14ac:dyDescent="0.3">
      <c r="A614" t="s">
        <v>1</v>
      </c>
      <c r="B614" s="107">
        <v>44351</v>
      </c>
      <c r="C614" s="104">
        <v>8.0000000000000002E-3</v>
      </c>
      <c r="D614" s="111">
        <f t="shared" si="9"/>
        <v>8.0000000000000007E-5</v>
      </c>
      <c r="F614" s="118"/>
    </row>
    <row r="615" spans="1:6" x14ac:dyDescent="0.3">
      <c r="A615" t="s">
        <v>1</v>
      </c>
      <c r="B615" s="107">
        <v>44354</v>
      </c>
      <c r="C615" s="104">
        <v>7.0000000000000001E-3</v>
      </c>
      <c r="D615" s="111">
        <f t="shared" si="9"/>
        <v>7.0000000000000007E-5</v>
      </c>
      <c r="F615" s="118"/>
    </row>
    <row r="616" spans="1:6" x14ac:dyDescent="0.3">
      <c r="A616" t="s">
        <v>1</v>
      </c>
      <c r="B616" s="107">
        <v>44355</v>
      </c>
      <c r="C616" s="104">
        <v>8.9999999999999993E-3</v>
      </c>
      <c r="D616" s="111">
        <f t="shared" si="9"/>
        <v>8.9999999999999992E-5</v>
      </c>
      <c r="F616" s="118"/>
    </row>
    <row r="617" spans="1:6" x14ac:dyDescent="0.3">
      <c r="A617" t="s">
        <v>1</v>
      </c>
      <c r="B617" s="107">
        <v>44356</v>
      </c>
      <c r="C617" s="104">
        <v>0.01</v>
      </c>
      <c r="D617" s="111">
        <f t="shared" si="9"/>
        <v>1E-4</v>
      </c>
      <c r="F617" s="118"/>
    </row>
    <row r="618" spans="1:6" x14ac:dyDescent="0.3">
      <c r="A618" t="s">
        <v>1</v>
      </c>
      <c r="B618" s="107">
        <v>44357</v>
      </c>
      <c r="C618" s="104">
        <v>1.0999999999999999E-2</v>
      </c>
      <c r="D618" s="111">
        <f t="shared" si="9"/>
        <v>1.0999999999999999E-4</v>
      </c>
      <c r="F618" s="118"/>
    </row>
    <row r="619" spans="1:6" x14ac:dyDescent="0.3">
      <c r="A619" t="s">
        <v>1</v>
      </c>
      <c r="B619" s="107">
        <v>44358</v>
      </c>
      <c r="C619" s="104">
        <v>1.0999999999999999E-2</v>
      </c>
      <c r="D619" s="111">
        <f t="shared" si="9"/>
        <v>1.0999999999999999E-4</v>
      </c>
      <c r="F619" s="118"/>
    </row>
    <row r="620" spans="1:6" x14ac:dyDescent="0.3">
      <c r="A620" t="s">
        <v>1</v>
      </c>
      <c r="B620" s="107">
        <v>44361</v>
      </c>
      <c r="C620" s="104">
        <v>0.01</v>
      </c>
      <c r="D620" s="111">
        <f t="shared" si="9"/>
        <v>1E-4</v>
      </c>
      <c r="F620" s="118"/>
    </row>
    <row r="621" spans="1:6" x14ac:dyDescent="0.3">
      <c r="A621" t="s">
        <v>1</v>
      </c>
      <c r="B621" s="107">
        <v>44362</v>
      </c>
      <c r="C621" s="104">
        <v>1.4999999999999999E-2</v>
      </c>
      <c r="D621" s="111">
        <f t="shared" si="9"/>
        <v>1.4999999999999999E-4</v>
      </c>
      <c r="F621" s="118"/>
    </row>
    <row r="622" spans="1:6" x14ac:dyDescent="0.3">
      <c r="A622" t="s">
        <v>1</v>
      </c>
      <c r="B622" s="107">
        <v>44363</v>
      </c>
      <c r="C622" s="104">
        <v>1.2999999999999999E-2</v>
      </c>
      <c r="D622" s="111">
        <f t="shared" si="9"/>
        <v>1.2999999999999999E-4</v>
      </c>
      <c r="F622" s="118"/>
    </row>
    <row r="623" spans="1:6" x14ac:dyDescent="0.3">
      <c r="A623" t="s">
        <v>1</v>
      </c>
      <c r="B623" s="107">
        <v>44364</v>
      </c>
      <c r="C623" s="104">
        <v>1.4E-2</v>
      </c>
      <c r="D623" s="111">
        <f t="shared" si="9"/>
        <v>1.4000000000000001E-4</v>
      </c>
      <c r="F623" s="118"/>
    </row>
    <row r="624" spans="1:6" x14ac:dyDescent="0.3">
      <c r="A624" t="s">
        <v>1</v>
      </c>
      <c r="B624" s="107">
        <v>44365</v>
      </c>
      <c r="C624" s="104">
        <v>1.2E-2</v>
      </c>
      <c r="D624" s="111">
        <f t="shared" si="9"/>
        <v>1.2E-4</v>
      </c>
      <c r="F624" s="118"/>
    </row>
    <row r="625" spans="1:6" x14ac:dyDescent="0.3">
      <c r="A625" t="s">
        <v>1</v>
      </c>
      <c r="B625" s="107">
        <v>44368</v>
      </c>
      <c r="C625" s="104">
        <v>8.0000000000000002E-3</v>
      </c>
      <c r="D625" s="111">
        <f t="shared" si="9"/>
        <v>8.0000000000000007E-5</v>
      </c>
      <c r="F625" s="118"/>
    </row>
    <row r="626" spans="1:6" x14ac:dyDescent="0.3">
      <c r="A626" t="s">
        <v>1</v>
      </c>
      <c r="B626" s="107">
        <v>44369</v>
      </c>
      <c r="C626" s="104">
        <v>1.6E-2</v>
      </c>
      <c r="D626" s="111">
        <f t="shared" si="9"/>
        <v>1.6000000000000001E-4</v>
      </c>
      <c r="F626" s="118"/>
    </row>
    <row r="627" spans="1:6" x14ac:dyDescent="0.3">
      <c r="A627" t="s">
        <v>1</v>
      </c>
      <c r="B627" s="107">
        <v>44370</v>
      </c>
      <c r="C627" s="104">
        <v>1.4E-2</v>
      </c>
      <c r="D627" s="111">
        <f t="shared" si="9"/>
        <v>1.4000000000000001E-4</v>
      </c>
      <c r="F627" s="118"/>
    </row>
    <row r="628" spans="1:6" x14ac:dyDescent="0.3">
      <c r="A628" t="s">
        <v>1</v>
      </c>
      <c r="B628" s="107">
        <v>44371</v>
      </c>
      <c r="C628" s="104">
        <v>0.01</v>
      </c>
      <c r="D628" s="111">
        <f t="shared" si="9"/>
        <v>1E-4</v>
      </c>
      <c r="F628" s="118"/>
    </row>
    <row r="629" spans="1:6" x14ac:dyDescent="0.3">
      <c r="A629" t="s">
        <v>1</v>
      </c>
      <c r="B629" s="107">
        <v>44372</v>
      </c>
      <c r="C629" s="104">
        <v>3.0000000000000001E-3</v>
      </c>
      <c r="D629" s="111">
        <f t="shared" si="9"/>
        <v>3.0000000000000001E-5</v>
      </c>
      <c r="F629" s="118"/>
    </row>
    <row r="630" spans="1:6" x14ac:dyDescent="0.3">
      <c r="A630" t="s">
        <v>1</v>
      </c>
      <c r="B630" s="107">
        <v>44375</v>
      </c>
      <c r="C630" s="104">
        <v>0.01</v>
      </c>
      <c r="D630" s="111">
        <f t="shared" si="9"/>
        <v>1E-4</v>
      </c>
      <c r="F630" s="118"/>
    </row>
    <row r="631" spans="1:6" x14ac:dyDescent="0.3">
      <c r="A631" t="s">
        <v>1</v>
      </c>
      <c r="B631" s="107">
        <v>44376</v>
      </c>
      <c r="C631" s="104">
        <v>7.0000000000000001E-3</v>
      </c>
      <c r="D631" s="111">
        <f t="shared" si="9"/>
        <v>7.0000000000000007E-5</v>
      </c>
      <c r="F631" s="118"/>
    </row>
    <row r="632" spans="1:6" x14ac:dyDescent="0.3">
      <c r="A632" t="s">
        <v>1</v>
      </c>
      <c r="B632" s="107">
        <v>44377</v>
      </c>
      <c r="C632" s="104">
        <v>1.4999999999999999E-2</v>
      </c>
      <c r="D632" s="111">
        <f t="shared" si="9"/>
        <v>1.4999999999999999E-4</v>
      </c>
      <c r="F632" s="118"/>
    </row>
    <row r="633" spans="1:6" x14ac:dyDescent="0.3">
      <c r="A633" t="s">
        <v>1</v>
      </c>
      <c r="B633" s="107">
        <v>44378</v>
      </c>
      <c r="C633" s="104">
        <v>0.01</v>
      </c>
      <c r="D633" s="111">
        <f t="shared" si="9"/>
        <v>1E-4</v>
      </c>
      <c r="F633" s="118"/>
    </row>
    <row r="634" spans="1:6" x14ac:dyDescent="0.3">
      <c r="A634" t="s">
        <v>1</v>
      </c>
      <c r="B634" s="107">
        <v>44379</v>
      </c>
      <c r="C634" s="104">
        <v>0.02</v>
      </c>
      <c r="D634" s="111">
        <f t="shared" si="9"/>
        <v>2.0000000000000001E-4</v>
      </c>
      <c r="F634" s="118"/>
    </row>
    <row r="635" spans="1:6" x14ac:dyDescent="0.3">
      <c r="A635" t="s">
        <v>1</v>
      </c>
      <c r="B635" s="107">
        <v>44382</v>
      </c>
      <c r="C635" s="104">
        <v>1.2E-2</v>
      </c>
      <c r="D635" s="111">
        <f t="shared" si="9"/>
        <v>1.2E-4</v>
      </c>
      <c r="F635" s="118"/>
    </row>
    <row r="636" spans="1:6" x14ac:dyDescent="0.3">
      <c r="A636" t="s">
        <v>1</v>
      </c>
      <c r="B636" s="107">
        <v>44383</v>
      </c>
      <c r="C636" s="104">
        <v>1.4E-2</v>
      </c>
      <c r="D636" s="111">
        <f t="shared" si="9"/>
        <v>1.4000000000000001E-4</v>
      </c>
      <c r="F636" s="118"/>
    </row>
    <row r="637" spans="1:6" x14ac:dyDescent="0.3">
      <c r="A637" t="s">
        <v>1</v>
      </c>
      <c r="B637" s="107">
        <v>44384</v>
      </c>
      <c r="C637" s="104">
        <v>1.4999999999999999E-2</v>
      </c>
      <c r="D637" s="111">
        <f t="shared" si="9"/>
        <v>1.4999999999999999E-4</v>
      </c>
      <c r="F637" s="118"/>
    </row>
    <row r="638" spans="1:6" x14ac:dyDescent="0.3">
      <c r="A638" t="s">
        <v>1</v>
      </c>
      <c r="B638" s="107">
        <v>44385</v>
      </c>
      <c r="C638" s="104">
        <v>0.01</v>
      </c>
      <c r="D638" s="111">
        <f t="shared" si="9"/>
        <v>1E-4</v>
      </c>
      <c r="F638" s="118"/>
    </row>
    <row r="639" spans="1:6" x14ac:dyDescent="0.3">
      <c r="A639" t="s">
        <v>1</v>
      </c>
      <c r="B639" s="107">
        <v>44386</v>
      </c>
      <c r="C639" s="104">
        <v>1.2999999999999999E-2</v>
      </c>
      <c r="D639" s="111">
        <f t="shared" si="9"/>
        <v>1.2999999999999999E-4</v>
      </c>
      <c r="F639" s="118"/>
    </row>
    <row r="640" spans="1:6" x14ac:dyDescent="0.3">
      <c r="A640" t="s">
        <v>1</v>
      </c>
      <c r="B640" s="107">
        <v>44389</v>
      </c>
      <c r="C640" s="104">
        <v>1.4E-2</v>
      </c>
      <c r="D640" s="111">
        <f t="shared" si="9"/>
        <v>1.4000000000000001E-4</v>
      </c>
      <c r="F640" s="118"/>
    </row>
    <row r="641" spans="1:6" x14ac:dyDescent="0.3">
      <c r="A641" t="s">
        <v>1</v>
      </c>
      <c r="B641" s="107">
        <v>44390</v>
      </c>
      <c r="C641" s="104">
        <v>1.0999999999999999E-2</v>
      </c>
      <c r="D641" s="111">
        <f t="shared" si="9"/>
        <v>1.0999999999999999E-4</v>
      </c>
      <c r="F641" s="118"/>
    </row>
    <row r="642" spans="1:6" x14ac:dyDescent="0.3">
      <c r="A642" t="s">
        <v>1</v>
      </c>
      <c r="B642" s="107">
        <v>44391</v>
      </c>
      <c r="C642" s="104">
        <v>0.01</v>
      </c>
      <c r="D642" s="111">
        <f t="shared" si="9"/>
        <v>1E-4</v>
      </c>
      <c r="F642" s="118"/>
    </row>
    <row r="643" spans="1:6" x14ac:dyDescent="0.3">
      <c r="A643" t="s">
        <v>1</v>
      </c>
      <c r="B643" s="107">
        <v>44392</v>
      </c>
      <c r="C643" s="104">
        <v>1.4999999999999999E-2</v>
      </c>
      <c r="D643" s="111">
        <f t="shared" si="9"/>
        <v>1.4999999999999999E-4</v>
      </c>
      <c r="F643" s="118"/>
    </row>
    <row r="644" spans="1:6" x14ac:dyDescent="0.3">
      <c r="A644" t="s">
        <v>1</v>
      </c>
      <c r="B644" s="107">
        <v>44393</v>
      </c>
      <c r="C644" s="104">
        <v>1.6E-2</v>
      </c>
      <c r="D644" s="111">
        <f t="shared" ref="D644:D707" si="10">C644/100</f>
        <v>1.6000000000000001E-4</v>
      </c>
      <c r="F644" s="118"/>
    </row>
    <row r="645" spans="1:6" x14ac:dyDescent="0.3">
      <c r="A645" t="s">
        <v>1</v>
      </c>
      <c r="B645" s="107">
        <v>44396</v>
      </c>
      <c r="C645" s="104">
        <v>1.4999999999999999E-2</v>
      </c>
      <c r="D645" s="111">
        <f t="shared" si="10"/>
        <v>1.4999999999999999E-4</v>
      </c>
      <c r="F645" s="118"/>
    </row>
    <row r="646" spans="1:6" x14ac:dyDescent="0.3">
      <c r="A646" t="s">
        <v>1</v>
      </c>
      <c r="B646" s="107">
        <v>44397</v>
      </c>
      <c r="C646" s="104">
        <v>0.01</v>
      </c>
      <c r="D646" s="111">
        <f t="shared" si="10"/>
        <v>1E-4</v>
      </c>
      <c r="F646" s="118"/>
    </row>
    <row r="647" spans="1:6" x14ac:dyDescent="0.3">
      <c r="A647" t="s">
        <v>1</v>
      </c>
      <c r="B647" s="107">
        <v>44398</v>
      </c>
      <c r="C647" s="104">
        <v>1.2999999999999999E-2</v>
      </c>
      <c r="D647" s="111">
        <f t="shared" si="10"/>
        <v>1.2999999999999999E-4</v>
      </c>
      <c r="F647" s="118"/>
    </row>
    <row r="648" spans="1:6" x14ac:dyDescent="0.3">
      <c r="A648" t="s">
        <v>1</v>
      </c>
      <c r="B648" s="107">
        <v>44399</v>
      </c>
      <c r="C648" s="104">
        <v>1.2999999999999999E-2</v>
      </c>
      <c r="D648" s="111">
        <f t="shared" si="10"/>
        <v>1.2999999999999999E-4</v>
      </c>
      <c r="F648" s="118"/>
    </row>
    <row r="649" spans="1:6" x14ac:dyDescent="0.3">
      <c r="A649" t="s">
        <v>1</v>
      </c>
      <c r="B649" s="107">
        <v>44400</v>
      </c>
      <c r="C649" s="104">
        <v>1.2E-2</v>
      </c>
      <c r="D649" s="111">
        <f t="shared" si="10"/>
        <v>1.2E-4</v>
      </c>
      <c r="F649" s="118"/>
    </row>
    <row r="650" spans="1:6" x14ac:dyDescent="0.3">
      <c r="A650" t="s">
        <v>1</v>
      </c>
      <c r="B650" s="107">
        <v>44403</v>
      </c>
      <c r="C650" s="104">
        <v>1.7000000000000001E-2</v>
      </c>
      <c r="D650" s="111">
        <f t="shared" si="10"/>
        <v>1.7000000000000001E-4</v>
      </c>
      <c r="F650" s="118"/>
    </row>
    <row r="651" spans="1:6" x14ac:dyDescent="0.3">
      <c r="A651" t="s">
        <v>1</v>
      </c>
      <c r="B651" s="107">
        <v>44404</v>
      </c>
      <c r="C651" s="104">
        <v>1.7999999999999999E-2</v>
      </c>
      <c r="D651" s="111">
        <f t="shared" si="10"/>
        <v>1.7999999999999998E-4</v>
      </c>
      <c r="F651" s="118"/>
    </row>
    <row r="652" spans="1:6" x14ac:dyDescent="0.3">
      <c r="A652" t="s">
        <v>1</v>
      </c>
      <c r="B652" s="107">
        <v>44405</v>
      </c>
      <c r="C652" s="104">
        <v>1.7000000000000001E-2</v>
      </c>
      <c r="D652" s="111">
        <f t="shared" si="10"/>
        <v>1.7000000000000001E-4</v>
      </c>
      <c r="F652" s="118"/>
    </row>
    <row r="653" spans="1:6" x14ac:dyDescent="0.3">
      <c r="A653" t="s">
        <v>1</v>
      </c>
      <c r="B653" s="107">
        <v>44406</v>
      </c>
      <c r="C653" s="104">
        <v>1.6E-2</v>
      </c>
      <c r="D653" s="111">
        <f t="shared" si="10"/>
        <v>1.6000000000000001E-4</v>
      </c>
      <c r="F653" s="118"/>
    </row>
    <row r="654" spans="1:6" x14ac:dyDescent="0.3">
      <c r="A654" t="s">
        <v>1</v>
      </c>
      <c r="B654" s="107">
        <v>44407</v>
      </c>
      <c r="C654" s="104">
        <v>1.0999999999999999E-2</v>
      </c>
      <c r="D654" s="111">
        <f t="shared" si="10"/>
        <v>1.0999999999999999E-4</v>
      </c>
      <c r="F654" s="118"/>
    </row>
    <row r="655" spans="1:6" x14ac:dyDescent="0.3">
      <c r="A655" t="s">
        <v>1</v>
      </c>
      <c r="B655" s="107">
        <v>44410</v>
      </c>
      <c r="C655" s="104">
        <v>-1E-3</v>
      </c>
      <c r="D655" s="111">
        <f t="shared" si="10"/>
        <v>-1.0000000000000001E-5</v>
      </c>
      <c r="F655" s="118"/>
    </row>
    <row r="656" spans="1:6" x14ac:dyDescent="0.3">
      <c r="A656" t="s">
        <v>1</v>
      </c>
      <c r="B656" s="107">
        <v>44411</v>
      </c>
      <c r="C656" s="104">
        <v>4.0000000000000001E-3</v>
      </c>
      <c r="D656" s="111">
        <f t="shared" si="10"/>
        <v>4.0000000000000003E-5</v>
      </c>
      <c r="F656" s="118"/>
    </row>
    <row r="657" spans="1:6" x14ac:dyDescent="0.3">
      <c r="A657" t="s">
        <v>1</v>
      </c>
      <c r="B657" s="107">
        <v>44412</v>
      </c>
      <c r="C657" s="104">
        <v>0</v>
      </c>
      <c r="D657" s="111">
        <f t="shared" si="10"/>
        <v>0</v>
      </c>
      <c r="F657" s="118"/>
    </row>
    <row r="658" spans="1:6" x14ac:dyDescent="0.3">
      <c r="A658" t="s">
        <v>1</v>
      </c>
      <c r="B658" s="107">
        <v>44413</v>
      </c>
      <c r="C658" s="104">
        <v>7.0000000000000001E-3</v>
      </c>
      <c r="D658" s="111">
        <f t="shared" si="10"/>
        <v>7.0000000000000007E-5</v>
      </c>
      <c r="F658" s="118"/>
    </row>
    <row r="659" spans="1:6" x14ac:dyDescent="0.3">
      <c r="A659" t="s">
        <v>1</v>
      </c>
      <c r="B659" s="107">
        <v>44414</v>
      </c>
      <c r="C659" s="104">
        <v>0.01</v>
      </c>
      <c r="D659" s="111">
        <f t="shared" si="10"/>
        <v>1E-4</v>
      </c>
      <c r="F659" s="118"/>
    </row>
    <row r="660" spans="1:6" x14ac:dyDescent="0.3">
      <c r="A660" t="s">
        <v>1</v>
      </c>
      <c r="B660" s="107">
        <v>44417</v>
      </c>
      <c r="C660" s="104">
        <v>8.0000000000000002E-3</v>
      </c>
      <c r="D660" s="111">
        <f t="shared" si="10"/>
        <v>8.0000000000000007E-5</v>
      </c>
      <c r="F660" s="118"/>
    </row>
    <row r="661" spans="1:6" x14ac:dyDescent="0.3">
      <c r="A661" t="s">
        <v>1</v>
      </c>
      <c r="B661" s="107">
        <v>44418</v>
      </c>
      <c r="C661" s="104">
        <v>1.2E-2</v>
      </c>
      <c r="D661" s="111">
        <f t="shared" si="10"/>
        <v>1.2E-4</v>
      </c>
      <c r="F661" s="118"/>
    </row>
    <row r="662" spans="1:6" x14ac:dyDescent="0.3">
      <c r="A662" t="s">
        <v>1</v>
      </c>
      <c r="B662" s="107">
        <v>44419</v>
      </c>
      <c r="C662" s="104">
        <v>1.0999999999999999E-2</v>
      </c>
      <c r="D662" s="111">
        <f t="shared" si="10"/>
        <v>1.0999999999999999E-4</v>
      </c>
      <c r="F662" s="118"/>
    </row>
    <row r="663" spans="1:6" x14ac:dyDescent="0.3">
      <c r="A663" t="s">
        <v>1</v>
      </c>
      <c r="B663" s="107">
        <v>44420</v>
      </c>
      <c r="C663" s="104">
        <v>1.0999999999999999E-2</v>
      </c>
      <c r="D663" s="111">
        <f t="shared" si="10"/>
        <v>1.0999999999999999E-4</v>
      </c>
      <c r="F663" s="118"/>
    </row>
    <row r="664" spans="1:6" x14ac:dyDescent="0.3">
      <c r="A664" t="s">
        <v>1</v>
      </c>
      <c r="B664" s="107">
        <v>44421</v>
      </c>
      <c r="C664" s="104">
        <v>1.4999999999999999E-2</v>
      </c>
      <c r="D664" s="111">
        <f t="shared" si="10"/>
        <v>1.4999999999999999E-4</v>
      </c>
      <c r="F664" s="118"/>
    </row>
    <row r="665" spans="1:6" x14ac:dyDescent="0.3">
      <c r="A665" t="s">
        <v>1</v>
      </c>
      <c r="B665" s="107">
        <v>44424</v>
      </c>
      <c r="C665" s="104">
        <v>0.02</v>
      </c>
      <c r="D665" s="111">
        <f t="shared" si="10"/>
        <v>2.0000000000000001E-4</v>
      </c>
      <c r="F665" s="118"/>
    </row>
    <row r="666" spans="1:6" x14ac:dyDescent="0.3">
      <c r="A666" t="s">
        <v>1</v>
      </c>
      <c r="B666" s="107">
        <v>44425</v>
      </c>
      <c r="C666" s="104">
        <v>1.4999999999999999E-2</v>
      </c>
      <c r="D666" s="111">
        <f t="shared" si="10"/>
        <v>1.4999999999999999E-4</v>
      </c>
      <c r="F666" s="118"/>
    </row>
    <row r="667" spans="1:6" x14ac:dyDescent="0.3">
      <c r="A667" t="s">
        <v>1</v>
      </c>
      <c r="B667" s="107">
        <v>44426</v>
      </c>
      <c r="C667" s="104">
        <v>1.4999999999999999E-2</v>
      </c>
      <c r="D667" s="111">
        <f t="shared" si="10"/>
        <v>1.4999999999999999E-4</v>
      </c>
      <c r="F667" s="118"/>
    </row>
    <row r="668" spans="1:6" x14ac:dyDescent="0.3">
      <c r="A668" t="s">
        <v>1</v>
      </c>
      <c r="B668" s="107">
        <v>44427</v>
      </c>
      <c r="C668" s="104">
        <v>1.2E-2</v>
      </c>
      <c r="D668" s="111">
        <f t="shared" si="10"/>
        <v>1.2E-4</v>
      </c>
      <c r="F668" s="118"/>
    </row>
    <row r="669" spans="1:6" x14ac:dyDescent="0.3">
      <c r="A669" t="s">
        <v>1</v>
      </c>
      <c r="B669" s="107">
        <v>44428</v>
      </c>
      <c r="C669" s="104">
        <v>1.2999999999999999E-2</v>
      </c>
      <c r="D669" s="111">
        <f t="shared" si="10"/>
        <v>1.2999999999999999E-4</v>
      </c>
      <c r="F669" s="118"/>
    </row>
    <row r="670" spans="1:6" x14ac:dyDescent="0.3">
      <c r="A670" t="s">
        <v>1</v>
      </c>
      <c r="B670" s="107">
        <v>44431</v>
      </c>
      <c r="C670" s="104">
        <v>1.4999999999999999E-2</v>
      </c>
      <c r="D670" s="111">
        <f t="shared" si="10"/>
        <v>1.4999999999999999E-4</v>
      </c>
      <c r="F670" s="118"/>
    </row>
    <row r="671" spans="1:6" x14ac:dyDescent="0.3">
      <c r="A671" t="s">
        <v>1</v>
      </c>
      <c r="B671" s="107">
        <v>44432</v>
      </c>
      <c r="C671" s="104">
        <v>1.4E-2</v>
      </c>
      <c r="D671" s="111">
        <f t="shared" si="10"/>
        <v>1.4000000000000001E-4</v>
      </c>
      <c r="F671" s="118"/>
    </row>
    <row r="672" spans="1:6" x14ac:dyDescent="0.3">
      <c r="A672" t="s">
        <v>1</v>
      </c>
      <c r="B672" s="107">
        <v>44433</v>
      </c>
      <c r="C672" s="104">
        <v>1.7000000000000001E-2</v>
      </c>
      <c r="D672" s="111">
        <f t="shared" si="10"/>
        <v>1.7000000000000001E-4</v>
      </c>
      <c r="F672" s="118"/>
    </row>
    <row r="673" spans="1:6" x14ac:dyDescent="0.3">
      <c r="A673" t="s">
        <v>1</v>
      </c>
      <c r="B673" s="107">
        <v>44434</v>
      </c>
      <c r="C673" s="104">
        <v>1.7000000000000001E-2</v>
      </c>
      <c r="D673" s="111">
        <f t="shared" si="10"/>
        <v>1.7000000000000001E-4</v>
      </c>
      <c r="F673" s="118"/>
    </row>
    <row r="674" spans="1:6" x14ac:dyDescent="0.3">
      <c r="A674" t="s">
        <v>1</v>
      </c>
      <c r="B674" s="107">
        <v>44435</v>
      </c>
      <c r="C674" s="104">
        <v>1.4E-2</v>
      </c>
      <c r="D674" s="111">
        <f t="shared" si="10"/>
        <v>1.4000000000000001E-4</v>
      </c>
      <c r="F674" s="118"/>
    </row>
    <row r="675" spans="1:6" x14ac:dyDescent="0.3">
      <c r="A675" t="s">
        <v>1</v>
      </c>
      <c r="B675" s="107">
        <v>44438</v>
      </c>
      <c r="C675" s="104">
        <v>1.6E-2</v>
      </c>
      <c r="D675" s="111">
        <f t="shared" si="10"/>
        <v>1.6000000000000001E-4</v>
      </c>
      <c r="F675" s="118"/>
    </row>
    <row r="676" spans="1:6" x14ac:dyDescent="0.3">
      <c r="A676" t="s">
        <v>1</v>
      </c>
      <c r="B676" s="107">
        <v>44439</v>
      </c>
      <c r="C676" s="104">
        <v>1.7999999999999999E-2</v>
      </c>
      <c r="D676" s="111">
        <f t="shared" si="10"/>
        <v>1.7999999999999998E-4</v>
      </c>
      <c r="F676" s="118"/>
    </row>
    <row r="677" spans="1:6" x14ac:dyDescent="0.3">
      <c r="A677" t="s">
        <v>1</v>
      </c>
      <c r="B677" s="107">
        <v>44440</v>
      </c>
      <c r="C677" s="104">
        <v>1.4E-2</v>
      </c>
      <c r="D677" s="111">
        <f t="shared" si="10"/>
        <v>1.4000000000000001E-4</v>
      </c>
      <c r="F677" s="118"/>
    </row>
    <row r="678" spans="1:6" x14ac:dyDescent="0.3">
      <c r="A678" t="s">
        <v>1</v>
      </c>
      <c r="B678" s="107">
        <v>44441</v>
      </c>
      <c r="C678" s="104">
        <v>1.2E-2</v>
      </c>
      <c r="D678" s="111">
        <f t="shared" si="10"/>
        <v>1.2E-4</v>
      </c>
      <c r="F678" s="118"/>
    </row>
    <row r="679" spans="1:6" x14ac:dyDescent="0.3">
      <c r="A679" t="s">
        <v>1</v>
      </c>
      <c r="B679" s="107">
        <v>44442</v>
      </c>
      <c r="C679" s="104">
        <v>8.0000000000000002E-3</v>
      </c>
      <c r="D679" s="111">
        <f t="shared" si="10"/>
        <v>8.0000000000000007E-5</v>
      </c>
      <c r="F679" s="118"/>
    </row>
    <row r="680" spans="1:6" x14ac:dyDescent="0.3">
      <c r="A680" t="s">
        <v>1</v>
      </c>
      <c r="B680" s="107">
        <v>44445</v>
      </c>
      <c r="C680" s="104">
        <v>7.0000000000000001E-3</v>
      </c>
      <c r="D680" s="111">
        <f t="shared" si="10"/>
        <v>7.0000000000000007E-5</v>
      </c>
      <c r="F680" s="118"/>
    </row>
    <row r="681" spans="1:6" x14ac:dyDescent="0.3">
      <c r="A681" t="s">
        <v>1</v>
      </c>
      <c r="B681" s="107">
        <v>44446</v>
      </c>
      <c r="C681" s="104">
        <v>8.0000000000000002E-3</v>
      </c>
      <c r="D681" s="111">
        <f t="shared" si="10"/>
        <v>8.0000000000000007E-5</v>
      </c>
      <c r="F681" s="118"/>
    </row>
    <row r="682" spans="1:6" x14ac:dyDescent="0.3">
      <c r="A682" t="s">
        <v>1</v>
      </c>
      <c r="B682" s="107">
        <v>44447</v>
      </c>
      <c r="C682" s="104">
        <v>0.01</v>
      </c>
      <c r="D682" s="111">
        <f t="shared" si="10"/>
        <v>1E-4</v>
      </c>
      <c r="F682" s="118"/>
    </row>
    <row r="683" spans="1:6" x14ac:dyDescent="0.3">
      <c r="A683" t="s">
        <v>1</v>
      </c>
      <c r="B683" s="107">
        <v>44448</v>
      </c>
      <c r="C683" s="104">
        <v>0.01</v>
      </c>
      <c r="D683" s="111">
        <f t="shared" si="10"/>
        <v>1E-4</v>
      </c>
      <c r="F683" s="118"/>
    </row>
    <row r="684" spans="1:6" x14ac:dyDescent="0.3">
      <c r="A684" t="s">
        <v>1</v>
      </c>
      <c r="B684" s="107">
        <v>44449</v>
      </c>
      <c r="C684" s="104">
        <v>1.0999999999999999E-2</v>
      </c>
      <c r="D684" s="111">
        <f t="shared" si="10"/>
        <v>1.0999999999999999E-4</v>
      </c>
      <c r="F684" s="118"/>
    </row>
    <row r="685" spans="1:6" x14ac:dyDescent="0.3">
      <c r="A685" t="s">
        <v>1</v>
      </c>
      <c r="B685" s="107">
        <v>44452</v>
      </c>
      <c r="C685" s="104">
        <v>8.9999999999999993E-3</v>
      </c>
      <c r="D685" s="111">
        <f t="shared" si="10"/>
        <v>8.9999999999999992E-5</v>
      </c>
      <c r="F685" s="118"/>
    </row>
    <row r="686" spans="1:6" x14ac:dyDescent="0.3">
      <c r="A686" t="s">
        <v>1</v>
      </c>
      <c r="B686" s="107">
        <v>44453</v>
      </c>
      <c r="C686" s="104">
        <v>1.0999999999999999E-2</v>
      </c>
      <c r="D686" s="111">
        <f t="shared" si="10"/>
        <v>1.0999999999999999E-4</v>
      </c>
      <c r="F686" s="118"/>
    </row>
    <row r="687" spans="1:6" x14ac:dyDescent="0.3">
      <c r="A687" t="s">
        <v>1</v>
      </c>
      <c r="B687" s="107">
        <v>44454</v>
      </c>
      <c r="C687" s="104">
        <v>1.7000000000000001E-2</v>
      </c>
      <c r="D687" s="111">
        <f t="shared" si="10"/>
        <v>1.7000000000000001E-4</v>
      </c>
      <c r="F687" s="118"/>
    </row>
    <row r="688" spans="1:6" x14ac:dyDescent="0.3">
      <c r="A688" t="s">
        <v>1</v>
      </c>
      <c r="B688" s="107">
        <v>44455</v>
      </c>
      <c r="C688" s="104">
        <v>1.6E-2</v>
      </c>
      <c r="D688" s="111">
        <f t="shared" si="10"/>
        <v>1.6000000000000001E-4</v>
      </c>
      <c r="F688" s="118"/>
    </row>
    <row r="689" spans="1:6" x14ac:dyDescent="0.3">
      <c r="A689" t="s">
        <v>1</v>
      </c>
      <c r="B689" s="107">
        <v>44456</v>
      </c>
      <c r="C689" s="104">
        <v>1.4999999999999999E-2</v>
      </c>
      <c r="D689" s="111">
        <f t="shared" si="10"/>
        <v>1.4999999999999999E-4</v>
      </c>
      <c r="F689" s="118"/>
    </row>
    <row r="690" spans="1:6" x14ac:dyDescent="0.3">
      <c r="A690" t="s">
        <v>1</v>
      </c>
      <c r="B690" s="107">
        <v>44459</v>
      </c>
      <c r="C690" s="104">
        <v>1.7999999999999999E-2</v>
      </c>
      <c r="D690" s="111">
        <f t="shared" si="10"/>
        <v>1.7999999999999998E-4</v>
      </c>
      <c r="F690" s="118"/>
    </row>
    <row r="691" spans="1:6" x14ac:dyDescent="0.3">
      <c r="A691" t="s">
        <v>1</v>
      </c>
      <c r="B691" s="107">
        <v>44460</v>
      </c>
      <c r="C691" s="104">
        <v>1.6E-2</v>
      </c>
      <c r="D691" s="111">
        <f t="shared" si="10"/>
        <v>1.6000000000000001E-4</v>
      </c>
      <c r="F691" s="118"/>
    </row>
    <row r="692" spans="1:6" x14ac:dyDescent="0.3">
      <c r="A692" t="s">
        <v>1</v>
      </c>
      <c r="B692" s="107">
        <v>44461</v>
      </c>
      <c r="C692" s="104">
        <v>1.4E-2</v>
      </c>
      <c r="D692" s="111">
        <f t="shared" si="10"/>
        <v>1.4000000000000001E-4</v>
      </c>
      <c r="F692" s="118"/>
    </row>
    <row r="693" spans="1:6" x14ac:dyDescent="0.3">
      <c r="A693" t="s">
        <v>1</v>
      </c>
      <c r="B693" s="107">
        <v>44462</v>
      </c>
      <c r="C693" s="104">
        <v>1.4999999999999999E-2</v>
      </c>
      <c r="D693" s="111">
        <f t="shared" si="10"/>
        <v>1.4999999999999999E-4</v>
      </c>
      <c r="F693" s="118"/>
    </row>
    <row r="694" spans="1:6" x14ac:dyDescent="0.3">
      <c r="A694" t="s">
        <v>1</v>
      </c>
      <c r="B694" s="107">
        <v>44463</v>
      </c>
      <c r="C694" s="104">
        <v>3.0000000000000001E-3</v>
      </c>
      <c r="D694" s="111">
        <f t="shared" si="10"/>
        <v>3.0000000000000001E-5</v>
      </c>
      <c r="F694" s="118"/>
    </row>
    <row r="695" spans="1:6" x14ac:dyDescent="0.3">
      <c r="A695" t="s">
        <v>1</v>
      </c>
      <c r="B695" s="107">
        <v>44466</v>
      </c>
      <c r="C695" s="104">
        <v>1.4E-2</v>
      </c>
      <c r="D695" s="111">
        <f t="shared" si="10"/>
        <v>1.4000000000000001E-4</v>
      </c>
      <c r="F695" s="118"/>
    </row>
    <row r="696" spans="1:6" x14ac:dyDescent="0.3">
      <c r="A696" t="s">
        <v>1</v>
      </c>
      <c r="B696" s="107">
        <v>44467</v>
      </c>
      <c r="C696" s="104">
        <v>1.7000000000000001E-2</v>
      </c>
      <c r="D696" s="111">
        <f t="shared" si="10"/>
        <v>1.7000000000000001E-4</v>
      </c>
      <c r="F696" s="118"/>
    </row>
    <row r="697" spans="1:6" x14ac:dyDescent="0.3">
      <c r="A697" t="s">
        <v>1</v>
      </c>
      <c r="B697" s="107">
        <v>44468</v>
      </c>
      <c r="C697" s="104">
        <v>1.7999999999999999E-2</v>
      </c>
      <c r="D697" s="111">
        <f t="shared" si="10"/>
        <v>1.7999999999999998E-4</v>
      </c>
      <c r="F697" s="118"/>
    </row>
    <row r="698" spans="1:6" x14ac:dyDescent="0.3">
      <c r="A698" t="s">
        <v>1</v>
      </c>
      <c r="B698" s="107">
        <v>44469</v>
      </c>
      <c r="C698" s="104">
        <v>2.5000000000000001E-2</v>
      </c>
      <c r="D698" s="111">
        <f t="shared" si="10"/>
        <v>2.5000000000000001E-4</v>
      </c>
      <c r="F698" s="118"/>
    </row>
    <row r="699" spans="1:6" x14ac:dyDescent="0.3">
      <c r="A699" t="s">
        <v>1</v>
      </c>
      <c r="B699" s="107">
        <v>44470</v>
      </c>
      <c r="C699" s="104">
        <v>1.9E-2</v>
      </c>
      <c r="D699" s="111">
        <f t="shared" si="10"/>
        <v>1.8999999999999998E-4</v>
      </c>
      <c r="F699" s="118"/>
    </row>
    <row r="700" spans="1:6" x14ac:dyDescent="0.3">
      <c r="A700" t="s">
        <v>1</v>
      </c>
      <c r="B700" s="107">
        <v>44473</v>
      </c>
      <c r="C700" s="104">
        <v>1.4999999999999999E-2</v>
      </c>
      <c r="D700" s="111">
        <f t="shared" si="10"/>
        <v>1.4999999999999999E-4</v>
      </c>
      <c r="F700" s="118"/>
    </row>
    <row r="701" spans="1:6" x14ac:dyDescent="0.3">
      <c r="A701" t="s">
        <v>1</v>
      </c>
      <c r="B701" s="107">
        <v>44474</v>
      </c>
      <c r="C701" s="104">
        <v>1.0999999999999999E-2</v>
      </c>
      <c r="D701" s="111">
        <f t="shared" si="10"/>
        <v>1.0999999999999999E-4</v>
      </c>
      <c r="F701" s="118"/>
    </row>
    <row r="702" spans="1:6" x14ac:dyDescent="0.3">
      <c r="A702" t="s">
        <v>1</v>
      </c>
      <c r="B702" s="107">
        <v>44475</v>
      </c>
      <c r="C702" s="104">
        <v>8.9999999999999993E-3</v>
      </c>
      <c r="D702" s="111">
        <f t="shared" si="10"/>
        <v>8.9999999999999992E-5</v>
      </c>
      <c r="F702" s="118"/>
    </row>
    <row r="703" spans="1:6" x14ac:dyDescent="0.3">
      <c r="A703" t="s">
        <v>1</v>
      </c>
      <c r="B703" s="107">
        <v>44476</v>
      </c>
      <c r="C703" s="104">
        <v>5.0999999999999997E-2</v>
      </c>
      <c r="D703" s="111">
        <f t="shared" si="10"/>
        <v>5.0999999999999993E-4</v>
      </c>
      <c r="F703" s="118"/>
    </row>
    <row r="704" spans="1:6" x14ac:dyDescent="0.3">
      <c r="A704" t="s">
        <v>1</v>
      </c>
      <c r="B704" s="107">
        <v>44477</v>
      </c>
      <c r="C704" s="104">
        <v>8.8999999999999996E-2</v>
      </c>
      <c r="D704" s="111">
        <f t="shared" si="10"/>
        <v>8.8999999999999995E-4</v>
      </c>
      <c r="F704" s="118"/>
    </row>
    <row r="705" spans="1:6" x14ac:dyDescent="0.3">
      <c r="A705" t="s">
        <v>1</v>
      </c>
      <c r="B705" s="107">
        <v>44480</v>
      </c>
      <c r="C705" s="104">
        <v>5.8000000000000003E-2</v>
      </c>
      <c r="D705" s="111">
        <f t="shared" si="10"/>
        <v>5.8E-4</v>
      </c>
      <c r="F705" s="118"/>
    </row>
    <row r="706" spans="1:6" x14ac:dyDescent="0.3">
      <c r="A706" t="s">
        <v>1</v>
      </c>
      <c r="B706" s="107">
        <v>44481</v>
      </c>
      <c r="C706" s="104">
        <v>0.10299999999999999</v>
      </c>
      <c r="D706" s="111">
        <f t="shared" si="10"/>
        <v>1.0299999999999999E-3</v>
      </c>
      <c r="F706" s="118"/>
    </row>
    <row r="707" spans="1:6" x14ac:dyDescent="0.3">
      <c r="A707" t="s">
        <v>1</v>
      </c>
      <c r="B707" s="107">
        <v>44482</v>
      </c>
      <c r="C707" s="104">
        <v>6.4000000000000001E-2</v>
      </c>
      <c r="D707" s="111">
        <f t="shared" si="10"/>
        <v>6.4000000000000005E-4</v>
      </c>
      <c r="F707" s="118"/>
    </row>
    <row r="708" spans="1:6" x14ac:dyDescent="0.3">
      <c r="A708" t="s">
        <v>1</v>
      </c>
      <c r="B708" s="107">
        <v>44483</v>
      </c>
      <c r="C708" s="104">
        <v>7.2999999999999995E-2</v>
      </c>
      <c r="D708" s="111">
        <f t="shared" ref="D708:D771" si="11">C708/100</f>
        <v>7.2999999999999996E-4</v>
      </c>
      <c r="F708" s="118"/>
    </row>
    <row r="709" spans="1:6" x14ac:dyDescent="0.3">
      <c r="A709" t="s">
        <v>1</v>
      </c>
      <c r="B709" s="107">
        <v>44484</v>
      </c>
      <c r="C709" s="104">
        <v>0.17199999999999999</v>
      </c>
      <c r="D709" s="111">
        <f t="shared" si="11"/>
        <v>1.72E-3</v>
      </c>
      <c r="F709" s="118"/>
    </row>
    <row r="710" spans="1:6" x14ac:dyDescent="0.3">
      <c r="A710" t="s">
        <v>1</v>
      </c>
      <c r="B710" s="107">
        <v>44487</v>
      </c>
      <c r="C710" s="104">
        <v>0.17699999999999999</v>
      </c>
      <c r="D710" s="111">
        <f t="shared" si="11"/>
        <v>1.7699999999999999E-3</v>
      </c>
      <c r="F710" s="118"/>
    </row>
    <row r="711" spans="1:6" x14ac:dyDescent="0.3">
      <c r="A711" t="s">
        <v>1</v>
      </c>
      <c r="B711" s="107">
        <v>44488</v>
      </c>
      <c r="C711" s="104">
        <v>0.14699999999999999</v>
      </c>
      <c r="D711" s="111">
        <f t="shared" si="11"/>
        <v>1.47E-3</v>
      </c>
      <c r="F711" s="118"/>
    </row>
    <row r="712" spans="1:6" x14ac:dyDescent="0.3">
      <c r="A712" t="s">
        <v>1</v>
      </c>
      <c r="B712" s="107">
        <v>44489</v>
      </c>
      <c r="C712" s="104">
        <v>0.14000000000000001</v>
      </c>
      <c r="D712" s="111">
        <f t="shared" si="11"/>
        <v>1.4000000000000002E-3</v>
      </c>
      <c r="F712" s="118"/>
    </row>
    <row r="713" spans="1:6" x14ac:dyDescent="0.3">
      <c r="A713" t="s">
        <v>1</v>
      </c>
      <c r="B713" s="107">
        <v>44490</v>
      </c>
      <c r="C713" s="104">
        <v>0.14000000000000001</v>
      </c>
      <c r="D713" s="111">
        <f t="shared" si="11"/>
        <v>1.4000000000000002E-3</v>
      </c>
      <c r="F713" s="118"/>
    </row>
    <row r="714" spans="1:6" x14ac:dyDescent="0.3">
      <c r="A714" t="s">
        <v>1</v>
      </c>
      <c r="B714" s="107">
        <v>44491</v>
      </c>
      <c r="C714" s="104">
        <v>9.9000000000000005E-2</v>
      </c>
      <c r="D714" s="111">
        <f t="shared" si="11"/>
        <v>9.8999999999999999E-4</v>
      </c>
      <c r="F714" s="118"/>
    </row>
    <row r="715" spans="1:6" x14ac:dyDescent="0.3">
      <c r="A715" t="s">
        <v>1</v>
      </c>
      <c r="B715" s="107">
        <v>44494</v>
      </c>
      <c r="C715" s="104">
        <v>8.7999999999999995E-2</v>
      </c>
      <c r="D715" s="111">
        <f t="shared" si="11"/>
        <v>8.7999999999999992E-4</v>
      </c>
      <c r="F715" s="118"/>
    </row>
    <row r="716" spans="1:6" x14ac:dyDescent="0.3">
      <c r="A716" t="s">
        <v>1</v>
      </c>
      <c r="B716" s="107">
        <v>44495</v>
      </c>
      <c r="C716" s="104">
        <v>8.2000000000000003E-2</v>
      </c>
      <c r="D716" s="111">
        <f t="shared" si="11"/>
        <v>8.1999999999999998E-4</v>
      </c>
      <c r="F716" s="118"/>
    </row>
    <row r="717" spans="1:6" x14ac:dyDescent="0.3">
      <c r="A717" t="s">
        <v>1</v>
      </c>
      <c r="B717" s="107">
        <v>44496</v>
      </c>
      <c r="C717" s="104">
        <v>8.6999999999999994E-2</v>
      </c>
      <c r="D717" s="111">
        <f t="shared" si="11"/>
        <v>8.699999999999999E-4</v>
      </c>
      <c r="F717" s="118"/>
    </row>
    <row r="718" spans="1:6" x14ac:dyDescent="0.3">
      <c r="A718" t="s">
        <v>1</v>
      </c>
      <c r="B718" s="107">
        <v>44497</v>
      </c>
      <c r="C718" s="104">
        <v>0.106</v>
      </c>
      <c r="D718" s="111">
        <f t="shared" si="11"/>
        <v>1.06E-3</v>
      </c>
      <c r="F718" s="118"/>
    </row>
    <row r="719" spans="1:6" x14ac:dyDescent="0.3">
      <c r="A719" t="s">
        <v>1</v>
      </c>
      <c r="B719" s="107">
        <v>44498</v>
      </c>
      <c r="C719" s="104">
        <v>2.5000000000000001E-2</v>
      </c>
      <c r="D719" s="111">
        <f t="shared" si="11"/>
        <v>2.5000000000000001E-4</v>
      </c>
      <c r="F719" s="118"/>
    </row>
    <row r="720" spans="1:6" x14ac:dyDescent="0.3">
      <c r="A720" t="s">
        <v>1</v>
      </c>
      <c r="B720" s="107">
        <v>44502</v>
      </c>
      <c r="C720" s="104">
        <v>0.11799999999999999</v>
      </c>
      <c r="D720" s="111">
        <f t="shared" si="11"/>
        <v>1.1799999999999998E-3</v>
      </c>
      <c r="F720" s="118"/>
    </row>
    <row r="721" spans="1:6" x14ac:dyDescent="0.3">
      <c r="A721" t="s">
        <v>1</v>
      </c>
      <c r="B721" s="107">
        <v>44503</v>
      </c>
      <c r="C721" s="104">
        <v>0.128</v>
      </c>
      <c r="D721" s="111">
        <f t="shared" si="11"/>
        <v>1.2800000000000001E-3</v>
      </c>
      <c r="F721" s="118"/>
    </row>
    <row r="722" spans="1:6" x14ac:dyDescent="0.3">
      <c r="A722" t="s">
        <v>1</v>
      </c>
      <c r="B722" s="107">
        <v>44504</v>
      </c>
      <c r="C722" s="104">
        <v>0.78900000000000003</v>
      </c>
      <c r="D722" s="111">
        <f t="shared" si="11"/>
        <v>7.8900000000000012E-3</v>
      </c>
      <c r="F722" s="118"/>
    </row>
    <row r="723" spans="1:6" x14ac:dyDescent="0.3">
      <c r="A723" t="s">
        <v>1</v>
      </c>
      <c r="B723" s="107">
        <v>44505</v>
      </c>
      <c r="C723" s="104">
        <v>0.8</v>
      </c>
      <c r="D723" s="111">
        <f t="shared" si="11"/>
        <v>8.0000000000000002E-3</v>
      </c>
      <c r="F723" s="118"/>
    </row>
    <row r="724" spans="1:6" x14ac:dyDescent="0.3">
      <c r="A724" t="s">
        <v>1</v>
      </c>
      <c r="B724" s="107">
        <v>44508</v>
      </c>
      <c r="C724" s="104">
        <v>0.86299999999999999</v>
      </c>
      <c r="D724" s="111">
        <f t="shared" si="11"/>
        <v>8.6300000000000005E-3</v>
      </c>
      <c r="F724" s="118"/>
    </row>
    <row r="725" spans="1:6" x14ac:dyDescent="0.3">
      <c r="A725" t="s">
        <v>1</v>
      </c>
      <c r="B725" s="107">
        <v>44509</v>
      </c>
      <c r="C725" s="104">
        <v>0.76</v>
      </c>
      <c r="D725" s="111">
        <f t="shared" si="11"/>
        <v>7.6E-3</v>
      </c>
      <c r="F725" s="118"/>
    </row>
    <row r="726" spans="1:6" x14ac:dyDescent="0.3">
      <c r="A726" t="s">
        <v>1</v>
      </c>
      <c r="B726" s="107">
        <v>44510</v>
      </c>
      <c r="C726" s="104">
        <v>0.72</v>
      </c>
      <c r="D726" s="111">
        <f t="shared" si="11"/>
        <v>7.1999999999999998E-3</v>
      </c>
      <c r="F726" s="118"/>
    </row>
    <row r="727" spans="1:6" x14ac:dyDescent="0.3">
      <c r="A727" t="s">
        <v>1</v>
      </c>
      <c r="B727" s="107">
        <v>44512</v>
      </c>
      <c r="C727" s="104">
        <v>0.76500000000000001</v>
      </c>
      <c r="D727" s="111">
        <f t="shared" si="11"/>
        <v>7.6500000000000005E-3</v>
      </c>
      <c r="F727" s="118"/>
    </row>
    <row r="728" spans="1:6" x14ac:dyDescent="0.3">
      <c r="A728" t="s">
        <v>1</v>
      </c>
      <c r="B728" s="107">
        <v>44515</v>
      </c>
      <c r="C728" s="104">
        <v>0.82599999999999996</v>
      </c>
      <c r="D728" s="111">
        <f t="shared" si="11"/>
        <v>8.26E-3</v>
      </c>
      <c r="F728" s="118"/>
    </row>
    <row r="729" spans="1:6" x14ac:dyDescent="0.3">
      <c r="A729" t="s">
        <v>1</v>
      </c>
      <c r="B729" s="107">
        <v>44516</v>
      </c>
      <c r="C729" s="104">
        <v>0.81100000000000005</v>
      </c>
      <c r="D729" s="111">
        <f t="shared" si="11"/>
        <v>8.1100000000000009E-3</v>
      </c>
      <c r="F729" s="118"/>
    </row>
    <row r="730" spans="1:6" x14ac:dyDescent="0.3">
      <c r="A730" t="s">
        <v>1</v>
      </c>
      <c r="B730" s="107">
        <v>44517</v>
      </c>
      <c r="C730" s="104">
        <v>0.76200000000000001</v>
      </c>
      <c r="D730" s="111">
        <f t="shared" si="11"/>
        <v>7.62E-3</v>
      </c>
      <c r="F730" s="118"/>
    </row>
    <row r="731" spans="1:6" x14ac:dyDescent="0.3">
      <c r="A731" t="s">
        <v>1</v>
      </c>
      <c r="B731" s="107">
        <v>44518</v>
      </c>
      <c r="C731" s="104">
        <v>0.80400000000000005</v>
      </c>
      <c r="D731" s="111">
        <f t="shared" si="11"/>
        <v>8.0400000000000003E-3</v>
      </c>
      <c r="F731" s="118"/>
    </row>
    <row r="732" spans="1:6" x14ac:dyDescent="0.3">
      <c r="A732" t="s">
        <v>1</v>
      </c>
      <c r="B732" s="107">
        <v>44519</v>
      </c>
      <c r="C732" s="104">
        <v>0.79200000000000004</v>
      </c>
      <c r="D732" s="111">
        <f t="shared" si="11"/>
        <v>7.92E-3</v>
      </c>
      <c r="F732" s="118"/>
    </row>
    <row r="733" spans="1:6" x14ac:dyDescent="0.3">
      <c r="A733" t="s">
        <v>1</v>
      </c>
      <c r="B733" s="107">
        <v>44522</v>
      </c>
      <c r="C733" s="104">
        <v>0.83599999999999997</v>
      </c>
      <c r="D733" s="111">
        <f t="shared" si="11"/>
        <v>8.3599999999999994E-3</v>
      </c>
      <c r="F733" s="118"/>
    </row>
    <row r="734" spans="1:6" x14ac:dyDescent="0.3">
      <c r="A734" t="s">
        <v>1</v>
      </c>
      <c r="B734" s="107">
        <v>44523</v>
      </c>
      <c r="C734" s="104">
        <v>0.85199999999999998</v>
      </c>
      <c r="D734" s="111">
        <f t="shared" si="11"/>
        <v>8.5199999999999998E-3</v>
      </c>
      <c r="F734" s="118"/>
    </row>
    <row r="735" spans="1:6" x14ac:dyDescent="0.3">
      <c r="A735" t="s">
        <v>1</v>
      </c>
      <c r="B735" s="107">
        <v>44524</v>
      </c>
      <c r="C735" s="104">
        <v>0.78100000000000003</v>
      </c>
      <c r="D735" s="111">
        <f t="shared" si="11"/>
        <v>7.8100000000000001E-3</v>
      </c>
      <c r="F735" s="118"/>
    </row>
    <row r="736" spans="1:6" x14ac:dyDescent="0.3">
      <c r="A736" t="s">
        <v>1</v>
      </c>
      <c r="B736" s="107">
        <v>44525</v>
      </c>
      <c r="C736" s="104">
        <v>0.81499999999999995</v>
      </c>
      <c r="D736" s="111">
        <f t="shared" si="11"/>
        <v>8.1499999999999993E-3</v>
      </c>
      <c r="F736" s="118"/>
    </row>
    <row r="737" spans="1:6" x14ac:dyDescent="0.3">
      <c r="A737" t="s">
        <v>1</v>
      </c>
      <c r="B737" s="107">
        <v>44526</v>
      </c>
      <c r="C737" s="104">
        <v>0.77300000000000002</v>
      </c>
      <c r="D737" s="111">
        <f t="shared" si="11"/>
        <v>7.7299999999999999E-3</v>
      </c>
      <c r="F737" s="118"/>
    </row>
    <row r="738" spans="1:6" x14ac:dyDescent="0.3">
      <c r="A738" t="s">
        <v>1</v>
      </c>
      <c r="B738" s="107">
        <v>44529</v>
      </c>
      <c r="C738" s="104">
        <v>0.69299999999999995</v>
      </c>
      <c r="D738" s="111">
        <f t="shared" si="11"/>
        <v>6.9299999999999995E-3</v>
      </c>
      <c r="F738" s="118"/>
    </row>
    <row r="739" spans="1:6" x14ac:dyDescent="0.3">
      <c r="A739" t="s">
        <v>1</v>
      </c>
      <c r="B739" s="107">
        <v>44530</v>
      </c>
      <c r="C739" s="104">
        <v>0.92700000000000005</v>
      </c>
      <c r="D739" s="111">
        <f t="shared" si="11"/>
        <v>9.2700000000000005E-3</v>
      </c>
      <c r="F739" s="118"/>
    </row>
    <row r="740" spans="1:6" x14ac:dyDescent="0.3">
      <c r="A740" t="s">
        <v>1</v>
      </c>
      <c r="B740" s="107">
        <v>44531</v>
      </c>
      <c r="C740" s="104">
        <v>1.254</v>
      </c>
      <c r="D740" s="111">
        <f t="shared" si="11"/>
        <v>1.2540000000000001E-2</v>
      </c>
      <c r="F740" s="118"/>
    </row>
    <row r="741" spans="1:6" x14ac:dyDescent="0.3">
      <c r="A741" t="s">
        <v>1</v>
      </c>
      <c r="B741" s="107">
        <v>44532</v>
      </c>
      <c r="C741" s="104">
        <v>1.133</v>
      </c>
      <c r="D741" s="111">
        <f t="shared" si="11"/>
        <v>1.133E-2</v>
      </c>
      <c r="F741" s="118"/>
    </row>
    <row r="742" spans="1:6" x14ac:dyDescent="0.3">
      <c r="A742" t="s">
        <v>1</v>
      </c>
      <c r="B742" s="107">
        <v>44533</v>
      </c>
      <c r="C742" s="104">
        <v>0.98499999999999999</v>
      </c>
      <c r="D742" s="111">
        <f t="shared" si="11"/>
        <v>9.8499999999999994E-3</v>
      </c>
      <c r="F742" s="118"/>
    </row>
    <row r="743" spans="1:6" x14ac:dyDescent="0.3">
      <c r="A743" t="s">
        <v>1</v>
      </c>
      <c r="B743" s="107">
        <v>44536</v>
      </c>
      <c r="C743" s="104">
        <v>0.78700000000000003</v>
      </c>
      <c r="D743" s="111">
        <f t="shared" si="11"/>
        <v>7.8700000000000003E-3</v>
      </c>
      <c r="F743" s="118"/>
    </row>
    <row r="744" spans="1:6" x14ac:dyDescent="0.3">
      <c r="A744" t="s">
        <v>1</v>
      </c>
      <c r="B744" s="107">
        <v>44537</v>
      </c>
      <c r="C744" s="104">
        <v>0.76100000000000001</v>
      </c>
      <c r="D744" s="111">
        <f t="shared" si="11"/>
        <v>7.6100000000000004E-3</v>
      </c>
      <c r="F744" s="118"/>
    </row>
    <row r="745" spans="1:6" x14ac:dyDescent="0.3">
      <c r="A745" t="s">
        <v>1</v>
      </c>
      <c r="B745" s="107">
        <v>44538</v>
      </c>
      <c r="C745" s="104">
        <v>0.73499999999999999</v>
      </c>
      <c r="D745" s="111">
        <f t="shared" si="11"/>
        <v>7.3499999999999998E-3</v>
      </c>
      <c r="F745" s="118"/>
    </row>
    <row r="746" spans="1:6" x14ac:dyDescent="0.3">
      <c r="A746" t="s">
        <v>1</v>
      </c>
      <c r="B746" s="107">
        <v>44539</v>
      </c>
      <c r="C746" s="104">
        <v>1.22</v>
      </c>
      <c r="D746" s="111">
        <f t="shared" si="11"/>
        <v>1.2199999999999999E-2</v>
      </c>
      <c r="F746" s="118"/>
    </row>
    <row r="747" spans="1:6" x14ac:dyDescent="0.3">
      <c r="A747" t="s">
        <v>1</v>
      </c>
      <c r="B747" s="107">
        <v>44540</v>
      </c>
      <c r="C747" s="104">
        <v>1.3009999999999999</v>
      </c>
      <c r="D747" s="111">
        <f t="shared" si="11"/>
        <v>1.3009999999999999E-2</v>
      </c>
      <c r="F747" s="118"/>
    </row>
    <row r="748" spans="1:6" x14ac:dyDescent="0.3">
      <c r="A748" t="s">
        <v>1</v>
      </c>
      <c r="B748" s="107">
        <v>44543</v>
      </c>
      <c r="C748" s="104">
        <v>1.181</v>
      </c>
      <c r="D748" s="111">
        <f t="shared" si="11"/>
        <v>1.1810000000000001E-2</v>
      </c>
      <c r="F748" s="118"/>
    </row>
    <row r="749" spans="1:6" x14ac:dyDescent="0.3">
      <c r="A749" t="s">
        <v>1</v>
      </c>
      <c r="B749" s="107">
        <v>44544</v>
      </c>
      <c r="C749" s="104">
        <v>1.25</v>
      </c>
      <c r="D749" s="111">
        <f t="shared" si="11"/>
        <v>1.2500000000000001E-2</v>
      </c>
      <c r="F749" s="118"/>
    </row>
    <row r="750" spans="1:6" x14ac:dyDescent="0.3">
      <c r="A750" t="s">
        <v>1</v>
      </c>
      <c r="B750" s="107">
        <v>44545</v>
      </c>
      <c r="C750" s="104">
        <v>1.2549999999999999</v>
      </c>
      <c r="D750" s="111">
        <f t="shared" si="11"/>
        <v>1.2549999999999999E-2</v>
      </c>
      <c r="F750" s="118"/>
    </row>
    <row r="751" spans="1:6" x14ac:dyDescent="0.3">
      <c r="A751" t="s">
        <v>1</v>
      </c>
      <c r="B751" s="107">
        <v>44546</v>
      </c>
      <c r="C751" s="104">
        <v>1.2589999999999999</v>
      </c>
      <c r="D751" s="111">
        <f t="shared" si="11"/>
        <v>1.2589999999999999E-2</v>
      </c>
      <c r="F751" s="118"/>
    </row>
    <row r="752" spans="1:6" x14ac:dyDescent="0.3">
      <c r="A752" t="s">
        <v>1</v>
      </c>
      <c r="B752" s="107">
        <v>44547</v>
      </c>
      <c r="C752" s="104">
        <v>1.1839999999999999</v>
      </c>
      <c r="D752" s="111">
        <f t="shared" si="11"/>
        <v>1.184E-2</v>
      </c>
      <c r="F752" s="118"/>
    </row>
    <row r="753" spans="1:6" x14ac:dyDescent="0.3">
      <c r="A753" t="s">
        <v>1</v>
      </c>
      <c r="B753" s="107">
        <v>44550</v>
      </c>
      <c r="C753" s="104">
        <v>1.1879999999999999</v>
      </c>
      <c r="D753" s="111">
        <f t="shared" si="11"/>
        <v>1.188E-2</v>
      </c>
      <c r="F753" s="118"/>
    </row>
    <row r="754" spans="1:6" x14ac:dyDescent="0.3">
      <c r="A754" t="s">
        <v>1</v>
      </c>
      <c r="B754" s="107">
        <v>44551</v>
      </c>
      <c r="C754" s="104">
        <v>1.2210000000000001</v>
      </c>
      <c r="D754" s="111">
        <f t="shared" si="11"/>
        <v>1.221E-2</v>
      </c>
      <c r="F754" s="118"/>
    </row>
    <row r="755" spans="1:6" x14ac:dyDescent="0.3">
      <c r="A755" t="s">
        <v>1</v>
      </c>
      <c r="B755" s="107">
        <v>44552</v>
      </c>
      <c r="C755" s="104">
        <v>1.238</v>
      </c>
      <c r="D755" s="111">
        <f t="shared" si="11"/>
        <v>1.238E-2</v>
      </c>
      <c r="F755" s="118"/>
    </row>
    <row r="756" spans="1:6" x14ac:dyDescent="0.3">
      <c r="A756" t="s">
        <v>1</v>
      </c>
      <c r="B756" s="107">
        <v>44553</v>
      </c>
      <c r="C756" s="104">
        <v>1.2450000000000001</v>
      </c>
      <c r="D756" s="111">
        <f t="shared" si="11"/>
        <v>1.2450000000000001E-2</v>
      </c>
      <c r="F756" s="118"/>
    </row>
    <row r="757" spans="1:6" x14ac:dyDescent="0.3">
      <c r="A757" t="s">
        <v>1</v>
      </c>
      <c r="B757" s="107">
        <v>44554</v>
      </c>
      <c r="C757" s="104">
        <v>1.1919999999999999</v>
      </c>
      <c r="D757" s="111">
        <f t="shared" si="11"/>
        <v>1.192E-2</v>
      </c>
      <c r="F757" s="118"/>
    </row>
    <row r="758" spans="1:6" x14ac:dyDescent="0.3">
      <c r="A758" t="s">
        <v>1</v>
      </c>
      <c r="B758" s="107">
        <v>44557</v>
      </c>
      <c r="C758" s="104">
        <v>1.05</v>
      </c>
      <c r="D758" s="111">
        <f t="shared" si="11"/>
        <v>1.0500000000000001E-2</v>
      </c>
      <c r="F758" s="118"/>
    </row>
    <row r="759" spans="1:6" x14ac:dyDescent="0.3">
      <c r="A759" t="s">
        <v>1</v>
      </c>
      <c r="B759" s="107">
        <v>44558</v>
      </c>
      <c r="C759" s="104">
        <v>1.1990000000000001</v>
      </c>
      <c r="D759" s="111">
        <f t="shared" si="11"/>
        <v>1.1990000000000001E-2</v>
      </c>
      <c r="F759" s="118"/>
    </row>
    <row r="760" spans="1:6" x14ac:dyDescent="0.3">
      <c r="A760" t="s">
        <v>1</v>
      </c>
      <c r="B760" s="107">
        <v>44559</v>
      </c>
      <c r="C760" s="104">
        <v>1.1990000000000001</v>
      </c>
      <c r="D760" s="111">
        <f t="shared" si="11"/>
        <v>1.1990000000000001E-2</v>
      </c>
      <c r="F760" s="118"/>
    </row>
    <row r="761" spans="1:6" x14ac:dyDescent="0.3">
      <c r="A761" t="s">
        <v>1</v>
      </c>
      <c r="B761" s="107">
        <v>44560</v>
      </c>
      <c r="C761" s="104">
        <v>1.131</v>
      </c>
      <c r="D761" s="111">
        <f t="shared" si="11"/>
        <v>1.1310000000000001E-2</v>
      </c>
      <c r="F761" s="118"/>
    </row>
    <row r="762" spans="1:6" x14ac:dyDescent="0.3">
      <c r="A762" t="s">
        <v>1</v>
      </c>
      <c r="B762" s="107">
        <v>44561</v>
      </c>
      <c r="C762" s="104">
        <v>0.55600000000000005</v>
      </c>
      <c r="D762" s="111">
        <f t="shared" si="11"/>
        <v>5.5600000000000007E-3</v>
      </c>
      <c r="F762" s="118"/>
    </row>
    <row r="763" spans="1:6" x14ac:dyDescent="0.3">
      <c r="A763" t="s">
        <v>1</v>
      </c>
      <c r="B763" s="107">
        <v>44564</v>
      </c>
      <c r="C763" s="104">
        <v>1.2250000000000001</v>
      </c>
      <c r="D763" s="111">
        <f t="shared" si="11"/>
        <v>1.225E-2</v>
      </c>
      <c r="F763" s="118"/>
    </row>
    <row r="764" spans="1:6" x14ac:dyDescent="0.3">
      <c r="A764" t="s">
        <v>1</v>
      </c>
      <c r="B764" s="107">
        <v>44565</v>
      </c>
      <c r="C764" s="104">
        <v>1.0009999999999999</v>
      </c>
      <c r="D764" s="111">
        <f t="shared" si="11"/>
        <v>1.0009999999999998E-2</v>
      </c>
      <c r="F764" s="118"/>
    </row>
    <row r="765" spans="1:6" x14ac:dyDescent="0.3">
      <c r="A765" t="s">
        <v>1</v>
      </c>
      <c r="B765" s="107">
        <v>44566</v>
      </c>
      <c r="C765" s="104">
        <v>1.613</v>
      </c>
      <c r="D765" s="111">
        <f t="shared" si="11"/>
        <v>1.6129999999999999E-2</v>
      </c>
      <c r="F765" s="118"/>
    </row>
    <row r="766" spans="1:6" x14ac:dyDescent="0.3">
      <c r="A766" t="s">
        <v>1</v>
      </c>
      <c r="B766" s="107">
        <v>44568</v>
      </c>
      <c r="C766" s="104">
        <v>1.8169999999999999</v>
      </c>
      <c r="D766" s="111">
        <f t="shared" si="11"/>
        <v>1.8169999999999999E-2</v>
      </c>
      <c r="F766" s="118"/>
    </row>
    <row r="767" spans="1:6" x14ac:dyDescent="0.3">
      <c r="A767" t="s">
        <v>1</v>
      </c>
      <c r="B767" s="107">
        <v>44571</v>
      </c>
      <c r="C767" s="104">
        <v>1.764</v>
      </c>
      <c r="D767" s="111">
        <f t="shared" si="11"/>
        <v>1.7639999999999999E-2</v>
      </c>
      <c r="F767" s="118"/>
    </row>
    <row r="768" spans="1:6" x14ac:dyDescent="0.3">
      <c r="A768" t="s">
        <v>1</v>
      </c>
      <c r="B768" s="107">
        <v>44572</v>
      </c>
      <c r="C768" s="104">
        <v>1.65</v>
      </c>
      <c r="D768" s="111">
        <f t="shared" si="11"/>
        <v>1.6500000000000001E-2</v>
      </c>
      <c r="F768" s="118"/>
    </row>
    <row r="769" spans="1:6" x14ac:dyDescent="0.3">
      <c r="A769" t="s">
        <v>1</v>
      </c>
      <c r="B769" s="107">
        <v>44573</v>
      </c>
      <c r="C769" s="104">
        <v>1.5469999999999999</v>
      </c>
      <c r="D769" s="111">
        <f t="shared" si="11"/>
        <v>1.5469999999999999E-2</v>
      </c>
      <c r="F769" s="118"/>
    </row>
    <row r="770" spans="1:6" x14ac:dyDescent="0.3">
      <c r="A770" t="s">
        <v>1</v>
      </c>
      <c r="B770" s="107">
        <v>44574</v>
      </c>
      <c r="C770" s="104">
        <v>1.583</v>
      </c>
      <c r="D770" s="111">
        <f t="shared" si="11"/>
        <v>1.583E-2</v>
      </c>
      <c r="F770" s="118"/>
    </row>
    <row r="771" spans="1:6" x14ac:dyDescent="0.3">
      <c r="A771" t="s">
        <v>1</v>
      </c>
      <c r="B771" s="107">
        <v>44575</v>
      </c>
      <c r="C771" s="104">
        <v>1.552</v>
      </c>
      <c r="D771" s="111">
        <f t="shared" si="11"/>
        <v>1.5520000000000001E-2</v>
      </c>
      <c r="F771" s="118"/>
    </row>
    <row r="772" spans="1:6" x14ac:dyDescent="0.3">
      <c r="A772" t="s">
        <v>1</v>
      </c>
      <c r="B772" s="107">
        <v>44578</v>
      </c>
      <c r="C772" s="104">
        <v>1.3939999999999999</v>
      </c>
      <c r="D772" s="111">
        <f t="shared" ref="D772:D835" si="12">C772/100</f>
        <v>1.3939999999999999E-2</v>
      </c>
      <c r="F772" s="118"/>
    </row>
    <row r="773" spans="1:6" x14ac:dyDescent="0.3">
      <c r="A773" t="s">
        <v>1</v>
      </c>
      <c r="B773" s="107">
        <v>44579</v>
      </c>
      <c r="C773" s="104">
        <v>1.663</v>
      </c>
      <c r="D773" s="111">
        <f t="shared" si="12"/>
        <v>1.6629999999999999E-2</v>
      </c>
      <c r="F773" s="118"/>
    </row>
    <row r="774" spans="1:6" x14ac:dyDescent="0.3">
      <c r="A774" t="s">
        <v>1</v>
      </c>
      <c r="B774" s="107">
        <v>44580</v>
      </c>
      <c r="C774" s="104">
        <v>1.698</v>
      </c>
      <c r="D774" s="111">
        <f t="shared" si="12"/>
        <v>1.6979999999999999E-2</v>
      </c>
      <c r="F774" s="118"/>
    </row>
    <row r="775" spans="1:6" x14ac:dyDescent="0.3">
      <c r="A775" t="s">
        <v>1</v>
      </c>
      <c r="B775" s="107">
        <v>44581</v>
      </c>
      <c r="C775" s="104">
        <v>1.57</v>
      </c>
      <c r="D775" s="111">
        <f t="shared" si="12"/>
        <v>1.5700000000000002E-2</v>
      </c>
      <c r="F775" s="118"/>
    </row>
    <row r="776" spans="1:6" x14ac:dyDescent="0.3">
      <c r="A776" t="s">
        <v>1</v>
      </c>
      <c r="B776" s="107">
        <v>44582</v>
      </c>
      <c r="C776" s="104">
        <v>1.639</v>
      </c>
      <c r="D776" s="111">
        <f t="shared" si="12"/>
        <v>1.6390000000000002E-2</v>
      </c>
      <c r="F776" s="118"/>
    </row>
    <row r="777" spans="1:6" x14ac:dyDescent="0.3">
      <c r="A777" t="s">
        <v>1</v>
      </c>
      <c r="B777" s="107">
        <v>44585</v>
      </c>
      <c r="C777" s="104">
        <v>1.5840000000000001</v>
      </c>
      <c r="D777" s="111">
        <f t="shared" si="12"/>
        <v>1.584E-2</v>
      </c>
      <c r="F777" s="118"/>
    </row>
    <row r="778" spans="1:6" x14ac:dyDescent="0.3">
      <c r="A778" t="s">
        <v>1</v>
      </c>
      <c r="B778" s="107">
        <v>44586</v>
      </c>
      <c r="C778" s="104">
        <v>1.7290000000000001</v>
      </c>
      <c r="D778" s="111">
        <f t="shared" si="12"/>
        <v>1.729E-2</v>
      </c>
      <c r="F778" s="118"/>
    </row>
    <row r="779" spans="1:6" x14ac:dyDescent="0.3">
      <c r="A779" t="s">
        <v>1</v>
      </c>
      <c r="B779" s="107">
        <v>44587</v>
      </c>
      <c r="C779" s="104">
        <v>1.8779999999999999</v>
      </c>
      <c r="D779" s="111">
        <f t="shared" si="12"/>
        <v>1.8779999999999998E-2</v>
      </c>
      <c r="F779" s="118"/>
    </row>
    <row r="780" spans="1:6" x14ac:dyDescent="0.3">
      <c r="A780" t="s">
        <v>1</v>
      </c>
      <c r="B780" s="107">
        <v>44588</v>
      </c>
      <c r="C780" s="104">
        <v>1.85</v>
      </c>
      <c r="D780" s="111">
        <f t="shared" si="12"/>
        <v>1.8500000000000003E-2</v>
      </c>
      <c r="F780" s="118"/>
    </row>
    <row r="781" spans="1:6" x14ac:dyDescent="0.3">
      <c r="A781" t="s">
        <v>1</v>
      </c>
      <c r="B781" s="107">
        <v>44589</v>
      </c>
      <c r="C781" s="104">
        <v>1.5149999999999999</v>
      </c>
      <c r="D781" s="111">
        <f t="shared" si="12"/>
        <v>1.5149999999999999E-2</v>
      </c>
      <c r="F781" s="118"/>
    </row>
    <row r="782" spans="1:6" x14ac:dyDescent="0.3">
      <c r="A782" t="s">
        <v>1</v>
      </c>
      <c r="B782" s="107">
        <v>44592</v>
      </c>
      <c r="C782" s="104">
        <v>1.405</v>
      </c>
      <c r="D782" s="111">
        <f t="shared" si="12"/>
        <v>1.405E-2</v>
      </c>
      <c r="F782" s="118"/>
    </row>
    <row r="783" spans="1:6" x14ac:dyDescent="0.3">
      <c r="A783" t="s">
        <v>1</v>
      </c>
      <c r="B783" s="107">
        <v>44593</v>
      </c>
      <c r="C783" s="104">
        <v>1.45</v>
      </c>
      <c r="D783" s="111">
        <f t="shared" si="12"/>
        <v>1.4499999999999999E-2</v>
      </c>
      <c r="F783" s="118"/>
    </row>
    <row r="784" spans="1:6" x14ac:dyDescent="0.3">
      <c r="A784" t="s">
        <v>1</v>
      </c>
      <c r="B784" s="107">
        <v>44594</v>
      </c>
      <c r="C784" s="104">
        <v>1.58</v>
      </c>
      <c r="D784" s="111">
        <f t="shared" si="12"/>
        <v>1.5800000000000002E-2</v>
      </c>
      <c r="F784" s="118"/>
    </row>
    <row r="785" spans="1:6" x14ac:dyDescent="0.3">
      <c r="A785" t="s">
        <v>1</v>
      </c>
      <c r="B785" s="107">
        <v>44595</v>
      </c>
      <c r="C785" s="104">
        <v>1.5609999999999999</v>
      </c>
      <c r="D785" s="111">
        <f t="shared" si="12"/>
        <v>1.5609999999999999E-2</v>
      </c>
      <c r="F785" s="118"/>
    </row>
    <row r="786" spans="1:6" x14ac:dyDescent="0.3">
      <c r="A786" t="s">
        <v>1</v>
      </c>
      <c r="B786" s="107">
        <v>44596</v>
      </c>
      <c r="C786" s="104">
        <v>1.7909999999999999</v>
      </c>
      <c r="D786" s="111">
        <f t="shared" si="12"/>
        <v>1.7909999999999999E-2</v>
      </c>
      <c r="F786" s="118"/>
    </row>
    <row r="787" spans="1:6" x14ac:dyDescent="0.3">
      <c r="A787" t="s">
        <v>1</v>
      </c>
      <c r="B787" s="107">
        <v>44599</v>
      </c>
      <c r="C787" s="104">
        <v>1.6020000000000001</v>
      </c>
      <c r="D787" s="111">
        <f t="shared" si="12"/>
        <v>1.602E-2</v>
      </c>
      <c r="F787" s="118"/>
    </row>
    <row r="788" spans="1:6" x14ac:dyDescent="0.3">
      <c r="A788" t="s">
        <v>1</v>
      </c>
      <c r="B788" s="107">
        <v>44600</v>
      </c>
      <c r="C788" s="104">
        <v>1.52</v>
      </c>
      <c r="D788" s="111">
        <f t="shared" si="12"/>
        <v>1.52E-2</v>
      </c>
      <c r="F788" s="118"/>
    </row>
    <row r="789" spans="1:6" x14ac:dyDescent="0.3">
      <c r="A789" t="s">
        <v>1</v>
      </c>
      <c r="B789" s="107">
        <v>44601</v>
      </c>
      <c r="C789" s="104">
        <v>1.8089999999999999</v>
      </c>
      <c r="D789" s="111">
        <f t="shared" si="12"/>
        <v>1.8089999999999998E-2</v>
      </c>
      <c r="F789" s="118"/>
    </row>
    <row r="790" spans="1:6" x14ac:dyDescent="0.3">
      <c r="A790" t="s">
        <v>1</v>
      </c>
      <c r="B790" s="107">
        <v>44602</v>
      </c>
      <c r="C790" s="104">
        <v>2.0190000000000001</v>
      </c>
      <c r="D790" s="111">
        <f t="shared" si="12"/>
        <v>2.019E-2</v>
      </c>
      <c r="F790" s="118"/>
    </row>
    <row r="791" spans="1:6" x14ac:dyDescent="0.3">
      <c r="A791" t="s">
        <v>1</v>
      </c>
      <c r="B791" s="107">
        <v>44603</v>
      </c>
      <c r="C791" s="104">
        <v>2.0489999999999999</v>
      </c>
      <c r="D791" s="111">
        <f t="shared" si="12"/>
        <v>2.0489999999999998E-2</v>
      </c>
      <c r="F791" s="118"/>
    </row>
    <row r="792" spans="1:6" x14ac:dyDescent="0.3">
      <c r="A792" t="s">
        <v>1</v>
      </c>
      <c r="B792" s="107">
        <v>44606</v>
      </c>
      <c r="C792" s="104">
        <v>1.8129999999999999</v>
      </c>
      <c r="D792" s="111">
        <f t="shared" si="12"/>
        <v>1.813E-2</v>
      </c>
      <c r="F792" s="118"/>
    </row>
    <row r="793" spans="1:6" x14ac:dyDescent="0.3">
      <c r="A793" t="s">
        <v>1</v>
      </c>
      <c r="B793" s="107">
        <v>44607</v>
      </c>
      <c r="C793" s="104">
        <v>1.91</v>
      </c>
      <c r="D793" s="111">
        <f t="shared" si="12"/>
        <v>1.9099999999999999E-2</v>
      </c>
      <c r="F793" s="118"/>
    </row>
    <row r="794" spans="1:6" x14ac:dyDescent="0.3">
      <c r="A794" t="s">
        <v>1</v>
      </c>
      <c r="B794" s="107">
        <v>44608</v>
      </c>
      <c r="C794" s="104">
        <v>2.0840000000000001</v>
      </c>
      <c r="D794" s="111">
        <f t="shared" si="12"/>
        <v>2.0840000000000001E-2</v>
      </c>
      <c r="F794" s="118"/>
    </row>
    <row r="795" spans="1:6" x14ac:dyDescent="0.3">
      <c r="A795" t="s">
        <v>1</v>
      </c>
      <c r="B795" s="107">
        <v>44609</v>
      </c>
      <c r="C795" s="104">
        <v>2.214</v>
      </c>
      <c r="D795" s="111">
        <f t="shared" si="12"/>
        <v>2.214E-2</v>
      </c>
      <c r="F795" s="118"/>
    </row>
    <row r="796" spans="1:6" x14ac:dyDescent="0.3">
      <c r="A796" t="s">
        <v>1</v>
      </c>
      <c r="B796" s="107">
        <v>44610</v>
      </c>
      <c r="C796" s="104">
        <v>1.9419999999999999</v>
      </c>
      <c r="D796" s="111">
        <f t="shared" si="12"/>
        <v>1.942E-2</v>
      </c>
      <c r="F796" s="118"/>
    </row>
    <row r="797" spans="1:6" x14ac:dyDescent="0.3">
      <c r="A797" t="s">
        <v>1</v>
      </c>
      <c r="B797" s="107">
        <v>44613</v>
      </c>
      <c r="C797" s="104">
        <v>2.0219999999999998</v>
      </c>
      <c r="D797" s="111">
        <f t="shared" si="12"/>
        <v>2.0219999999999998E-2</v>
      </c>
      <c r="F797" s="118"/>
    </row>
    <row r="798" spans="1:6" x14ac:dyDescent="0.3">
      <c r="A798" t="s">
        <v>1</v>
      </c>
      <c r="B798" s="107">
        <v>44614</v>
      </c>
      <c r="C798" s="104">
        <v>2.1389999999999998</v>
      </c>
      <c r="D798" s="111">
        <f t="shared" si="12"/>
        <v>2.1389999999999999E-2</v>
      </c>
      <c r="F798" s="118"/>
    </row>
    <row r="799" spans="1:6" x14ac:dyDescent="0.3">
      <c r="A799" t="s">
        <v>1</v>
      </c>
      <c r="B799" s="107">
        <v>44615</v>
      </c>
      <c r="C799" s="104">
        <v>1.859</v>
      </c>
      <c r="D799" s="111">
        <f t="shared" si="12"/>
        <v>1.8589999999999999E-2</v>
      </c>
      <c r="F799" s="118"/>
    </row>
    <row r="800" spans="1:6" x14ac:dyDescent="0.3">
      <c r="A800" t="s">
        <v>1</v>
      </c>
      <c r="B800" s="107">
        <v>44616</v>
      </c>
      <c r="C800" s="104">
        <v>2.0449999999999999</v>
      </c>
      <c r="D800" s="111">
        <f t="shared" si="12"/>
        <v>2.0449999999999999E-2</v>
      </c>
      <c r="F800" s="118"/>
    </row>
    <row r="801" spans="1:6" x14ac:dyDescent="0.3">
      <c r="A801" t="s">
        <v>1</v>
      </c>
      <c r="B801" s="107">
        <v>44617</v>
      </c>
      <c r="C801" s="104">
        <v>1.9530000000000001</v>
      </c>
      <c r="D801" s="111">
        <f t="shared" si="12"/>
        <v>1.9530000000000002E-2</v>
      </c>
      <c r="F801" s="118"/>
    </row>
    <row r="802" spans="1:6" x14ac:dyDescent="0.3">
      <c r="A802" t="s">
        <v>1</v>
      </c>
      <c r="B802" s="107">
        <v>44620</v>
      </c>
      <c r="C802" s="104">
        <v>1.5680000000000001</v>
      </c>
      <c r="D802" s="111">
        <f t="shared" si="12"/>
        <v>1.5679999999999999E-2</v>
      </c>
      <c r="F802" s="118"/>
    </row>
    <row r="803" spans="1:6" x14ac:dyDescent="0.3">
      <c r="A803" t="s">
        <v>1</v>
      </c>
      <c r="B803" s="107">
        <v>44621</v>
      </c>
      <c r="C803" s="104">
        <v>2.2029999999999998</v>
      </c>
      <c r="D803" s="111">
        <f t="shared" si="12"/>
        <v>2.2029999999999998E-2</v>
      </c>
      <c r="F803" s="118"/>
    </row>
    <row r="804" spans="1:6" x14ac:dyDescent="0.3">
      <c r="A804" t="s">
        <v>1</v>
      </c>
      <c r="B804" s="107">
        <v>44622</v>
      </c>
      <c r="C804" s="104">
        <v>2.4649999999999999</v>
      </c>
      <c r="D804" s="111">
        <f t="shared" si="12"/>
        <v>2.4649999999999998E-2</v>
      </c>
      <c r="F804" s="118"/>
    </row>
    <row r="805" spans="1:6" x14ac:dyDescent="0.3">
      <c r="A805" t="s">
        <v>1</v>
      </c>
      <c r="B805" s="107">
        <v>44623</v>
      </c>
      <c r="C805" s="104">
        <v>2.294</v>
      </c>
      <c r="D805" s="111">
        <f t="shared" si="12"/>
        <v>2.2940000000000002E-2</v>
      </c>
      <c r="F805" s="118"/>
    </row>
    <row r="806" spans="1:6" x14ac:dyDescent="0.3">
      <c r="A806" t="s">
        <v>1</v>
      </c>
      <c r="B806" s="107">
        <v>44624</v>
      </c>
      <c r="C806" s="104">
        <v>2.3050000000000002</v>
      </c>
      <c r="D806" s="111">
        <f t="shared" si="12"/>
        <v>2.3050000000000001E-2</v>
      </c>
      <c r="F806" s="118"/>
    </row>
    <row r="807" spans="1:6" x14ac:dyDescent="0.3">
      <c r="A807" t="s">
        <v>1</v>
      </c>
      <c r="B807" s="107">
        <v>44627</v>
      </c>
      <c r="C807" s="104">
        <v>2.2989999999999999</v>
      </c>
      <c r="D807" s="111">
        <f t="shared" si="12"/>
        <v>2.299E-2</v>
      </c>
      <c r="F807" s="118"/>
    </row>
    <row r="808" spans="1:6" x14ac:dyDescent="0.3">
      <c r="A808" t="s">
        <v>1</v>
      </c>
      <c r="B808" s="107">
        <v>44628</v>
      </c>
      <c r="C808" s="104">
        <v>2.097</v>
      </c>
      <c r="D808" s="111">
        <f t="shared" si="12"/>
        <v>2.0969999999999999E-2</v>
      </c>
      <c r="F808" s="118"/>
    </row>
    <row r="809" spans="1:6" x14ac:dyDescent="0.3">
      <c r="A809" t="s">
        <v>1</v>
      </c>
      <c r="B809" s="107">
        <v>44629</v>
      </c>
      <c r="C809" s="104">
        <v>2.7749999999999999</v>
      </c>
      <c r="D809" s="111">
        <f t="shared" si="12"/>
        <v>2.775E-2</v>
      </c>
      <c r="F809" s="118"/>
    </row>
    <row r="810" spans="1:6" x14ac:dyDescent="0.3">
      <c r="A810" t="s">
        <v>1</v>
      </c>
      <c r="B810" s="107">
        <v>44630</v>
      </c>
      <c r="C810" s="104">
        <v>2.9319999999999999</v>
      </c>
      <c r="D810" s="111">
        <f t="shared" si="12"/>
        <v>2.9319999999999999E-2</v>
      </c>
      <c r="F810" s="118"/>
    </row>
    <row r="811" spans="1:6" x14ac:dyDescent="0.3">
      <c r="A811" t="s">
        <v>1</v>
      </c>
      <c r="B811" s="107">
        <v>44631</v>
      </c>
      <c r="C811" s="104">
        <v>2.835</v>
      </c>
      <c r="D811" s="111">
        <f t="shared" si="12"/>
        <v>2.835E-2</v>
      </c>
      <c r="F811" s="118"/>
    </row>
    <row r="812" spans="1:6" x14ac:dyDescent="0.3">
      <c r="A812" t="s">
        <v>1</v>
      </c>
      <c r="B812" s="107">
        <v>44634</v>
      </c>
      <c r="C812" s="104">
        <v>2.8580000000000001</v>
      </c>
      <c r="D812" s="111">
        <f t="shared" si="12"/>
        <v>2.8580000000000001E-2</v>
      </c>
      <c r="F812" s="118"/>
    </row>
    <row r="813" spans="1:6" x14ac:dyDescent="0.3">
      <c r="A813" t="s">
        <v>1</v>
      </c>
      <c r="B813" s="107">
        <v>44635</v>
      </c>
      <c r="C813" s="104">
        <v>2.8940000000000001</v>
      </c>
      <c r="D813" s="111">
        <f t="shared" si="12"/>
        <v>2.894E-2</v>
      </c>
      <c r="F813" s="118"/>
    </row>
    <row r="814" spans="1:6" x14ac:dyDescent="0.3">
      <c r="A814" t="s">
        <v>1</v>
      </c>
      <c r="B814" s="107">
        <v>44636</v>
      </c>
      <c r="C814" s="104">
        <v>2.9350000000000001</v>
      </c>
      <c r="D814" s="111">
        <f t="shared" si="12"/>
        <v>2.9350000000000001E-2</v>
      </c>
      <c r="F814" s="118"/>
    </row>
    <row r="815" spans="1:6" x14ac:dyDescent="0.3">
      <c r="A815" t="s">
        <v>1</v>
      </c>
      <c r="B815" s="107">
        <v>44637</v>
      </c>
      <c r="C815" s="104">
        <v>2.86</v>
      </c>
      <c r="D815" s="111">
        <f t="shared" si="12"/>
        <v>2.86E-2</v>
      </c>
      <c r="F815" s="118"/>
    </row>
    <row r="816" spans="1:6" x14ac:dyDescent="0.3">
      <c r="A816" t="s">
        <v>1</v>
      </c>
      <c r="B816" s="107">
        <v>44638</v>
      </c>
      <c r="C816" s="104">
        <v>2.8519999999999999</v>
      </c>
      <c r="D816" s="111">
        <f t="shared" si="12"/>
        <v>2.852E-2</v>
      </c>
      <c r="F816" s="118"/>
    </row>
    <row r="817" spans="1:6" x14ac:dyDescent="0.3">
      <c r="A817" t="s">
        <v>1</v>
      </c>
      <c r="B817" s="107">
        <v>44641</v>
      </c>
      <c r="C817" s="104">
        <v>2.7229999999999999</v>
      </c>
      <c r="D817" s="111">
        <f t="shared" si="12"/>
        <v>2.7229999999999997E-2</v>
      </c>
      <c r="F817" s="118"/>
    </row>
    <row r="818" spans="1:6" x14ac:dyDescent="0.3">
      <c r="A818" t="s">
        <v>1</v>
      </c>
      <c r="B818" s="107">
        <v>44642</v>
      </c>
      <c r="C818" s="104">
        <v>2.8279999999999998</v>
      </c>
      <c r="D818" s="111">
        <f t="shared" si="12"/>
        <v>2.828E-2</v>
      </c>
      <c r="F818" s="118"/>
    </row>
    <row r="819" spans="1:6" x14ac:dyDescent="0.3">
      <c r="A819" t="s">
        <v>1</v>
      </c>
      <c r="B819" s="107">
        <v>44643</v>
      </c>
      <c r="C819" s="104">
        <v>2.887</v>
      </c>
      <c r="D819" s="111">
        <f t="shared" si="12"/>
        <v>2.887E-2</v>
      </c>
      <c r="F819" s="118"/>
    </row>
    <row r="820" spans="1:6" x14ac:dyDescent="0.3">
      <c r="A820" t="s">
        <v>1</v>
      </c>
      <c r="B820" s="107">
        <v>44644</v>
      </c>
      <c r="C820" s="104">
        <v>2.444</v>
      </c>
      <c r="D820" s="111">
        <f t="shared" si="12"/>
        <v>2.444E-2</v>
      </c>
      <c r="F820" s="118"/>
    </row>
    <row r="821" spans="1:6" x14ac:dyDescent="0.3">
      <c r="A821" t="s">
        <v>1</v>
      </c>
      <c r="B821" s="107">
        <v>44645</v>
      </c>
      <c r="C821" s="104">
        <v>2.411</v>
      </c>
      <c r="D821" s="111">
        <f t="shared" si="12"/>
        <v>2.4109999999999999E-2</v>
      </c>
      <c r="F821" s="118"/>
    </row>
    <row r="822" spans="1:6" x14ac:dyDescent="0.3">
      <c r="A822" t="s">
        <v>1</v>
      </c>
      <c r="B822" s="107">
        <v>44648</v>
      </c>
      <c r="C822" s="104">
        <v>2.609</v>
      </c>
      <c r="D822" s="111">
        <f t="shared" si="12"/>
        <v>2.6089999999999999E-2</v>
      </c>
      <c r="F822" s="118"/>
    </row>
    <row r="823" spans="1:6" x14ac:dyDescent="0.3">
      <c r="A823" t="s">
        <v>1</v>
      </c>
      <c r="B823" s="107">
        <v>44649</v>
      </c>
      <c r="C823" s="104">
        <v>2.3220000000000001</v>
      </c>
      <c r="D823" s="111">
        <f t="shared" si="12"/>
        <v>2.3220000000000001E-2</v>
      </c>
      <c r="F823" s="118"/>
    </row>
    <row r="824" spans="1:6" x14ac:dyDescent="0.3">
      <c r="A824" t="s">
        <v>1</v>
      </c>
      <c r="B824" s="107">
        <v>44650</v>
      </c>
      <c r="C824" s="104">
        <v>2.617</v>
      </c>
      <c r="D824" s="111">
        <f t="shared" si="12"/>
        <v>2.6169999999999999E-2</v>
      </c>
      <c r="F824" s="118"/>
    </row>
    <row r="825" spans="1:6" x14ac:dyDescent="0.3">
      <c r="A825" t="s">
        <v>1</v>
      </c>
      <c r="B825" s="107">
        <v>44651</v>
      </c>
      <c r="C825" s="104">
        <v>2.2930000000000001</v>
      </c>
      <c r="D825" s="111">
        <f t="shared" si="12"/>
        <v>2.2930000000000002E-2</v>
      </c>
      <c r="F825" s="118"/>
    </row>
    <row r="826" spans="1:6" x14ac:dyDescent="0.3">
      <c r="A826" t="s">
        <v>1</v>
      </c>
      <c r="B826" s="107">
        <v>44652</v>
      </c>
      <c r="C826" s="104">
        <v>2.9540000000000002</v>
      </c>
      <c r="D826" s="111">
        <f t="shared" si="12"/>
        <v>2.954E-2</v>
      </c>
      <c r="F826" s="118"/>
    </row>
    <row r="827" spans="1:6" x14ac:dyDescent="0.3">
      <c r="A827" t="s">
        <v>1</v>
      </c>
      <c r="B827" s="107">
        <v>44655</v>
      </c>
      <c r="C827" s="104">
        <v>3.157</v>
      </c>
      <c r="D827" s="111">
        <f t="shared" si="12"/>
        <v>3.1570000000000001E-2</v>
      </c>
      <c r="F827" s="118"/>
    </row>
    <row r="828" spans="1:6" x14ac:dyDescent="0.3">
      <c r="A828" t="s">
        <v>1</v>
      </c>
      <c r="B828" s="107">
        <v>44656</v>
      </c>
      <c r="C828" s="104">
        <v>3.2850000000000001</v>
      </c>
      <c r="D828" s="111">
        <f t="shared" si="12"/>
        <v>3.2850000000000004E-2</v>
      </c>
      <c r="F828" s="118"/>
    </row>
    <row r="829" spans="1:6" x14ac:dyDescent="0.3">
      <c r="A829" t="s">
        <v>1</v>
      </c>
      <c r="B829" s="107">
        <v>44657</v>
      </c>
      <c r="C829" s="104">
        <v>3.3639999999999999</v>
      </c>
      <c r="D829" s="111">
        <f t="shared" si="12"/>
        <v>3.3639999999999996E-2</v>
      </c>
      <c r="F829" s="118"/>
    </row>
    <row r="830" spans="1:6" x14ac:dyDescent="0.3">
      <c r="A830" t="s">
        <v>1</v>
      </c>
      <c r="B830" s="107">
        <v>44658</v>
      </c>
      <c r="C830" s="104">
        <v>4.24</v>
      </c>
      <c r="D830" s="111">
        <f t="shared" si="12"/>
        <v>4.24E-2</v>
      </c>
      <c r="F830" s="118"/>
    </row>
    <row r="831" spans="1:6" x14ac:dyDescent="0.3">
      <c r="A831" t="s">
        <v>1</v>
      </c>
      <c r="B831" s="107">
        <v>44659</v>
      </c>
      <c r="C831" s="104">
        <v>4.13</v>
      </c>
      <c r="D831" s="111">
        <f t="shared" si="12"/>
        <v>4.1299999999999996E-2</v>
      </c>
      <c r="F831" s="118"/>
    </row>
    <row r="832" spans="1:6" x14ac:dyDescent="0.3">
      <c r="A832" t="s">
        <v>1</v>
      </c>
      <c r="B832" s="107">
        <v>44662</v>
      </c>
      <c r="C832" s="104">
        <v>4.085</v>
      </c>
      <c r="D832" s="111">
        <f t="shared" si="12"/>
        <v>4.0849999999999997E-2</v>
      </c>
      <c r="F832" s="118"/>
    </row>
    <row r="833" spans="1:6" x14ac:dyDescent="0.3">
      <c r="A833" t="s">
        <v>1</v>
      </c>
      <c r="B833" s="107">
        <v>44663</v>
      </c>
      <c r="C833" s="104">
        <v>4.0069999999999997</v>
      </c>
      <c r="D833" s="111">
        <f t="shared" si="12"/>
        <v>4.0069999999999995E-2</v>
      </c>
      <c r="F833" s="118"/>
    </row>
    <row r="834" spans="1:6" x14ac:dyDescent="0.3">
      <c r="A834" t="s">
        <v>1</v>
      </c>
      <c r="B834" s="107">
        <v>44664</v>
      </c>
      <c r="C834" s="104">
        <v>4.0149999999999997</v>
      </c>
      <c r="D834" s="111">
        <f t="shared" si="12"/>
        <v>4.0149999999999998E-2</v>
      </c>
      <c r="F834" s="118"/>
    </row>
    <row r="835" spans="1:6" x14ac:dyDescent="0.3">
      <c r="A835" t="s">
        <v>1</v>
      </c>
      <c r="B835" s="107">
        <v>44665</v>
      </c>
      <c r="C835" s="104">
        <v>4.0330000000000004</v>
      </c>
      <c r="D835" s="111">
        <f t="shared" si="12"/>
        <v>4.0330000000000005E-2</v>
      </c>
      <c r="F835" s="118"/>
    </row>
    <row r="836" spans="1:6" x14ac:dyDescent="0.3">
      <c r="A836" t="s">
        <v>1</v>
      </c>
      <c r="B836" s="107">
        <v>44666</v>
      </c>
      <c r="C836" s="104">
        <v>3.8650000000000002</v>
      </c>
      <c r="D836" s="111">
        <f t="shared" ref="D836:D899" si="13">C836/100</f>
        <v>3.8650000000000004E-2</v>
      </c>
      <c r="F836" s="118"/>
    </row>
    <row r="837" spans="1:6" x14ac:dyDescent="0.3">
      <c r="A837" t="s">
        <v>1</v>
      </c>
      <c r="B837" s="107">
        <v>44670</v>
      </c>
      <c r="C837" s="104">
        <v>3.956</v>
      </c>
      <c r="D837" s="111">
        <f t="shared" si="13"/>
        <v>3.9559999999999998E-2</v>
      </c>
      <c r="F837" s="118"/>
    </row>
    <row r="838" spans="1:6" x14ac:dyDescent="0.3">
      <c r="A838" t="s">
        <v>1</v>
      </c>
      <c r="B838" s="107">
        <v>44671</v>
      </c>
      <c r="C838" s="104">
        <v>3.9980000000000002</v>
      </c>
      <c r="D838" s="111">
        <f t="shared" si="13"/>
        <v>3.9980000000000002E-2</v>
      </c>
      <c r="F838" s="118"/>
    </row>
    <row r="839" spans="1:6" x14ac:dyDescent="0.3">
      <c r="A839" t="s">
        <v>1</v>
      </c>
      <c r="B839" s="107">
        <v>44672</v>
      </c>
      <c r="C839" s="104">
        <v>3.9209999999999998</v>
      </c>
      <c r="D839" s="111">
        <f t="shared" si="13"/>
        <v>3.9209999999999995E-2</v>
      </c>
      <c r="F839" s="118"/>
    </row>
    <row r="840" spans="1:6" x14ac:dyDescent="0.3">
      <c r="A840" t="s">
        <v>1</v>
      </c>
      <c r="B840" s="107">
        <v>44673</v>
      </c>
      <c r="C840" s="104">
        <v>3.9350000000000001</v>
      </c>
      <c r="D840" s="111">
        <f t="shared" si="13"/>
        <v>3.9350000000000003E-2</v>
      </c>
      <c r="F840" s="118"/>
    </row>
    <row r="841" spans="1:6" x14ac:dyDescent="0.3">
      <c r="A841" t="s">
        <v>1</v>
      </c>
      <c r="B841" s="107">
        <v>44676</v>
      </c>
      <c r="C841" s="104">
        <v>3.923</v>
      </c>
      <c r="D841" s="111">
        <f t="shared" si="13"/>
        <v>3.9230000000000001E-2</v>
      </c>
      <c r="F841" s="118"/>
    </row>
    <row r="842" spans="1:6" x14ac:dyDescent="0.3">
      <c r="A842" t="s">
        <v>1</v>
      </c>
      <c r="B842" s="107">
        <v>44677</v>
      </c>
      <c r="C842" s="104">
        <v>3.903</v>
      </c>
      <c r="D842" s="111">
        <f t="shared" si="13"/>
        <v>3.9030000000000002E-2</v>
      </c>
      <c r="F842" s="118"/>
    </row>
    <row r="843" spans="1:6" x14ac:dyDescent="0.3">
      <c r="A843" t="s">
        <v>1</v>
      </c>
      <c r="B843" s="107">
        <v>44678</v>
      </c>
      <c r="C843" s="104">
        <v>4.0720000000000001</v>
      </c>
      <c r="D843" s="111">
        <f t="shared" si="13"/>
        <v>4.0719999999999999E-2</v>
      </c>
      <c r="F843" s="118"/>
    </row>
    <row r="844" spans="1:6" x14ac:dyDescent="0.3">
      <c r="A844" t="s">
        <v>1</v>
      </c>
      <c r="B844" s="107">
        <v>44679</v>
      </c>
      <c r="C844" s="104">
        <v>3.9820000000000002</v>
      </c>
      <c r="D844" s="111">
        <f t="shared" si="13"/>
        <v>3.9820000000000001E-2</v>
      </c>
      <c r="F844" s="118"/>
    </row>
    <row r="845" spans="1:6" x14ac:dyDescent="0.3">
      <c r="A845" t="s">
        <v>1</v>
      </c>
      <c r="B845" s="107">
        <v>44680</v>
      </c>
      <c r="C845" s="104">
        <v>3.508</v>
      </c>
      <c r="D845" s="111">
        <f t="shared" si="13"/>
        <v>3.508E-2</v>
      </c>
      <c r="F845" s="118"/>
    </row>
    <row r="846" spans="1:6" x14ac:dyDescent="0.3">
      <c r="A846" t="s">
        <v>1</v>
      </c>
      <c r="B846" s="107">
        <v>44683</v>
      </c>
      <c r="C846" s="104">
        <v>3.97</v>
      </c>
      <c r="D846" s="111">
        <f t="shared" si="13"/>
        <v>3.9699999999999999E-2</v>
      </c>
      <c r="F846" s="118"/>
    </row>
    <row r="847" spans="1:6" x14ac:dyDescent="0.3">
      <c r="A847" t="s">
        <v>1</v>
      </c>
      <c r="B847" s="107">
        <v>44685</v>
      </c>
      <c r="C847" s="104">
        <v>4.3049999999999997</v>
      </c>
      <c r="D847" s="111">
        <f t="shared" si="13"/>
        <v>4.3049999999999998E-2</v>
      </c>
      <c r="F847" s="118"/>
    </row>
    <row r="848" spans="1:6" x14ac:dyDescent="0.3">
      <c r="A848" t="s">
        <v>1</v>
      </c>
      <c r="B848" s="107">
        <v>44686</v>
      </c>
      <c r="C848" s="104">
        <v>4.1740000000000004</v>
      </c>
      <c r="D848" s="111">
        <f t="shared" si="13"/>
        <v>4.1740000000000006E-2</v>
      </c>
      <c r="F848" s="118"/>
    </row>
    <row r="849" spans="1:6" x14ac:dyDescent="0.3">
      <c r="A849" t="s">
        <v>1</v>
      </c>
      <c r="B849" s="107">
        <v>44687</v>
      </c>
      <c r="C849" s="104">
        <v>4.742</v>
      </c>
      <c r="D849" s="111">
        <f t="shared" si="13"/>
        <v>4.7419999999999997E-2</v>
      </c>
      <c r="F849" s="118"/>
    </row>
    <row r="850" spans="1:6" x14ac:dyDescent="0.3">
      <c r="A850" t="s">
        <v>1</v>
      </c>
      <c r="B850" s="107">
        <v>44690</v>
      </c>
      <c r="C850" s="104">
        <v>4.6340000000000003</v>
      </c>
      <c r="D850" s="111">
        <f t="shared" si="13"/>
        <v>4.6340000000000006E-2</v>
      </c>
      <c r="F850" s="118"/>
    </row>
    <row r="851" spans="1:6" x14ac:dyDescent="0.3">
      <c r="A851" t="s">
        <v>1</v>
      </c>
      <c r="B851" s="107">
        <v>44691</v>
      </c>
      <c r="C851" s="104">
        <v>4.6749999999999998</v>
      </c>
      <c r="D851" s="111">
        <f t="shared" si="13"/>
        <v>4.675E-2</v>
      </c>
      <c r="F851" s="118"/>
    </row>
    <row r="852" spans="1:6" x14ac:dyDescent="0.3">
      <c r="A852" t="s">
        <v>1</v>
      </c>
      <c r="B852" s="107">
        <v>44692</v>
      </c>
      <c r="C852" s="104">
        <v>4.7519999999999998</v>
      </c>
      <c r="D852" s="111">
        <f t="shared" si="13"/>
        <v>4.752E-2</v>
      </c>
      <c r="F852" s="118"/>
    </row>
    <row r="853" spans="1:6" x14ac:dyDescent="0.3">
      <c r="A853" t="s">
        <v>1</v>
      </c>
      <c r="B853" s="107">
        <v>44693</v>
      </c>
      <c r="C853" s="104">
        <v>4.6920000000000002</v>
      </c>
      <c r="D853" s="111">
        <f t="shared" si="13"/>
        <v>4.6920000000000003E-2</v>
      </c>
      <c r="F853" s="118"/>
    </row>
    <row r="854" spans="1:6" x14ac:dyDescent="0.3">
      <c r="A854" t="s">
        <v>1</v>
      </c>
      <c r="B854" s="107">
        <v>44694</v>
      </c>
      <c r="C854" s="104">
        <v>4.7750000000000004</v>
      </c>
      <c r="D854" s="111">
        <f t="shared" si="13"/>
        <v>4.7750000000000001E-2</v>
      </c>
      <c r="F854" s="118"/>
    </row>
    <row r="855" spans="1:6" x14ac:dyDescent="0.3">
      <c r="A855" t="s">
        <v>1</v>
      </c>
      <c r="B855" s="107">
        <v>44697</v>
      </c>
      <c r="C855" s="104">
        <v>4.6760000000000002</v>
      </c>
      <c r="D855" s="111">
        <f t="shared" si="13"/>
        <v>4.6760000000000003E-2</v>
      </c>
      <c r="F855" s="118"/>
    </row>
    <row r="856" spans="1:6" x14ac:dyDescent="0.3">
      <c r="A856" t="s">
        <v>1</v>
      </c>
      <c r="B856" s="107">
        <v>44698</v>
      </c>
      <c r="C856" s="104">
        <v>4.6210000000000004</v>
      </c>
      <c r="D856" s="111">
        <f t="shared" si="13"/>
        <v>4.6210000000000001E-2</v>
      </c>
      <c r="F856" s="118"/>
    </row>
    <row r="857" spans="1:6" x14ac:dyDescent="0.3">
      <c r="A857" t="s">
        <v>1</v>
      </c>
      <c r="B857" s="107">
        <v>44699</v>
      </c>
      <c r="C857" s="104">
        <v>4.6109999999999998</v>
      </c>
      <c r="D857" s="111">
        <f t="shared" si="13"/>
        <v>4.6109999999999998E-2</v>
      </c>
      <c r="F857" s="118"/>
    </row>
    <row r="858" spans="1:6" x14ac:dyDescent="0.3">
      <c r="A858" t="s">
        <v>1</v>
      </c>
      <c r="B858" s="107">
        <v>44700</v>
      </c>
      <c r="C858" s="104">
        <v>4.6660000000000004</v>
      </c>
      <c r="D858" s="111">
        <f t="shared" si="13"/>
        <v>4.6660000000000007E-2</v>
      </c>
      <c r="F858" s="118"/>
    </row>
    <row r="859" spans="1:6" x14ac:dyDescent="0.3">
      <c r="A859" t="s">
        <v>1</v>
      </c>
      <c r="B859" s="107">
        <v>44701</v>
      </c>
      <c r="C859" s="104">
        <v>4.5940000000000003</v>
      </c>
      <c r="D859" s="111">
        <f t="shared" si="13"/>
        <v>4.5940000000000002E-2</v>
      </c>
      <c r="F859" s="118"/>
    </row>
    <row r="860" spans="1:6" x14ac:dyDescent="0.3">
      <c r="A860" t="s">
        <v>1</v>
      </c>
      <c r="B860" s="107">
        <v>44704</v>
      </c>
      <c r="C860" s="104">
        <v>4.6059999999999999</v>
      </c>
      <c r="D860" s="111">
        <f t="shared" si="13"/>
        <v>4.6059999999999997E-2</v>
      </c>
      <c r="F860" s="118"/>
    </row>
    <row r="861" spans="1:6" x14ac:dyDescent="0.3">
      <c r="A861" t="s">
        <v>1</v>
      </c>
      <c r="B861" s="107">
        <v>44705</v>
      </c>
      <c r="C861" s="104">
        <v>4.8319999999999999</v>
      </c>
      <c r="D861" s="111">
        <f t="shared" si="13"/>
        <v>4.8320000000000002E-2</v>
      </c>
      <c r="F861" s="118"/>
    </row>
    <row r="862" spans="1:6" x14ac:dyDescent="0.3">
      <c r="A862" t="s">
        <v>1</v>
      </c>
      <c r="B862" s="107">
        <v>44706</v>
      </c>
      <c r="C862" s="104">
        <v>4.59</v>
      </c>
      <c r="D862" s="111">
        <f t="shared" si="13"/>
        <v>4.5899999999999996E-2</v>
      </c>
      <c r="F862" s="118"/>
    </row>
    <row r="863" spans="1:6" x14ac:dyDescent="0.3">
      <c r="A863" t="s">
        <v>1</v>
      </c>
      <c r="B863" s="107">
        <v>44707</v>
      </c>
      <c r="C863" s="104">
        <v>4.7220000000000004</v>
      </c>
      <c r="D863" s="111">
        <f t="shared" si="13"/>
        <v>4.7220000000000005E-2</v>
      </c>
      <c r="F863" s="118"/>
    </row>
    <row r="864" spans="1:6" x14ac:dyDescent="0.3">
      <c r="A864" t="s">
        <v>1</v>
      </c>
      <c r="B864" s="107">
        <v>44708</v>
      </c>
      <c r="C864" s="104">
        <v>4.7359999999999998</v>
      </c>
      <c r="D864" s="111">
        <f t="shared" si="13"/>
        <v>4.7359999999999999E-2</v>
      </c>
      <c r="F864" s="118"/>
    </row>
    <row r="865" spans="1:6" x14ac:dyDescent="0.3">
      <c r="A865" t="s">
        <v>1</v>
      </c>
      <c r="B865" s="107">
        <v>44711</v>
      </c>
      <c r="C865" s="104">
        <v>4.5979999999999999</v>
      </c>
      <c r="D865" s="111">
        <f t="shared" si="13"/>
        <v>4.598E-2</v>
      </c>
      <c r="F865" s="118"/>
    </row>
    <row r="866" spans="1:6" x14ac:dyDescent="0.3">
      <c r="A866" t="s">
        <v>1</v>
      </c>
      <c r="B866" s="107">
        <v>44712</v>
      </c>
      <c r="C866" s="104">
        <v>4.74</v>
      </c>
      <c r="D866" s="111">
        <f t="shared" si="13"/>
        <v>4.7400000000000005E-2</v>
      </c>
      <c r="F866" s="118"/>
    </row>
    <row r="867" spans="1:6" x14ac:dyDescent="0.3">
      <c r="A867" t="s">
        <v>1</v>
      </c>
      <c r="B867" s="107">
        <v>44713</v>
      </c>
      <c r="C867" s="104">
        <v>4.7839999999999998</v>
      </c>
      <c r="D867" s="111">
        <f t="shared" si="13"/>
        <v>4.7840000000000001E-2</v>
      </c>
      <c r="F867" s="118"/>
    </row>
    <row r="868" spans="1:6" x14ac:dyDescent="0.3">
      <c r="A868" t="s">
        <v>1</v>
      </c>
      <c r="B868" s="107">
        <v>44714</v>
      </c>
      <c r="C868" s="104">
        <v>4.7359999999999998</v>
      </c>
      <c r="D868" s="111">
        <f t="shared" si="13"/>
        <v>4.7359999999999999E-2</v>
      </c>
      <c r="F868" s="118"/>
    </row>
    <row r="869" spans="1:6" x14ac:dyDescent="0.3">
      <c r="A869" t="s">
        <v>1</v>
      </c>
      <c r="B869" s="107">
        <v>44715</v>
      </c>
      <c r="C869" s="104">
        <v>5.0220000000000002</v>
      </c>
      <c r="D869" s="111">
        <f t="shared" si="13"/>
        <v>5.0220000000000001E-2</v>
      </c>
      <c r="F869" s="118"/>
    </row>
    <row r="870" spans="1:6" x14ac:dyDescent="0.3">
      <c r="A870" t="s">
        <v>1</v>
      </c>
      <c r="B870" s="107">
        <v>44718</v>
      </c>
      <c r="C870" s="104">
        <v>4.8579999999999997</v>
      </c>
      <c r="D870" s="111">
        <f t="shared" si="13"/>
        <v>4.8579999999999998E-2</v>
      </c>
      <c r="F870" s="118"/>
    </row>
    <row r="871" spans="1:6" x14ac:dyDescent="0.3">
      <c r="A871" t="s">
        <v>1</v>
      </c>
      <c r="B871" s="107">
        <v>44719</v>
      </c>
      <c r="C871" s="104">
        <v>4.8940000000000001</v>
      </c>
      <c r="D871" s="111">
        <f t="shared" si="13"/>
        <v>4.8940000000000004E-2</v>
      </c>
      <c r="F871" s="118"/>
    </row>
    <row r="872" spans="1:6" x14ac:dyDescent="0.3">
      <c r="A872" t="s">
        <v>1</v>
      </c>
      <c r="B872" s="107">
        <v>44720</v>
      </c>
      <c r="C872" s="104">
        <v>4.8920000000000003</v>
      </c>
      <c r="D872" s="111">
        <f t="shared" si="13"/>
        <v>4.8920000000000005E-2</v>
      </c>
      <c r="F872" s="118"/>
    </row>
    <row r="873" spans="1:6" x14ac:dyDescent="0.3">
      <c r="A873" t="s">
        <v>1</v>
      </c>
      <c r="B873" s="107">
        <v>44721</v>
      </c>
      <c r="C873" s="104">
        <v>5.4480000000000004</v>
      </c>
      <c r="D873" s="111">
        <f t="shared" si="13"/>
        <v>5.4480000000000001E-2</v>
      </c>
      <c r="F873" s="118"/>
    </row>
    <row r="874" spans="1:6" x14ac:dyDescent="0.3">
      <c r="A874" t="s">
        <v>1</v>
      </c>
      <c r="B874" s="107">
        <v>44722</v>
      </c>
      <c r="C874" s="104">
        <v>5.4950000000000001</v>
      </c>
      <c r="D874" s="111">
        <f t="shared" si="13"/>
        <v>5.4949999999999999E-2</v>
      </c>
      <c r="F874" s="118"/>
    </row>
    <row r="875" spans="1:6" x14ac:dyDescent="0.3">
      <c r="A875" t="s">
        <v>1</v>
      </c>
      <c r="B875" s="107">
        <v>44725</v>
      </c>
      <c r="C875" s="104">
        <v>5.4930000000000003</v>
      </c>
      <c r="D875" s="111">
        <f t="shared" si="13"/>
        <v>5.4930000000000007E-2</v>
      </c>
      <c r="F875" s="118"/>
    </row>
    <row r="876" spans="1:6" x14ac:dyDescent="0.3">
      <c r="A876" t="s">
        <v>1</v>
      </c>
      <c r="B876" s="107">
        <v>44726</v>
      </c>
      <c r="C876" s="104">
        <v>5.4379999999999997</v>
      </c>
      <c r="D876" s="111">
        <f t="shared" si="13"/>
        <v>5.4379999999999998E-2</v>
      </c>
      <c r="F876" s="118"/>
    </row>
    <row r="877" spans="1:6" x14ac:dyDescent="0.3">
      <c r="A877" t="s">
        <v>1</v>
      </c>
      <c r="B877" s="107">
        <v>44727</v>
      </c>
      <c r="C877" s="104">
        <v>5.5259999999999998</v>
      </c>
      <c r="D877" s="111">
        <f t="shared" si="13"/>
        <v>5.5259999999999997E-2</v>
      </c>
      <c r="F877" s="118"/>
    </row>
    <row r="878" spans="1:6" x14ac:dyDescent="0.3">
      <c r="A878" t="s">
        <v>1</v>
      </c>
      <c r="B878" s="107">
        <v>44729</v>
      </c>
      <c r="C878" s="104">
        <v>5.3319999999999999</v>
      </c>
      <c r="D878" s="111">
        <f t="shared" si="13"/>
        <v>5.3319999999999999E-2</v>
      </c>
      <c r="F878" s="118"/>
    </row>
    <row r="879" spans="1:6" x14ac:dyDescent="0.3">
      <c r="A879" t="s">
        <v>1</v>
      </c>
      <c r="B879" s="107">
        <v>44732</v>
      </c>
      <c r="C879" s="104">
        <v>5.0330000000000004</v>
      </c>
      <c r="D879" s="111">
        <f t="shared" si="13"/>
        <v>5.0330000000000007E-2</v>
      </c>
      <c r="F879" s="118"/>
    </row>
    <row r="880" spans="1:6" x14ac:dyDescent="0.3">
      <c r="A880" t="s">
        <v>1</v>
      </c>
      <c r="B880" s="107">
        <v>44733</v>
      </c>
      <c r="C880" s="104">
        <v>5.1340000000000003</v>
      </c>
      <c r="D880" s="111">
        <f t="shared" si="13"/>
        <v>5.1340000000000004E-2</v>
      </c>
      <c r="F880" s="118"/>
    </row>
    <row r="881" spans="1:6" x14ac:dyDescent="0.3">
      <c r="A881" t="s">
        <v>1</v>
      </c>
      <c r="B881" s="107">
        <v>44734</v>
      </c>
      <c r="C881" s="104">
        <v>5.3250000000000002</v>
      </c>
      <c r="D881" s="111">
        <f t="shared" si="13"/>
        <v>5.3249999999999999E-2</v>
      </c>
      <c r="F881" s="118"/>
    </row>
    <row r="882" spans="1:6" x14ac:dyDescent="0.3">
      <c r="A882" t="s">
        <v>1</v>
      </c>
      <c r="B882" s="107">
        <v>44735</v>
      </c>
      <c r="C882" s="104">
        <v>5.2629999999999999</v>
      </c>
      <c r="D882" s="111">
        <f t="shared" si="13"/>
        <v>5.2629999999999996E-2</v>
      </c>
      <c r="F882" s="118"/>
    </row>
    <row r="883" spans="1:6" x14ac:dyDescent="0.3">
      <c r="A883" t="s">
        <v>1</v>
      </c>
      <c r="B883" s="107">
        <v>44736</v>
      </c>
      <c r="C883" s="104">
        <v>5.1239999999999997</v>
      </c>
      <c r="D883" s="111">
        <f t="shared" si="13"/>
        <v>5.1239999999999994E-2</v>
      </c>
      <c r="F883" s="118"/>
    </row>
    <row r="884" spans="1:6" x14ac:dyDescent="0.3">
      <c r="A884" t="s">
        <v>1</v>
      </c>
      <c r="B884" s="107">
        <v>44739</v>
      </c>
      <c r="C884" s="104">
        <v>4.7839999999999998</v>
      </c>
      <c r="D884" s="111">
        <f t="shared" si="13"/>
        <v>4.7840000000000001E-2</v>
      </c>
      <c r="F884" s="118"/>
    </row>
    <row r="885" spans="1:6" x14ac:dyDescent="0.3">
      <c r="A885" t="s">
        <v>1</v>
      </c>
      <c r="B885" s="107">
        <v>44740</v>
      </c>
      <c r="C885" s="104">
        <v>5.3460000000000001</v>
      </c>
      <c r="D885" s="111">
        <f t="shared" si="13"/>
        <v>5.3460000000000001E-2</v>
      </c>
      <c r="F885" s="118"/>
    </row>
    <row r="886" spans="1:6" x14ac:dyDescent="0.3">
      <c r="A886" t="s">
        <v>1</v>
      </c>
      <c r="B886" s="107">
        <v>44741</v>
      </c>
      <c r="C886" s="104">
        <v>5.4530000000000003</v>
      </c>
      <c r="D886" s="111">
        <f t="shared" si="13"/>
        <v>5.4530000000000002E-2</v>
      </c>
      <c r="F886" s="118"/>
    </row>
    <row r="887" spans="1:6" x14ac:dyDescent="0.3">
      <c r="A887" t="s">
        <v>1</v>
      </c>
      <c r="B887" s="107">
        <v>44742</v>
      </c>
      <c r="C887" s="104">
        <v>5.226</v>
      </c>
      <c r="D887" s="111">
        <f t="shared" si="13"/>
        <v>5.2260000000000001E-2</v>
      </c>
      <c r="F887" s="118"/>
    </row>
    <row r="888" spans="1:6" x14ac:dyDescent="0.3">
      <c r="A888" t="s">
        <v>1</v>
      </c>
      <c r="B888" s="107">
        <v>44743</v>
      </c>
      <c r="C888" s="104">
        <v>5.8579999999999997</v>
      </c>
      <c r="D888" s="111">
        <f t="shared" si="13"/>
        <v>5.8579999999999993E-2</v>
      </c>
      <c r="F888" s="118"/>
    </row>
    <row r="889" spans="1:6" x14ac:dyDescent="0.3">
      <c r="A889" t="s">
        <v>1</v>
      </c>
      <c r="B889" s="107">
        <v>44746</v>
      </c>
      <c r="C889" s="104">
        <v>5.819</v>
      </c>
      <c r="D889" s="111">
        <f t="shared" si="13"/>
        <v>5.8189999999999999E-2</v>
      </c>
      <c r="F889" s="118"/>
    </row>
    <row r="890" spans="1:6" x14ac:dyDescent="0.3">
      <c r="A890" t="s">
        <v>1</v>
      </c>
      <c r="B890" s="107">
        <v>44747</v>
      </c>
      <c r="C890" s="104">
        <v>5.7679999999999998</v>
      </c>
      <c r="D890" s="111">
        <f t="shared" si="13"/>
        <v>5.7679999999999995E-2</v>
      </c>
      <c r="F890" s="118"/>
    </row>
    <row r="891" spans="1:6" x14ac:dyDescent="0.3">
      <c r="A891" t="s">
        <v>1</v>
      </c>
      <c r="B891" s="107">
        <v>44748</v>
      </c>
      <c r="C891" s="104">
        <v>5.8330000000000002</v>
      </c>
      <c r="D891" s="111">
        <f t="shared" si="13"/>
        <v>5.833E-2</v>
      </c>
      <c r="F891" s="118"/>
    </row>
    <row r="892" spans="1:6" x14ac:dyDescent="0.3">
      <c r="A892" t="s">
        <v>1</v>
      </c>
      <c r="B892" s="107">
        <v>44749</v>
      </c>
      <c r="C892" s="104">
        <v>5.9770000000000003</v>
      </c>
      <c r="D892" s="111">
        <f t="shared" si="13"/>
        <v>5.9770000000000004E-2</v>
      </c>
      <c r="F892" s="118"/>
    </row>
    <row r="893" spans="1:6" x14ac:dyDescent="0.3">
      <c r="A893" t="s">
        <v>1</v>
      </c>
      <c r="B893" s="107">
        <v>44750</v>
      </c>
      <c r="C893" s="104">
        <v>6.1470000000000002</v>
      </c>
      <c r="D893" s="111">
        <f t="shared" si="13"/>
        <v>6.1470000000000004E-2</v>
      </c>
      <c r="F893" s="118"/>
    </row>
    <row r="894" spans="1:6" x14ac:dyDescent="0.3">
      <c r="A894" t="s">
        <v>1</v>
      </c>
      <c r="B894" s="107">
        <v>44753</v>
      </c>
      <c r="C894" s="104">
        <v>6.0380000000000003</v>
      </c>
      <c r="D894" s="111">
        <f t="shared" si="13"/>
        <v>6.0380000000000003E-2</v>
      </c>
      <c r="F894" s="118"/>
    </row>
    <row r="895" spans="1:6" x14ac:dyDescent="0.3">
      <c r="A895" t="s">
        <v>1</v>
      </c>
      <c r="B895" s="107">
        <v>44754</v>
      </c>
      <c r="C895" s="104">
        <v>6.0430000000000001</v>
      </c>
      <c r="D895" s="111">
        <f t="shared" si="13"/>
        <v>6.0430000000000005E-2</v>
      </c>
      <c r="F895" s="118"/>
    </row>
    <row r="896" spans="1:6" x14ac:dyDescent="0.3">
      <c r="A896" t="s">
        <v>1</v>
      </c>
      <c r="B896" s="107">
        <v>44755</v>
      </c>
      <c r="C896" s="104">
        <v>6.0279999999999996</v>
      </c>
      <c r="D896" s="111">
        <f t="shared" si="13"/>
        <v>6.0279999999999993E-2</v>
      </c>
      <c r="F896" s="118"/>
    </row>
    <row r="897" spans="1:6" x14ac:dyDescent="0.3">
      <c r="A897" t="s">
        <v>1</v>
      </c>
      <c r="B897" s="107">
        <v>44756</v>
      </c>
      <c r="C897" s="104">
        <v>6.1</v>
      </c>
      <c r="D897" s="111">
        <f t="shared" si="13"/>
        <v>6.0999999999999999E-2</v>
      </c>
      <c r="F897" s="118"/>
    </row>
    <row r="898" spans="1:6" x14ac:dyDescent="0.3">
      <c r="A898" t="s">
        <v>1</v>
      </c>
      <c r="B898" s="107">
        <v>44757</v>
      </c>
      <c r="C898" s="104">
        <v>6.1029999999999998</v>
      </c>
      <c r="D898" s="111">
        <f t="shared" si="13"/>
        <v>6.1030000000000001E-2</v>
      </c>
      <c r="F898" s="118"/>
    </row>
    <row r="899" spans="1:6" x14ac:dyDescent="0.3">
      <c r="A899" t="s">
        <v>1</v>
      </c>
      <c r="B899" s="107">
        <v>44760</v>
      </c>
      <c r="C899" s="104">
        <v>5.9180000000000001</v>
      </c>
      <c r="D899" s="111">
        <f t="shared" si="13"/>
        <v>5.9180000000000003E-2</v>
      </c>
      <c r="F899" s="118"/>
    </row>
    <row r="900" spans="1:6" x14ac:dyDescent="0.3">
      <c r="A900" t="s">
        <v>1</v>
      </c>
      <c r="B900" s="107">
        <v>44761</v>
      </c>
      <c r="C900" s="104">
        <v>6.0179999999999998</v>
      </c>
      <c r="D900" s="111">
        <f t="shared" ref="D900:D963" si="14">C900/100</f>
        <v>6.0179999999999997E-2</v>
      </c>
      <c r="F900" s="118"/>
    </row>
    <row r="901" spans="1:6" x14ac:dyDescent="0.3">
      <c r="A901" t="s">
        <v>1</v>
      </c>
      <c r="B901" s="107">
        <v>44762</v>
      </c>
      <c r="C901" s="104">
        <v>6.05</v>
      </c>
      <c r="D901" s="111">
        <f t="shared" si="14"/>
        <v>6.0499999999999998E-2</v>
      </c>
      <c r="F901" s="118"/>
    </row>
    <row r="902" spans="1:6" x14ac:dyDescent="0.3">
      <c r="A902" t="s">
        <v>1</v>
      </c>
      <c r="B902" s="107">
        <v>44763</v>
      </c>
      <c r="C902" s="104">
        <v>6.0720000000000001</v>
      </c>
      <c r="D902" s="111">
        <f t="shared" si="14"/>
        <v>6.0720000000000003E-2</v>
      </c>
      <c r="F902" s="118"/>
    </row>
    <row r="903" spans="1:6" x14ac:dyDescent="0.3">
      <c r="A903" t="s">
        <v>1</v>
      </c>
      <c r="B903" s="107">
        <v>44764</v>
      </c>
      <c r="C903" s="104">
        <v>6.0949999999999998</v>
      </c>
      <c r="D903" s="111">
        <f t="shared" si="14"/>
        <v>6.0949999999999997E-2</v>
      </c>
      <c r="F903" s="118"/>
    </row>
    <row r="904" spans="1:6" x14ac:dyDescent="0.3">
      <c r="A904" t="s">
        <v>1</v>
      </c>
      <c r="B904" s="107">
        <v>44767</v>
      </c>
      <c r="C904" s="104">
        <v>6.35</v>
      </c>
      <c r="D904" s="111">
        <f t="shared" si="14"/>
        <v>6.3500000000000001E-2</v>
      </c>
      <c r="F904" s="118"/>
    </row>
    <row r="905" spans="1:6" x14ac:dyDescent="0.3">
      <c r="A905" t="s">
        <v>1</v>
      </c>
      <c r="B905" s="107">
        <v>44768</v>
      </c>
      <c r="C905" s="104">
        <v>6.0670000000000002</v>
      </c>
      <c r="D905" s="111">
        <f t="shared" si="14"/>
        <v>6.0670000000000002E-2</v>
      </c>
      <c r="F905" s="118"/>
    </row>
    <row r="906" spans="1:6" x14ac:dyDescent="0.3">
      <c r="A906" t="s">
        <v>1</v>
      </c>
      <c r="B906" s="107">
        <v>44769</v>
      </c>
      <c r="C906" s="104">
        <v>6.0730000000000004</v>
      </c>
      <c r="D906" s="111">
        <f t="shared" si="14"/>
        <v>6.0730000000000006E-2</v>
      </c>
      <c r="F906" s="118"/>
    </row>
    <row r="907" spans="1:6" x14ac:dyDescent="0.3">
      <c r="A907" t="s">
        <v>1</v>
      </c>
      <c r="B907" s="107">
        <v>44770</v>
      </c>
      <c r="C907" s="104">
        <v>6.0540000000000003</v>
      </c>
      <c r="D907" s="111">
        <f t="shared" si="14"/>
        <v>6.0540000000000004E-2</v>
      </c>
      <c r="F907" s="118"/>
    </row>
    <row r="908" spans="1:6" x14ac:dyDescent="0.3">
      <c r="A908" t="s">
        <v>1</v>
      </c>
      <c r="B908" s="107">
        <v>44771</v>
      </c>
      <c r="C908" s="104">
        <v>5.7709999999999999</v>
      </c>
      <c r="D908" s="111">
        <f t="shared" si="14"/>
        <v>5.7709999999999997E-2</v>
      </c>
      <c r="F908" s="118"/>
    </row>
    <row r="909" spans="1:6" x14ac:dyDescent="0.3">
      <c r="A909" t="s">
        <v>1</v>
      </c>
      <c r="B909" s="107">
        <v>44774</v>
      </c>
      <c r="C909" s="104">
        <v>6.3170000000000002</v>
      </c>
      <c r="D909" s="111">
        <f t="shared" si="14"/>
        <v>6.3170000000000004E-2</v>
      </c>
      <c r="F909" s="118"/>
    </row>
    <row r="910" spans="1:6" x14ac:dyDescent="0.3">
      <c r="A910" t="s">
        <v>1</v>
      </c>
      <c r="B910" s="107">
        <v>44775</v>
      </c>
      <c r="C910" s="104">
        <v>6.3250000000000002</v>
      </c>
      <c r="D910" s="111">
        <f t="shared" si="14"/>
        <v>6.3250000000000001E-2</v>
      </c>
      <c r="F910" s="118"/>
    </row>
    <row r="911" spans="1:6" x14ac:dyDescent="0.3">
      <c r="A911" t="s">
        <v>1</v>
      </c>
      <c r="B911" s="107">
        <v>44776</v>
      </c>
      <c r="C911" s="104">
        <v>6.375</v>
      </c>
      <c r="D911" s="111">
        <f t="shared" si="14"/>
        <v>6.3750000000000001E-2</v>
      </c>
      <c r="F911" s="118"/>
    </row>
    <row r="912" spans="1:6" x14ac:dyDescent="0.3">
      <c r="A912" t="s">
        <v>1</v>
      </c>
      <c r="B912" s="107">
        <v>44777</v>
      </c>
      <c r="C912" s="104">
        <v>6.3550000000000004</v>
      </c>
      <c r="D912" s="111">
        <f t="shared" si="14"/>
        <v>6.3550000000000009E-2</v>
      </c>
      <c r="F912" s="118"/>
    </row>
    <row r="913" spans="1:6" x14ac:dyDescent="0.3">
      <c r="A913" t="s">
        <v>1</v>
      </c>
      <c r="B913" s="107">
        <v>44778</v>
      </c>
      <c r="C913" s="104">
        <v>6.0659999999999998</v>
      </c>
      <c r="D913" s="111">
        <f t="shared" si="14"/>
        <v>6.0659999999999999E-2</v>
      </c>
      <c r="F913" s="118"/>
    </row>
    <row r="914" spans="1:6" x14ac:dyDescent="0.3">
      <c r="A914" t="s">
        <v>1</v>
      </c>
      <c r="B914" s="107">
        <v>44781</v>
      </c>
      <c r="C914" s="104">
        <v>6.0880000000000001</v>
      </c>
      <c r="D914" s="111">
        <f t="shared" si="14"/>
        <v>6.0880000000000004E-2</v>
      </c>
      <c r="F914" s="118"/>
    </row>
    <row r="915" spans="1:6" x14ac:dyDescent="0.3">
      <c r="A915" t="s">
        <v>1</v>
      </c>
      <c r="B915" s="107">
        <v>44782</v>
      </c>
      <c r="C915" s="104">
        <v>6.0270000000000001</v>
      </c>
      <c r="D915" s="111">
        <f t="shared" si="14"/>
        <v>6.0270000000000004E-2</v>
      </c>
      <c r="F915" s="118"/>
    </row>
    <row r="916" spans="1:6" x14ac:dyDescent="0.3">
      <c r="A916" t="s">
        <v>1</v>
      </c>
      <c r="B916" s="107">
        <v>44783</v>
      </c>
      <c r="C916" s="104">
        <v>6.09</v>
      </c>
      <c r="D916" s="111">
        <f t="shared" si="14"/>
        <v>6.0899999999999996E-2</v>
      </c>
      <c r="F916" s="118"/>
    </row>
    <row r="917" spans="1:6" x14ac:dyDescent="0.3">
      <c r="A917" t="s">
        <v>1</v>
      </c>
      <c r="B917" s="107">
        <v>44784</v>
      </c>
      <c r="C917" s="104">
        <v>6.1260000000000003</v>
      </c>
      <c r="D917" s="111">
        <f t="shared" si="14"/>
        <v>6.1260000000000002E-2</v>
      </c>
      <c r="F917" s="118"/>
    </row>
    <row r="918" spans="1:6" x14ac:dyDescent="0.3">
      <c r="A918" t="s">
        <v>1</v>
      </c>
      <c r="B918" s="107">
        <v>44785</v>
      </c>
      <c r="C918" s="104">
        <v>6.18</v>
      </c>
      <c r="D918" s="111">
        <f t="shared" si="14"/>
        <v>6.1799999999999994E-2</v>
      </c>
      <c r="F918" s="118"/>
    </row>
    <row r="919" spans="1:6" x14ac:dyDescent="0.3">
      <c r="A919" t="s">
        <v>1</v>
      </c>
      <c r="B919" s="107">
        <v>44789</v>
      </c>
      <c r="C919" s="104">
        <v>6.2240000000000002</v>
      </c>
      <c r="D919" s="111">
        <f t="shared" si="14"/>
        <v>6.2240000000000004E-2</v>
      </c>
      <c r="F919" s="118"/>
    </row>
    <row r="920" spans="1:6" x14ac:dyDescent="0.3">
      <c r="A920" t="s">
        <v>1</v>
      </c>
      <c r="B920" s="107">
        <v>44790</v>
      </c>
      <c r="C920" s="104">
        <v>6.4039999999999999</v>
      </c>
      <c r="D920" s="111">
        <f t="shared" si="14"/>
        <v>6.404E-2</v>
      </c>
      <c r="F920" s="118"/>
    </row>
    <row r="921" spans="1:6" x14ac:dyDescent="0.3">
      <c r="A921" t="s">
        <v>1</v>
      </c>
      <c r="B921" s="107">
        <v>44791</v>
      </c>
      <c r="C921" s="104">
        <v>6.3070000000000004</v>
      </c>
      <c r="D921" s="111">
        <f t="shared" si="14"/>
        <v>6.3070000000000001E-2</v>
      </c>
      <c r="F921" s="118"/>
    </row>
    <row r="922" spans="1:6" x14ac:dyDescent="0.3">
      <c r="A922" t="s">
        <v>1</v>
      </c>
      <c r="B922" s="107">
        <v>44792</v>
      </c>
      <c r="C922" s="104">
        <v>6.2789999999999999</v>
      </c>
      <c r="D922" s="111">
        <f t="shared" si="14"/>
        <v>6.2789999999999999E-2</v>
      </c>
      <c r="F922" s="118"/>
    </row>
    <row r="923" spans="1:6" x14ac:dyDescent="0.3">
      <c r="A923" t="s">
        <v>1</v>
      </c>
      <c r="B923" s="107">
        <v>44795</v>
      </c>
      <c r="C923" s="104">
        <v>6.1429999999999998</v>
      </c>
      <c r="D923" s="111">
        <f t="shared" si="14"/>
        <v>6.1429999999999998E-2</v>
      </c>
      <c r="F923" s="118"/>
    </row>
    <row r="924" spans="1:6" x14ac:dyDescent="0.3">
      <c r="A924" t="s">
        <v>1</v>
      </c>
      <c r="B924" s="107">
        <v>44796</v>
      </c>
      <c r="C924" s="104">
        <v>6.1020000000000003</v>
      </c>
      <c r="D924" s="111">
        <f t="shared" si="14"/>
        <v>6.1020000000000005E-2</v>
      </c>
      <c r="F924" s="118"/>
    </row>
    <row r="925" spans="1:6" x14ac:dyDescent="0.3">
      <c r="A925" t="s">
        <v>1</v>
      </c>
      <c r="B925" s="107">
        <v>44797</v>
      </c>
      <c r="C925" s="104">
        <v>6.0949999999999998</v>
      </c>
      <c r="D925" s="111">
        <f t="shared" si="14"/>
        <v>6.0949999999999997E-2</v>
      </c>
      <c r="F925" s="118"/>
    </row>
    <row r="926" spans="1:6" x14ac:dyDescent="0.3">
      <c r="A926" t="s">
        <v>1</v>
      </c>
      <c r="B926" s="107">
        <v>44798</v>
      </c>
      <c r="C926" s="104">
        <v>6.056</v>
      </c>
      <c r="D926" s="111">
        <f t="shared" si="14"/>
        <v>6.0560000000000003E-2</v>
      </c>
      <c r="F926" s="118"/>
    </row>
    <row r="927" spans="1:6" x14ac:dyDescent="0.3">
      <c r="A927" t="s">
        <v>1</v>
      </c>
      <c r="B927" s="107">
        <v>44799</v>
      </c>
      <c r="C927" s="104">
        <v>6.048</v>
      </c>
      <c r="D927" s="111">
        <f t="shared" si="14"/>
        <v>6.0479999999999999E-2</v>
      </c>
      <c r="F927" s="118"/>
    </row>
    <row r="928" spans="1:6" x14ac:dyDescent="0.3">
      <c r="A928" t="s">
        <v>1</v>
      </c>
      <c r="B928" s="107">
        <v>44802</v>
      </c>
      <c r="C928" s="104">
        <v>6.0049999999999999</v>
      </c>
      <c r="D928" s="111">
        <f t="shared" si="14"/>
        <v>6.0049999999999999E-2</v>
      </c>
      <c r="F928" s="118"/>
    </row>
    <row r="929" spans="1:6" x14ac:dyDescent="0.3">
      <c r="A929" t="s">
        <v>1</v>
      </c>
      <c r="B929" s="107">
        <v>44803</v>
      </c>
      <c r="C929" s="104">
        <v>6.3630000000000004</v>
      </c>
      <c r="D929" s="111">
        <f t="shared" si="14"/>
        <v>6.3630000000000006E-2</v>
      </c>
      <c r="F929" s="118"/>
    </row>
    <row r="930" spans="1:6" x14ac:dyDescent="0.3">
      <c r="A930" t="s">
        <v>1</v>
      </c>
      <c r="B930" s="107">
        <v>44804</v>
      </c>
      <c r="C930" s="104">
        <v>5.7240000000000002</v>
      </c>
      <c r="D930" s="111">
        <f t="shared" si="14"/>
        <v>5.7239999999999999E-2</v>
      </c>
      <c r="F930" s="118"/>
    </row>
    <row r="931" spans="1:6" x14ac:dyDescent="0.3">
      <c r="A931" t="s">
        <v>1</v>
      </c>
      <c r="B931" s="107">
        <v>44805</v>
      </c>
      <c r="C931" s="104">
        <v>6.3579999999999997</v>
      </c>
      <c r="D931" s="111">
        <f t="shared" si="14"/>
        <v>6.3579999999999998E-2</v>
      </c>
      <c r="F931" s="118"/>
    </row>
    <row r="932" spans="1:6" x14ac:dyDescent="0.3">
      <c r="A932" t="s">
        <v>1</v>
      </c>
      <c r="B932" s="107">
        <v>44806</v>
      </c>
      <c r="C932" s="104">
        <v>6.0819999999999999</v>
      </c>
      <c r="D932" s="111">
        <f t="shared" si="14"/>
        <v>6.0819999999999999E-2</v>
      </c>
      <c r="F932" s="118"/>
    </row>
    <row r="933" spans="1:6" x14ac:dyDescent="0.3">
      <c r="A933" t="s">
        <v>1</v>
      </c>
      <c r="B933" s="107">
        <v>44809</v>
      </c>
      <c r="C933" s="104">
        <v>6.2690000000000001</v>
      </c>
      <c r="D933" s="111">
        <f t="shared" si="14"/>
        <v>6.2689999999999996E-2</v>
      </c>
      <c r="F933" s="118"/>
    </row>
    <row r="934" spans="1:6" x14ac:dyDescent="0.3">
      <c r="A934" t="s">
        <v>1</v>
      </c>
      <c r="B934" s="107">
        <v>44810</v>
      </c>
      <c r="C934" s="104">
        <v>6.3280000000000003</v>
      </c>
      <c r="D934" s="111">
        <f t="shared" si="14"/>
        <v>6.3280000000000003E-2</v>
      </c>
      <c r="F934" s="118"/>
    </row>
    <row r="935" spans="1:6" x14ac:dyDescent="0.3">
      <c r="A935" t="s">
        <v>1</v>
      </c>
      <c r="B935" s="107">
        <v>44811</v>
      </c>
      <c r="C935" s="104">
        <v>6.2549999999999999</v>
      </c>
      <c r="D935" s="111">
        <f t="shared" si="14"/>
        <v>6.2549999999999994E-2</v>
      </c>
      <c r="F935" s="118"/>
    </row>
    <row r="936" spans="1:6" x14ac:dyDescent="0.3">
      <c r="A936" t="s">
        <v>1</v>
      </c>
      <c r="B936" s="107">
        <v>44812</v>
      </c>
      <c r="C936" s="104">
        <v>6.4</v>
      </c>
      <c r="D936" s="111">
        <f t="shared" si="14"/>
        <v>6.4000000000000001E-2</v>
      </c>
      <c r="F936" s="118"/>
    </row>
    <row r="937" spans="1:6" x14ac:dyDescent="0.3">
      <c r="A937" t="s">
        <v>1</v>
      </c>
      <c r="B937" s="107">
        <v>44813</v>
      </c>
      <c r="C937" s="104">
        <v>6.3739999999999997</v>
      </c>
      <c r="D937" s="111">
        <f t="shared" si="14"/>
        <v>6.3739999999999991E-2</v>
      </c>
      <c r="F937" s="118"/>
    </row>
    <row r="938" spans="1:6" x14ac:dyDescent="0.3">
      <c r="A938" t="s">
        <v>1</v>
      </c>
      <c r="B938" s="107">
        <v>44816</v>
      </c>
      <c r="C938" s="104">
        <v>6.2510000000000003</v>
      </c>
      <c r="D938" s="111">
        <f t="shared" si="14"/>
        <v>6.251000000000001E-2</v>
      </c>
      <c r="F938" s="118"/>
    </row>
    <row r="939" spans="1:6" x14ac:dyDescent="0.3">
      <c r="A939" t="s">
        <v>1</v>
      </c>
      <c r="B939" s="107">
        <v>44817</v>
      </c>
      <c r="C939" s="104">
        <v>6.1929999999999996</v>
      </c>
      <c r="D939" s="111">
        <f t="shared" si="14"/>
        <v>6.1929999999999999E-2</v>
      </c>
      <c r="F939" s="118"/>
    </row>
    <row r="940" spans="1:6" x14ac:dyDescent="0.3">
      <c r="A940" t="s">
        <v>1</v>
      </c>
      <c r="B940" s="107">
        <v>44818</v>
      </c>
      <c r="C940" s="104">
        <v>6.0119999999999996</v>
      </c>
      <c r="D940" s="111">
        <f t="shared" si="14"/>
        <v>6.0119999999999993E-2</v>
      </c>
      <c r="F940" s="118"/>
    </row>
    <row r="941" spans="1:6" x14ac:dyDescent="0.3">
      <c r="A941" t="s">
        <v>1</v>
      </c>
      <c r="B941" s="107">
        <v>44819</v>
      </c>
      <c r="C941" s="104">
        <v>6.194</v>
      </c>
      <c r="D941" s="111">
        <f t="shared" si="14"/>
        <v>6.1940000000000002E-2</v>
      </c>
      <c r="F941" s="118"/>
    </row>
    <row r="942" spans="1:6" x14ac:dyDescent="0.3">
      <c r="A942" t="s">
        <v>1</v>
      </c>
      <c r="B942" s="107">
        <v>44820</v>
      </c>
      <c r="C942" s="104">
        <v>6.351</v>
      </c>
      <c r="D942" s="111">
        <f t="shared" si="14"/>
        <v>6.3509999999999997E-2</v>
      </c>
      <c r="F942" s="118"/>
    </row>
    <row r="943" spans="1:6" x14ac:dyDescent="0.3">
      <c r="A943" t="s">
        <v>1</v>
      </c>
      <c r="B943" s="107">
        <v>44823</v>
      </c>
      <c r="C943" s="104">
        <v>6.5490000000000004</v>
      </c>
      <c r="D943" s="111">
        <f t="shared" si="14"/>
        <v>6.5490000000000007E-2</v>
      </c>
      <c r="F943" s="118"/>
    </row>
    <row r="944" spans="1:6" x14ac:dyDescent="0.3">
      <c r="A944" t="s">
        <v>1</v>
      </c>
      <c r="B944" s="107">
        <v>44824</v>
      </c>
      <c r="C944" s="104">
        <v>6.4770000000000003</v>
      </c>
      <c r="D944" s="111">
        <f t="shared" si="14"/>
        <v>6.4770000000000008E-2</v>
      </c>
      <c r="F944" s="118"/>
    </row>
    <row r="945" spans="1:6" x14ac:dyDescent="0.3">
      <c r="A945" t="s">
        <v>1</v>
      </c>
      <c r="B945" s="107">
        <v>44825</v>
      </c>
      <c r="C945" s="104">
        <v>6.4169999999999998</v>
      </c>
      <c r="D945" s="111">
        <f t="shared" si="14"/>
        <v>6.4170000000000005E-2</v>
      </c>
      <c r="F945" s="118"/>
    </row>
    <row r="946" spans="1:6" x14ac:dyDescent="0.3">
      <c r="A946" t="s">
        <v>1</v>
      </c>
      <c r="B946" s="107">
        <v>44826</v>
      </c>
      <c r="C946" s="104">
        <v>6.4379999999999997</v>
      </c>
      <c r="D946" s="111">
        <f t="shared" si="14"/>
        <v>6.4379999999999993E-2</v>
      </c>
      <c r="F946" s="118"/>
    </row>
    <row r="947" spans="1:6" x14ac:dyDescent="0.3">
      <c r="A947" t="s">
        <v>1</v>
      </c>
      <c r="B947" s="107">
        <v>44827</v>
      </c>
      <c r="C947" s="104">
        <v>6.1189999999999998</v>
      </c>
      <c r="D947" s="111">
        <f t="shared" si="14"/>
        <v>6.1189999999999994E-2</v>
      </c>
      <c r="F947" s="118"/>
    </row>
    <row r="948" spans="1:6" x14ac:dyDescent="0.3">
      <c r="A948" t="s">
        <v>1</v>
      </c>
      <c r="B948" s="107">
        <v>44830</v>
      </c>
      <c r="C948" s="104">
        <v>5.9589999999999996</v>
      </c>
      <c r="D948" s="111">
        <f t="shared" si="14"/>
        <v>5.9589999999999997E-2</v>
      </c>
      <c r="F948" s="118"/>
    </row>
    <row r="949" spans="1:6" x14ac:dyDescent="0.3">
      <c r="A949" t="s">
        <v>1</v>
      </c>
      <c r="B949" s="107">
        <v>44831</v>
      </c>
      <c r="C949" s="104">
        <v>6.26</v>
      </c>
      <c r="D949" s="111">
        <f t="shared" si="14"/>
        <v>6.2600000000000003E-2</v>
      </c>
      <c r="F949" s="118"/>
    </row>
    <row r="950" spans="1:6" x14ac:dyDescent="0.3">
      <c r="A950" t="s">
        <v>1</v>
      </c>
      <c r="B950" s="107">
        <v>44832</v>
      </c>
      <c r="C950" s="104">
        <v>6.04</v>
      </c>
      <c r="D950" s="111">
        <f t="shared" si="14"/>
        <v>6.0400000000000002E-2</v>
      </c>
      <c r="F950" s="118"/>
    </row>
    <row r="951" spans="1:6" x14ac:dyDescent="0.3">
      <c r="A951" t="s">
        <v>1</v>
      </c>
      <c r="B951" s="107">
        <v>44833</v>
      </c>
      <c r="C951" s="104">
        <v>5.8860000000000001</v>
      </c>
      <c r="D951" s="111">
        <f t="shared" si="14"/>
        <v>5.8860000000000003E-2</v>
      </c>
      <c r="F951" s="118"/>
    </row>
    <row r="952" spans="1:6" x14ac:dyDescent="0.3">
      <c r="A952" t="s">
        <v>1</v>
      </c>
      <c r="B952" s="107">
        <v>44834</v>
      </c>
      <c r="C952" s="104">
        <v>5.6050000000000004</v>
      </c>
      <c r="D952" s="111">
        <f t="shared" si="14"/>
        <v>5.6050000000000003E-2</v>
      </c>
      <c r="F952" s="118"/>
    </row>
    <row r="953" spans="1:6" x14ac:dyDescent="0.3">
      <c r="A953" t="s">
        <v>1</v>
      </c>
      <c r="B953" s="107">
        <v>44837</v>
      </c>
      <c r="C953" s="104">
        <v>6.1779999999999999</v>
      </c>
      <c r="D953" s="111">
        <f t="shared" si="14"/>
        <v>6.1780000000000002E-2</v>
      </c>
      <c r="F953" s="118"/>
    </row>
    <row r="954" spans="1:6" x14ac:dyDescent="0.3">
      <c r="A954" t="s">
        <v>1</v>
      </c>
      <c r="B954" s="107">
        <v>44838</v>
      </c>
      <c r="C954" s="104">
        <v>6.5590000000000002</v>
      </c>
      <c r="D954" s="111">
        <f t="shared" si="14"/>
        <v>6.5589999999999996E-2</v>
      </c>
      <c r="F954" s="118"/>
    </row>
    <row r="955" spans="1:6" x14ac:dyDescent="0.3">
      <c r="A955" t="s">
        <v>1</v>
      </c>
      <c r="B955" s="107">
        <v>44839</v>
      </c>
      <c r="C955" s="104">
        <v>6.4930000000000003</v>
      </c>
      <c r="D955" s="111">
        <f t="shared" si="14"/>
        <v>6.4930000000000002E-2</v>
      </c>
      <c r="F955" s="118"/>
    </row>
    <row r="956" spans="1:6" x14ac:dyDescent="0.3">
      <c r="A956" t="s">
        <v>1</v>
      </c>
      <c r="B956" s="107">
        <v>44840</v>
      </c>
      <c r="C956" s="104">
        <v>6.4809999999999999</v>
      </c>
      <c r="D956" s="111">
        <f t="shared" si="14"/>
        <v>6.4809999999999993E-2</v>
      </c>
      <c r="F956" s="118"/>
    </row>
    <row r="957" spans="1:6" x14ac:dyDescent="0.3">
      <c r="A957" t="s">
        <v>1</v>
      </c>
      <c r="B957" s="107">
        <v>44841</v>
      </c>
      <c r="C957" s="104">
        <v>6.1820000000000004</v>
      </c>
      <c r="D957" s="111">
        <f t="shared" si="14"/>
        <v>6.1820000000000007E-2</v>
      </c>
      <c r="F957" s="118"/>
    </row>
    <row r="958" spans="1:6" x14ac:dyDescent="0.3">
      <c r="A958" t="s">
        <v>1</v>
      </c>
      <c r="B958" s="107">
        <v>44844</v>
      </c>
      <c r="C958" s="104">
        <v>6.2489999999999997</v>
      </c>
      <c r="D958" s="111">
        <f t="shared" si="14"/>
        <v>6.2489999999999997E-2</v>
      </c>
      <c r="F958" s="118"/>
    </row>
    <row r="959" spans="1:6" x14ac:dyDescent="0.3">
      <c r="A959" t="s">
        <v>1</v>
      </c>
      <c r="B959" s="107">
        <v>44845</v>
      </c>
      <c r="C959" s="104">
        <v>6.3689999999999998</v>
      </c>
      <c r="D959" s="111">
        <f t="shared" si="14"/>
        <v>6.3689999999999997E-2</v>
      </c>
      <c r="F959" s="118"/>
    </row>
    <row r="960" spans="1:6" x14ac:dyDescent="0.3">
      <c r="A960" t="s">
        <v>1</v>
      </c>
      <c r="B960" s="107">
        <v>44846</v>
      </c>
      <c r="C960" s="104">
        <v>6.3719999999999999</v>
      </c>
      <c r="D960" s="111">
        <f t="shared" si="14"/>
        <v>6.3719999999999999E-2</v>
      </c>
      <c r="F960" s="118"/>
    </row>
    <row r="961" spans="1:6" x14ac:dyDescent="0.3">
      <c r="A961" t="s">
        <v>1</v>
      </c>
      <c r="B961" s="107">
        <v>44847</v>
      </c>
      <c r="C961" s="104">
        <v>6.3659999999999997</v>
      </c>
      <c r="D961" s="111">
        <f t="shared" si="14"/>
        <v>6.3659999999999994E-2</v>
      </c>
      <c r="F961" s="118"/>
    </row>
    <row r="962" spans="1:6" x14ac:dyDescent="0.3">
      <c r="A962" t="s">
        <v>1</v>
      </c>
      <c r="B962" s="107">
        <v>44848</v>
      </c>
      <c r="C962" s="104">
        <v>6.3360000000000003</v>
      </c>
      <c r="D962" s="111">
        <f t="shared" si="14"/>
        <v>6.336E-2</v>
      </c>
      <c r="F962" s="118"/>
    </row>
    <row r="963" spans="1:6" x14ac:dyDescent="0.3">
      <c r="A963" t="s">
        <v>1</v>
      </c>
      <c r="B963" s="107">
        <v>44851</v>
      </c>
      <c r="C963" s="104">
        <v>6.4569999999999999</v>
      </c>
      <c r="D963" s="111">
        <f t="shared" si="14"/>
        <v>6.4570000000000002E-2</v>
      </c>
      <c r="F963" s="118"/>
    </row>
    <row r="964" spans="1:6" x14ac:dyDescent="0.3">
      <c r="A964" t="s">
        <v>1</v>
      </c>
      <c r="B964" s="107">
        <v>44852</v>
      </c>
      <c r="C964" s="104">
        <v>6.3239999999999998</v>
      </c>
      <c r="D964" s="111">
        <f t="shared" ref="D964:D1027" si="15">C964/100</f>
        <v>6.3240000000000005E-2</v>
      </c>
      <c r="F964" s="118"/>
    </row>
    <row r="965" spans="1:6" x14ac:dyDescent="0.3">
      <c r="A965" t="s">
        <v>1</v>
      </c>
      <c r="B965" s="107">
        <v>44853</v>
      </c>
      <c r="C965" s="104">
        <v>6.2370000000000001</v>
      </c>
      <c r="D965" s="111">
        <f t="shared" si="15"/>
        <v>6.2370000000000002E-2</v>
      </c>
      <c r="F965" s="118"/>
    </row>
    <row r="966" spans="1:6" x14ac:dyDescent="0.3">
      <c r="A966" t="s">
        <v>1</v>
      </c>
      <c r="B966" s="107">
        <v>44854</v>
      </c>
      <c r="C966" s="104">
        <v>6.2009999999999996</v>
      </c>
      <c r="D966" s="111">
        <f t="shared" si="15"/>
        <v>6.2009999999999996E-2</v>
      </c>
      <c r="F966" s="118"/>
    </row>
    <row r="967" spans="1:6" x14ac:dyDescent="0.3">
      <c r="A967" t="s">
        <v>1</v>
      </c>
      <c r="B967" s="107">
        <v>44855</v>
      </c>
      <c r="C967" s="104">
        <v>6.2060000000000004</v>
      </c>
      <c r="D967" s="111">
        <f t="shared" si="15"/>
        <v>6.2060000000000004E-2</v>
      </c>
      <c r="F967" s="118"/>
    </row>
    <row r="968" spans="1:6" x14ac:dyDescent="0.3">
      <c r="A968" t="s">
        <v>1</v>
      </c>
      <c r="B968" s="107">
        <v>44858</v>
      </c>
      <c r="C968" s="104">
        <v>6.1609999999999996</v>
      </c>
      <c r="D968" s="111">
        <f t="shared" si="15"/>
        <v>6.1609999999999998E-2</v>
      </c>
      <c r="F968" s="118"/>
    </row>
    <row r="969" spans="1:6" x14ac:dyDescent="0.3">
      <c r="A969" t="s">
        <v>1</v>
      </c>
      <c r="B969" s="107">
        <v>44859</v>
      </c>
      <c r="C969" s="104">
        <v>6.0620000000000003</v>
      </c>
      <c r="D969" s="111">
        <f t="shared" si="15"/>
        <v>6.062E-2</v>
      </c>
      <c r="F969" s="118"/>
    </row>
    <row r="970" spans="1:6" x14ac:dyDescent="0.3">
      <c r="A970" t="s">
        <v>1</v>
      </c>
      <c r="B970" s="107">
        <v>44860</v>
      </c>
      <c r="C970" s="104">
        <v>6.085</v>
      </c>
      <c r="D970" s="111">
        <f t="shared" si="15"/>
        <v>6.0850000000000001E-2</v>
      </c>
      <c r="F970" s="118"/>
    </row>
    <row r="971" spans="1:6" x14ac:dyDescent="0.3">
      <c r="A971" t="s">
        <v>1</v>
      </c>
      <c r="B971" s="107">
        <v>44861</v>
      </c>
      <c r="C971" s="104">
        <v>6.194</v>
      </c>
      <c r="D971" s="111">
        <f t="shared" si="15"/>
        <v>6.1940000000000002E-2</v>
      </c>
      <c r="F971" s="118"/>
    </row>
    <row r="972" spans="1:6" x14ac:dyDescent="0.3">
      <c r="A972" t="s">
        <v>1</v>
      </c>
      <c r="B972" s="107">
        <v>44862</v>
      </c>
      <c r="C972" s="104">
        <v>6.1079999999999997</v>
      </c>
      <c r="D972" s="111">
        <f t="shared" si="15"/>
        <v>6.1079999999999995E-2</v>
      </c>
      <c r="F972" s="118"/>
    </row>
    <row r="973" spans="1:6" x14ac:dyDescent="0.3">
      <c r="A973" t="s">
        <v>1</v>
      </c>
      <c r="B973" s="107">
        <v>44865</v>
      </c>
      <c r="C973" s="104">
        <v>5.8230000000000004</v>
      </c>
      <c r="D973" s="111">
        <f t="shared" si="15"/>
        <v>5.8230000000000004E-2</v>
      </c>
      <c r="F973" s="118"/>
    </row>
    <row r="974" spans="1:6" x14ac:dyDescent="0.3">
      <c r="A974" t="s">
        <v>1</v>
      </c>
      <c r="B974" s="107">
        <v>44867</v>
      </c>
      <c r="C974" s="104">
        <v>6.39</v>
      </c>
      <c r="D974" s="111">
        <f t="shared" si="15"/>
        <v>6.3899999999999998E-2</v>
      </c>
      <c r="F974" s="118"/>
    </row>
    <row r="975" spans="1:6" x14ac:dyDescent="0.3">
      <c r="A975" t="s">
        <v>1</v>
      </c>
      <c r="B975" s="107">
        <v>44868</v>
      </c>
      <c r="C975" s="104">
        <v>6.46</v>
      </c>
      <c r="D975" s="111">
        <f t="shared" si="15"/>
        <v>6.4600000000000005E-2</v>
      </c>
      <c r="F975" s="118"/>
    </row>
    <row r="976" spans="1:6" x14ac:dyDescent="0.3">
      <c r="A976" t="s">
        <v>1</v>
      </c>
      <c r="B976" s="107">
        <v>44869</v>
      </c>
      <c r="C976" s="104">
        <v>6.4550000000000001</v>
      </c>
      <c r="D976" s="111">
        <f t="shared" si="15"/>
        <v>6.4549999999999996E-2</v>
      </c>
      <c r="F976" s="118"/>
    </row>
    <row r="977" spans="1:6" x14ac:dyDescent="0.3">
      <c r="A977" t="s">
        <v>1</v>
      </c>
      <c r="B977" s="107">
        <v>44872</v>
      </c>
      <c r="C977" s="104">
        <v>6.5380000000000003</v>
      </c>
      <c r="D977" s="111">
        <f t="shared" si="15"/>
        <v>6.5380000000000008E-2</v>
      </c>
      <c r="F977" s="118"/>
    </row>
    <row r="978" spans="1:6" x14ac:dyDescent="0.3">
      <c r="A978" t="s">
        <v>1</v>
      </c>
      <c r="B978" s="107">
        <v>44873</v>
      </c>
      <c r="C978" s="104">
        <v>6.5369999999999999</v>
      </c>
      <c r="D978" s="111">
        <f t="shared" si="15"/>
        <v>6.5369999999999998E-2</v>
      </c>
      <c r="F978" s="118"/>
    </row>
    <row r="979" spans="1:6" x14ac:dyDescent="0.3">
      <c r="A979" t="s">
        <v>1</v>
      </c>
      <c r="B979" s="107">
        <v>44874</v>
      </c>
      <c r="C979" s="104">
        <v>6.4950000000000001</v>
      </c>
      <c r="D979" s="111">
        <f t="shared" si="15"/>
        <v>6.4950000000000008E-2</v>
      </c>
      <c r="F979" s="118"/>
    </row>
    <row r="980" spans="1:6" x14ac:dyDescent="0.3">
      <c r="A980" t="s">
        <v>1</v>
      </c>
      <c r="B980" s="107">
        <v>44875</v>
      </c>
      <c r="C980" s="104">
        <v>6.4850000000000003</v>
      </c>
      <c r="D980" s="111">
        <f t="shared" si="15"/>
        <v>6.4850000000000005E-2</v>
      </c>
      <c r="F980" s="118"/>
    </row>
    <row r="981" spans="1:6" x14ac:dyDescent="0.3">
      <c r="A981" t="s">
        <v>1</v>
      </c>
      <c r="B981" s="107">
        <v>44879</v>
      </c>
      <c r="C981" s="104">
        <v>6.2539999999999996</v>
      </c>
      <c r="D981" s="111">
        <f t="shared" si="15"/>
        <v>6.2539999999999998E-2</v>
      </c>
      <c r="F981" s="118"/>
    </row>
    <row r="982" spans="1:6" x14ac:dyDescent="0.3">
      <c r="A982" t="s">
        <v>1</v>
      </c>
      <c r="B982" s="107">
        <v>44880</v>
      </c>
      <c r="C982" s="104">
        <v>6.3029999999999999</v>
      </c>
      <c r="D982" s="111">
        <f t="shared" si="15"/>
        <v>6.3030000000000003E-2</v>
      </c>
      <c r="F982" s="118"/>
    </row>
    <row r="983" spans="1:6" x14ac:dyDescent="0.3">
      <c r="A983" t="s">
        <v>1</v>
      </c>
      <c r="B983" s="107">
        <v>44881</v>
      </c>
      <c r="C983" s="104">
        <v>6.2290000000000001</v>
      </c>
      <c r="D983" s="111">
        <f t="shared" si="15"/>
        <v>6.2289999999999998E-2</v>
      </c>
      <c r="F983" s="118"/>
    </row>
    <row r="984" spans="1:6" x14ac:dyDescent="0.3">
      <c r="A984" t="s">
        <v>1</v>
      </c>
      <c r="B984" s="107">
        <v>44882</v>
      </c>
      <c r="C984" s="104">
        <v>6.157</v>
      </c>
      <c r="D984" s="111">
        <f t="shared" si="15"/>
        <v>6.157E-2</v>
      </c>
      <c r="F984" s="118"/>
    </row>
    <row r="985" spans="1:6" x14ac:dyDescent="0.3">
      <c r="A985" t="s">
        <v>1</v>
      </c>
      <c r="B985" s="107">
        <v>44883</v>
      </c>
      <c r="C985" s="104">
        <v>6.1120000000000001</v>
      </c>
      <c r="D985" s="111">
        <f t="shared" si="15"/>
        <v>6.1120000000000001E-2</v>
      </c>
      <c r="F985" s="118"/>
    </row>
    <row r="986" spans="1:6" x14ac:dyDescent="0.3">
      <c r="A986" t="s">
        <v>1</v>
      </c>
      <c r="B986" s="107">
        <v>44886</v>
      </c>
      <c r="C986" s="104">
        <v>6.0590000000000002</v>
      </c>
      <c r="D986" s="111">
        <f t="shared" si="15"/>
        <v>6.0590000000000005E-2</v>
      </c>
      <c r="F986" s="118"/>
    </row>
    <row r="987" spans="1:6" x14ac:dyDescent="0.3">
      <c r="A987" t="s">
        <v>1</v>
      </c>
      <c r="B987" s="107">
        <v>44887</v>
      </c>
      <c r="C987" s="104">
        <v>6.1260000000000003</v>
      </c>
      <c r="D987" s="111">
        <f t="shared" si="15"/>
        <v>6.1260000000000002E-2</v>
      </c>
      <c r="F987" s="118"/>
    </row>
    <row r="988" spans="1:6" x14ac:dyDescent="0.3">
      <c r="A988" t="s">
        <v>1</v>
      </c>
      <c r="B988" s="107">
        <v>44888</v>
      </c>
      <c r="C988" s="104">
        <v>6.1379999999999999</v>
      </c>
      <c r="D988" s="111">
        <f t="shared" si="15"/>
        <v>6.1379999999999997E-2</v>
      </c>
      <c r="F988" s="118"/>
    </row>
    <row r="989" spans="1:6" x14ac:dyDescent="0.3">
      <c r="A989" t="s">
        <v>1</v>
      </c>
      <c r="B989" s="107">
        <v>44889</v>
      </c>
      <c r="C989" s="104">
        <v>6.069</v>
      </c>
      <c r="D989" s="111">
        <f t="shared" si="15"/>
        <v>6.0690000000000001E-2</v>
      </c>
      <c r="F989" s="118"/>
    </row>
    <row r="990" spans="1:6" x14ac:dyDescent="0.3">
      <c r="A990" t="s">
        <v>1</v>
      </c>
      <c r="B990" s="107">
        <v>44890</v>
      </c>
      <c r="C990" s="104">
        <v>6.048</v>
      </c>
      <c r="D990" s="111">
        <f t="shared" si="15"/>
        <v>6.0479999999999999E-2</v>
      </c>
      <c r="F990" s="118"/>
    </row>
    <row r="991" spans="1:6" x14ac:dyDescent="0.3">
      <c r="A991" t="s">
        <v>1</v>
      </c>
      <c r="B991" s="107">
        <v>44893</v>
      </c>
      <c r="C991" s="104">
        <v>5.9770000000000003</v>
      </c>
      <c r="D991" s="111">
        <f t="shared" si="15"/>
        <v>5.9770000000000004E-2</v>
      </c>
      <c r="F991" s="118"/>
    </row>
    <row r="992" spans="1:6" x14ac:dyDescent="0.3">
      <c r="A992" t="s">
        <v>1</v>
      </c>
      <c r="B992" s="107">
        <v>44894</v>
      </c>
      <c r="C992" s="104">
        <v>5.8579999999999997</v>
      </c>
      <c r="D992" s="111">
        <f t="shared" si="15"/>
        <v>5.8579999999999993E-2</v>
      </c>
      <c r="F992" s="118"/>
    </row>
    <row r="993" spans="1:6" x14ac:dyDescent="0.3">
      <c r="A993" t="s">
        <v>1</v>
      </c>
      <c r="B993" s="107">
        <v>44895</v>
      </c>
      <c r="C993" s="104">
        <v>5.8630000000000004</v>
      </c>
      <c r="D993" s="111">
        <f t="shared" si="15"/>
        <v>5.8630000000000002E-2</v>
      </c>
      <c r="F993" s="118"/>
    </row>
    <row r="994" spans="1:6" x14ac:dyDescent="0.3">
      <c r="A994" t="s">
        <v>1</v>
      </c>
      <c r="B994" s="107">
        <v>44896</v>
      </c>
      <c r="C994" s="104">
        <v>6.1159999999999997</v>
      </c>
      <c r="D994" s="111">
        <f t="shared" si="15"/>
        <v>6.1159999999999999E-2</v>
      </c>
      <c r="F994" s="118"/>
    </row>
    <row r="995" spans="1:6" x14ac:dyDescent="0.3">
      <c r="A995" t="s">
        <v>1</v>
      </c>
      <c r="B995" s="107">
        <v>44897</v>
      </c>
      <c r="C995" s="104">
        <v>6.3230000000000004</v>
      </c>
      <c r="D995" s="111">
        <f t="shared" si="15"/>
        <v>6.3230000000000008E-2</v>
      </c>
      <c r="F995" s="118"/>
    </row>
    <row r="996" spans="1:6" x14ac:dyDescent="0.3">
      <c r="A996" t="s">
        <v>1</v>
      </c>
      <c r="B996" s="107">
        <v>44900</v>
      </c>
      <c r="C996" s="104">
        <v>6.1120000000000001</v>
      </c>
      <c r="D996" s="111">
        <f t="shared" si="15"/>
        <v>6.1120000000000001E-2</v>
      </c>
      <c r="F996" s="118"/>
    </row>
    <row r="997" spans="1:6" x14ac:dyDescent="0.3">
      <c r="A997" t="s">
        <v>1</v>
      </c>
      <c r="B997" s="107">
        <v>44901</v>
      </c>
      <c r="C997" s="104">
        <v>6.1420000000000003</v>
      </c>
      <c r="D997" s="111">
        <f t="shared" si="15"/>
        <v>6.1420000000000002E-2</v>
      </c>
      <c r="F997" s="118"/>
    </row>
    <row r="998" spans="1:6" x14ac:dyDescent="0.3">
      <c r="A998" t="s">
        <v>1</v>
      </c>
      <c r="B998" s="107">
        <v>44902</v>
      </c>
      <c r="C998" s="104">
        <v>6.2229999999999999</v>
      </c>
      <c r="D998" s="111">
        <f t="shared" si="15"/>
        <v>6.2230000000000001E-2</v>
      </c>
      <c r="F998" s="118"/>
    </row>
    <row r="999" spans="1:6" x14ac:dyDescent="0.3">
      <c r="A999" t="s">
        <v>1</v>
      </c>
      <c r="B999" s="107">
        <v>44903</v>
      </c>
      <c r="C999" s="104">
        <v>6.0339999999999998</v>
      </c>
      <c r="D999" s="111">
        <f t="shared" si="15"/>
        <v>6.0339999999999998E-2</v>
      </c>
      <c r="F999" s="118"/>
    </row>
    <row r="1000" spans="1:6" x14ac:dyDescent="0.3">
      <c r="A1000" t="s">
        <v>1</v>
      </c>
      <c r="B1000" s="107">
        <v>44904</v>
      </c>
      <c r="C1000" s="104">
        <v>5.8979999999999997</v>
      </c>
      <c r="D1000" s="111">
        <f t="shared" si="15"/>
        <v>5.8979999999999998E-2</v>
      </c>
      <c r="F1000" s="118"/>
    </row>
    <row r="1001" spans="1:6" x14ac:dyDescent="0.3">
      <c r="A1001" t="s">
        <v>1</v>
      </c>
      <c r="B1001" s="107">
        <v>44907</v>
      </c>
      <c r="C1001" s="104">
        <v>5.98</v>
      </c>
      <c r="D1001" s="111">
        <f t="shared" si="15"/>
        <v>5.9800000000000006E-2</v>
      </c>
      <c r="F1001" s="118"/>
    </row>
    <row r="1002" spans="1:6" x14ac:dyDescent="0.3">
      <c r="A1002" t="s">
        <v>1</v>
      </c>
      <c r="B1002" s="107">
        <v>44908</v>
      </c>
      <c r="C1002" s="104">
        <v>5.9610000000000003</v>
      </c>
      <c r="D1002" s="111">
        <f t="shared" si="15"/>
        <v>5.9610000000000003E-2</v>
      </c>
      <c r="F1002" s="118"/>
    </row>
    <row r="1003" spans="1:6" x14ac:dyDescent="0.3">
      <c r="A1003" t="s">
        <v>1</v>
      </c>
      <c r="B1003" s="107">
        <v>44909</v>
      </c>
      <c r="C1003" s="104">
        <v>6.0679999999999996</v>
      </c>
      <c r="D1003" s="111">
        <f t="shared" si="15"/>
        <v>6.0679999999999998E-2</v>
      </c>
      <c r="F1003" s="118"/>
    </row>
    <row r="1004" spans="1:6" x14ac:dyDescent="0.3">
      <c r="A1004" t="s">
        <v>1</v>
      </c>
      <c r="B1004" s="107">
        <v>44910</v>
      </c>
      <c r="C1004" s="104">
        <v>6.1040000000000001</v>
      </c>
      <c r="D1004" s="111">
        <f t="shared" si="15"/>
        <v>6.1040000000000004E-2</v>
      </c>
      <c r="F1004" s="118"/>
    </row>
    <row r="1005" spans="1:6" x14ac:dyDescent="0.3">
      <c r="A1005" t="s">
        <v>1</v>
      </c>
      <c r="B1005" s="107">
        <v>44911</v>
      </c>
      <c r="C1005" s="104">
        <v>6.0679999999999996</v>
      </c>
      <c r="D1005" s="111">
        <f t="shared" si="15"/>
        <v>6.0679999999999998E-2</v>
      </c>
      <c r="F1005" s="118"/>
    </row>
    <row r="1006" spans="1:6" x14ac:dyDescent="0.3">
      <c r="A1006" t="s">
        <v>1</v>
      </c>
      <c r="B1006" s="107">
        <v>44914</v>
      </c>
      <c r="C1006" s="104">
        <v>5.9589999999999996</v>
      </c>
      <c r="D1006" s="111">
        <f t="shared" si="15"/>
        <v>5.9589999999999997E-2</v>
      </c>
      <c r="F1006" s="118"/>
    </row>
    <row r="1007" spans="1:6" x14ac:dyDescent="0.3">
      <c r="A1007" t="s">
        <v>1</v>
      </c>
      <c r="B1007" s="107">
        <v>44915</v>
      </c>
      <c r="C1007" s="104">
        <v>5.9550000000000001</v>
      </c>
      <c r="D1007" s="111">
        <f t="shared" si="15"/>
        <v>5.9549999999999999E-2</v>
      </c>
      <c r="F1007" s="118"/>
    </row>
    <row r="1008" spans="1:6" x14ac:dyDescent="0.3">
      <c r="A1008" t="s">
        <v>1</v>
      </c>
      <c r="B1008" s="107">
        <v>44916</v>
      </c>
      <c r="C1008" s="104">
        <v>6.0380000000000003</v>
      </c>
      <c r="D1008" s="111">
        <f t="shared" si="15"/>
        <v>6.0380000000000003E-2</v>
      </c>
      <c r="F1008" s="118"/>
    </row>
    <row r="1009" spans="1:6" x14ac:dyDescent="0.3">
      <c r="A1009" t="s">
        <v>1</v>
      </c>
      <c r="B1009" s="107">
        <v>44917</v>
      </c>
      <c r="C1009" s="104">
        <v>5.8890000000000002</v>
      </c>
      <c r="D1009" s="111">
        <f t="shared" si="15"/>
        <v>5.8890000000000005E-2</v>
      </c>
      <c r="F1009" s="118"/>
    </row>
    <row r="1010" spans="1:6" x14ac:dyDescent="0.3">
      <c r="A1010" t="s">
        <v>1</v>
      </c>
      <c r="B1010" s="107">
        <v>44918</v>
      </c>
      <c r="C1010" s="104">
        <v>5.9050000000000002</v>
      </c>
      <c r="D1010" s="111">
        <f t="shared" si="15"/>
        <v>5.9050000000000005E-2</v>
      </c>
      <c r="F1010" s="118"/>
    </row>
    <row r="1011" spans="1:6" x14ac:dyDescent="0.3">
      <c r="A1011" t="s">
        <v>1</v>
      </c>
      <c r="B1011" s="107">
        <v>44922</v>
      </c>
      <c r="C1011" s="104">
        <v>5.9770000000000003</v>
      </c>
      <c r="D1011" s="111">
        <f t="shared" si="15"/>
        <v>5.9770000000000004E-2</v>
      </c>
      <c r="F1011" s="118"/>
    </row>
    <row r="1012" spans="1:6" x14ac:dyDescent="0.3">
      <c r="A1012" t="s">
        <v>1</v>
      </c>
      <c r="B1012" s="107">
        <v>44923</v>
      </c>
      <c r="C1012" s="104">
        <v>5.9779999999999998</v>
      </c>
      <c r="D1012" s="111">
        <f t="shared" si="15"/>
        <v>5.978E-2</v>
      </c>
      <c r="F1012" s="118"/>
    </row>
    <row r="1013" spans="1:6" x14ac:dyDescent="0.3">
      <c r="A1013" t="s">
        <v>1</v>
      </c>
      <c r="B1013" s="107">
        <v>44924</v>
      </c>
      <c r="C1013" s="104">
        <v>5.6079999999999997</v>
      </c>
      <c r="D1013" s="111">
        <f t="shared" si="15"/>
        <v>5.6079999999999998E-2</v>
      </c>
      <c r="F1013" s="118"/>
    </row>
    <row r="1014" spans="1:6" x14ac:dyDescent="0.3">
      <c r="A1014" t="s">
        <v>1</v>
      </c>
      <c r="B1014" s="107">
        <v>44925</v>
      </c>
      <c r="C1014" s="104">
        <v>4.8550000000000004</v>
      </c>
      <c r="D1014" s="111">
        <f t="shared" si="15"/>
        <v>4.8550000000000003E-2</v>
      </c>
      <c r="F1014" s="118"/>
    </row>
    <row r="1015" spans="1:6" x14ac:dyDescent="0.3">
      <c r="A1015" t="s">
        <v>1</v>
      </c>
      <c r="B1015" s="107">
        <v>44928</v>
      </c>
      <c r="C1015" s="104">
        <v>5.7270000000000003</v>
      </c>
      <c r="D1015" s="111">
        <f t="shared" si="15"/>
        <v>5.7270000000000001E-2</v>
      </c>
      <c r="F1015" s="118"/>
    </row>
    <row r="1016" spans="1:6" x14ac:dyDescent="0.3">
      <c r="A1016" t="s">
        <v>1</v>
      </c>
      <c r="B1016" s="107">
        <v>44929</v>
      </c>
      <c r="C1016" s="104">
        <v>5.7850000000000001</v>
      </c>
      <c r="D1016" s="111">
        <f t="shared" si="15"/>
        <v>5.7849999999999999E-2</v>
      </c>
      <c r="F1016" s="118"/>
    </row>
    <row r="1017" spans="1:6" x14ac:dyDescent="0.3">
      <c r="A1017" t="s">
        <v>1</v>
      </c>
      <c r="B1017" s="107">
        <v>44930</v>
      </c>
      <c r="C1017" s="104">
        <v>5.9580000000000002</v>
      </c>
      <c r="D1017" s="111">
        <f t="shared" si="15"/>
        <v>5.9580000000000001E-2</v>
      </c>
      <c r="F1017" s="118"/>
    </row>
    <row r="1018" spans="1:6" x14ac:dyDescent="0.3">
      <c r="A1018" t="s">
        <v>1</v>
      </c>
      <c r="B1018" s="107">
        <v>44931</v>
      </c>
      <c r="C1018" s="104">
        <v>6.194</v>
      </c>
      <c r="D1018" s="111">
        <f t="shared" si="15"/>
        <v>6.1940000000000002E-2</v>
      </c>
      <c r="F1018" s="118"/>
    </row>
    <row r="1019" spans="1:6" x14ac:dyDescent="0.3">
      <c r="A1019" t="s">
        <v>1</v>
      </c>
      <c r="B1019" s="107">
        <v>44935</v>
      </c>
      <c r="C1019" s="104">
        <v>5.8470000000000004</v>
      </c>
      <c r="D1019" s="111">
        <f t="shared" si="15"/>
        <v>5.8470000000000001E-2</v>
      </c>
      <c r="F1019" s="118"/>
    </row>
    <row r="1020" spans="1:6" x14ac:dyDescent="0.3">
      <c r="A1020" t="s">
        <v>1</v>
      </c>
      <c r="B1020" s="107">
        <v>44936</v>
      </c>
      <c r="C1020" s="104">
        <v>5.76</v>
      </c>
      <c r="D1020" s="111">
        <f t="shared" si="15"/>
        <v>5.7599999999999998E-2</v>
      </c>
    </row>
    <row r="1021" spans="1:6" x14ac:dyDescent="0.3">
      <c r="A1021" t="s">
        <v>1</v>
      </c>
      <c r="B1021" s="107">
        <v>44937</v>
      </c>
      <c r="C1021" s="104">
        <v>5.9260000000000002</v>
      </c>
      <c r="D1021" s="111">
        <f t="shared" si="15"/>
        <v>5.926E-2</v>
      </c>
    </row>
    <row r="1022" spans="1:6" x14ac:dyDescent="0.3">
      <c r="A1022" t="s">
        <v>1</v>
      </c>
      <c r="B1022" s="107">
        <v>44938</v>
      </c>
      <c r="C1022" s="104">
        <v>5.9180000000000001</v>
      </c>
      <c r="D1022" s="111">
        <f t="shared" si="15"/>
        <v>5.9180000000000003E-2</v>
      </c>
    </row>
    <row r="1023" spans="1:6" x14ac:dyDescent="0.3">
      <c r="A1023" t="s">
        <v>1</v>
      </c>
      <c r="B1023" s="107">
        <v>44939</v>
      </c>
      <c r="C1023" s="104">
        <v>5.7990000000000004</v>
      </c>
      <c r="D1023" s="111">
        <f t="shared" si="15"/>
        <v>5.7990000000000007E-2</v>
      </c>
    </row>
    <row r="1024" spans="1:6" x14ac:dyDescent="0.3">
      <c r="A1024" t="s">
        <v>1</v>
      </c>
      <c r="B1024" s="107">
        <v>44942</v>
      </c>
      <c r="C1024" s="104">
        <v>6.0640000000000001</v>
      </c>
      <c r="D1024" s="111">
        <f t="shared" si="15"/>
        <v>6.0639999999999999E-2</v>
      </c>
    </row>
    <row r="1025" spans="1:4" x14ac:dyDescent="0.3">
      <c r="A1025" t="s">
        <v>1</v>
      </c>
      <c r="B1025" s="107">
        <v>44943</v>
      </c>
      <c r="C1025" s="104">
        <v>6.0659999999999998</v>
      </c>
      <c r="D1025" s="111">
        <f t="shared" si="15"/>
        <v>6.0659999999999999E-2</v>
      </c>
    </row>
    <row r="1026" spans="1:4" x14ac:dyDescent="0.3">
      <c r="A1026" t="s">
        <v>1</v>
      </c>
      <c r="B1026" s="107">
        <v>44944</v>
      </c>
      <c r="C1026" s="104">
        <v>5.867</v>
      </c>
      <c r="D1026" s="111">
        <f t="shared" si="15"/>
        <v>5.867E-2</v>
      </c>
    </row>
    <row r="1027" spans="1:4" x14ac:dyDescent="0.3">
      <c r="A1027" t="s">
        <v>1</v>
      </c>
      <c r="B1027" s="107">
        <v>44945</v>
      </c>
      <c r="C1027" s="104">
        <v>5.8840000000000003</v>
      </c>
      <c r="D1027" s="111">
        <f t="shared" si="15"/>
        <v>5.8840000000000003E-2</v>
      </c>
    </row>
    <row r="1028" spans="1:4" x14ac:dyDescent="0.3">
      <c r="A1028" t="s">
        <v>1</v>
      </c>
      <c r="B1028" s="107">
        <v>44946</v>
      </c>
      <c r="C1028" s="104">
        <v>5.8520000000000003</v>
      </c>
      <c r="D1028" s="111">
        <f t="shared" ref="D1028:D1091" si="16">C1028/100</f>
        <v>5.8520000000000003E-2</v>
      </c>
    </row>
    <row r="1029" spans="1:4" x14ac:dyDescent="0.3">
      <c r="A1029" t="s">
        <v>1</v>
      </c>
      <c r="B1029" s="107">
        <v>44949</v>
      </c>
      <c r="C1029" s="104">
        <v>6.0289999999999999</v>
      </c>
      <c r="D1029" s="111">
        <f t="shared" si="16"/>
        <v>6.0289999999999996E-2</v>
      </c>
    </row>
    <row r="1030" spans="1:4" x14ac:dyDescent="0.3">
      <c r="A1030" t="s">
        <v>1</v>
      </c>
      <c r="B1030" s="107">
        <v>44950</v>
      </c>
      <c r="C1030" s="104">
        <v>5.7709999999999999</v>
      </c>
      <c r="D1030" s="111">
        <f t="shared" si="16"/>
        <v>5.7709999999999997E-2</v>
      </c>
    </row>
    <row r="1031" spans="1:4" x14ac:dyDescent="0.3">
      <c r="A1031" t="s">
        <v>1</v>
      </c>
      <c r="B1031" s="107">
        <v>44951</v>
      </c>
      <c r="C1031" s="104">
        <v>5.8819999999999997</v>
      </c>
      <c r="D1031" s="111">
        <f t="shared" si="16"/>
        <v>5.8819999999999997E-2</v>
      </c>
    </row>
    <row r="1032" spans="1:4" x14ac:dyDescent="0.3">
      <c r="A1032" t="s">
        <v>1</v>
      </c>
      <c r="B1032" s="107">
        <v>44952</v>
      </c>
      <c r="C1032" s="104">
        <v>6.0970000000000004</v>
      </c>
      <c r="D1032" s="111">
        <f t="shared" si="16"/>
        <v>6.0970000000000003E-2</v>
      </c>
    </row>
    <row r="1033" spans="1:4" x14ac:dyDescent="0.3">
      <c r="A1033" t="s">
        <v>1</v>
      </c>
      <c r="B1033" s="107">
        <v>44953</v>
      </c>
      <c r="C1033" s="104">
        <v>6.008</v>
      </c>
      <c r="D1033" s="111">
        <f t="shared" si="16"/>
        <v>6.0080000000000001E-2</v>
      </c>
    </row>
    <row r="1034" spans="1:4" x14ac:dyDescent="0.3">
      <c r="A1034" t="s">
        <v>1</v>
      </c>
      <c r="B1034" s="107">
        <v>44956</v>
      </c>
      <c r="C1034" s="104">
        <v>5.9160000000000004</v>
      </c>
      <c r="D1034" s="111">
        <f t="shared" si="16"/>
        <v>5.9160000000000004E-2</v>
      </c>
    </row>
    <row r="1035" spans="1:4" x14ac:dyDescent="0.3">
      <c r="A1035" t="s">
        <v>1</v>
      </c>
      <c r="B1035" s="107">
        <v>44957</v>
      </c>
      <c r="C1035" s="104">
        <v>5.6459999999999999</v>
      </c>
      <c r="D1035" s="111">
        <f t="shared" si="16"/>
        <v>5.6459999999999996E-2</v>
      </c>
    </row>
    <row r="1036" spans="1:4" x14ac:dyDescent="0.3">
      <c r="A1036" t="s">
        <v>1</v>
      </c>
      <c r="B1036" s="107">
        <v>44958</v>
      </c>
      <c r="C1036" s="104">
        <v>5.851</v>
      </c>
      <c r="D1036" s="111">
        <f t="shared" si="16"/>
        <v>5.851E-2</v>
      </c>
    </row>
    <row r="1037" spans="1:4" x14ac:dyDescent="0.3">
      <c r="A1037" t="s">
        <v>1</v>
      </c>
      <c r="B1037" s="107">
        <v>44959</v>
      </c>
      <c r="C1037" s="104">
        <v>5.7709999999999999</v>
      </c>
      <c r="D1037" s="111">
        <f t="shared" si="16"/>
        <v>5.7709999999999997E-2</v>
      </c>
    </row>
    <row r="1038" spans="1:4" x14ac:dyDescent="0.3">
      <c r="A1038" t="s">
        <v>1</v>
      </c>
      <c r="B1038" s="107">
        <v>44960</v>
      </c>
      <c r="C1038" s="104">
        <v>5.9660000000000002</v>
      </c>
      <c r="D1038" s="111">
        <f t="shared" si="16"/>
        <v>5.9660000000000005E-2</v>
      </c>
    </row>
    <row r="1039" spans="1:4" x14ac:dyDescent="0.3">
      <c r="A1039" t="s">
        <v>1</v>
      </c>
      <c r="B1039" s="107">
        <v>44963</v>
      </c>
      <c r="C1039" s="104">
        <v>6.234</v>
      </c>
      <c r="D1039" s="111">
        <f t="shared" si="16"/>
        <v>6.234E-2</v>
      </c>
    </row>
    <row r="1040" spans="1:4" x14ac:dyDescent="0.3">
      <c r="A1040" t="s">
        <v>1</v>
      </c>
      <c r="B1040" s="107">
        <v>44964</v>
      </c>
      <c r="C1040" s="104">
        <v>5.8719999999999999</v>
      </c>
      <c r="D1040" s="111">
        <f t="shared" si="16"/>
        <v>5.8720000000000001E-2</v>
      </c>
    </row>
    <row r="1041" spans="1:4" x14ac:dyDescent="0.3">
      <c r="A1041" t="s">
        <v>1</v>
      </c>
      <c r="B1041" s="107">
        <v>44965</v>
      </c>
      <c r="C1041" s="104">
        <v>5.9550000000000001</v>
      </c>
      <c r="D1041" s="111">
        <f t="shared" si="16"/>
        <v>5.9549999999999999E-2</v>
      </c>
    </row>
    <row r="1042" spans="1:4" x14ac:dyDescent="0.3">
      <c r="A1042" t="s">
        <v>1</v>
      </c>
      <c r="B1042" s="107">
        <v>44966</v>
      </c>
      <c r="C1042" s="104">
        <v>6.1070000000000002</v>
      </c>
      <c r="D1042" s="111">
        <f t="shared" si="16"/>
        <v>6.1069999999999999E-2</v>
      </c>
    </row>
    <row r="1043" spans="1:4" x14ac:dyDescent="0.3">
      <c r="A1043" t="s">
        <v>1</v>
      </c>
      <c r="B1043" s="107">
        <v>44967</v>
      </c>
      <c r="C1043" s="104">
        <v>6.1829999999999998</v>
      </c>
      <c r="D1043" s="111">
        <f t="shared" si="16"/>
        <v>6.1829999999999996E-2</v>
      </c>
    </row>
    <row r="1044" spans="1:4" x14ac:dyDescent="0.3">
      <c r="A1044" t="s">
        <v>1</v>
      </c>
      <c r="B1044" s="107">
        <v>44970</v>
      </c>
      <c r="C1044" s="104">
        <v>5.9560000000000004</v>
      </c>
      <c r="D1044" s="111">
        <f t="shared" si="16"/>
        <v>5.9560000000000002E-2</v>
      </c>
    </row>
    <row r="1045" spans="1:4" x14ac:dyDescent="0.3">
      <c r="A1045" t="s">
        <v>1</v>
      </c>
      <c r="B1045" s="107">
        <v>44971</v>
      </c>
      <c r="C1045" s="104">
        <v>6.0659999999999998</v>
      </c>
      <c r="D1045" s="111">
        <f t="shared" si="16"/>
        <v>6.0659999999999999E-2</v>
      </c>
    </row>
    <row r="1046" spans="1:4" x14ac:dyDescent="0.3">
      <c r="A1046" t="s">
        <v>1</v>
      </c>
      <c r="B1046" s="107">
        <v>44972</v>
      </c>
      <c r="C1046" s="104">
        <v>5.9279999999999999</v>
      </c>
      <c r="D1046" s="111">
        <f t="shared" si="16"/>
        <v>5.9279999999999999E-2</v>
      </c>
    </row>
    <row r="1047" spans="1:4" x14ac:dyDescent="0.3">
      <c r="A1047" t="s">
        <v>1</v>
      </c>
      <c r="B1047" s="107">
        <v>44973</v>
      </c>
      <c r="C1047" s="104">
        <v>6.077</v>
      </c>
      <c r="D1047" s="111">
        <f t="shared" si="16"/>
        <v>6.0769999999999998E-2</v>
      </c>
    </row>
    <row r="1048" spans="1:4" x14ac:dyDescent="0.3">
      <c r="A1048" t="s">
        <v>1</v>
      </c>
      <c r="B1048" s="107">
        <v>44974</v>
      </c>
      <c r="C1048" s="104">
        <v>6.1109999999999998</v>
      </c>
      <c r="D1048" s="111">
        <f t="shared" si="16"/>
        <v>6.1109999999999998E-2</v>
      </c>
    </row>
    <row r="1049" spans="1:4" x14ac:dyDescent="0.3">
      <c r="A1049" t="s">
        <v>1</v>
      </c>
      <c r="B1049" s="107">
        <v>44977</v>
      </c>
      <c r="C1049" s="104">
        <v>6.2080000000000002</v>
      </c>
      <c r="D1049" s="111">
        <f t="shared" si="16"/>
        <v>6.2080000000000003E-2</v>
      </c>
    </row>
    <row r="1050" spans="1:4" x14ac:dyDescent="0.3">
      <c r="A1050" t="s">
        <v>1</v>
      </c>
      <c r="B1050" s="107">
        <v>44978</v>
      </c>
      <c r="C1050" s="104">
        <v>6.093</v>
      </c>
      <c r="D1050" s="111">
        <f t="shared" si="16"/>
        <v>6.0929999999999998E-2</v>
      </c>
    </row>
    <row r="1051" spans="1:4" x14ac:dyDescent="0.3">
      <c r="A1051" t="s">
        <v>1</v>
      </c>
      <c r="B1051" s="107">
        <v>44979</v>
      </c>
      <c r="C1051" s="104">
        <v>6.11</v>
      </c>
      <c r="D1051" s="111">
        <f t="shared" si="16"/>
        <v>6.1100000000000002E-2</v>
      </c>
    </row>
    <row r="1052" spans="1:4" x14ac:dyDescent="0.3">
      <c r="A1052" t="s">
        <v>1</v>
      </c>
      <c r="B1052" s="107">
        <v>44980</v>
      </c>
      <c r="C1052" s="104">
        <v>5.7720000000000002</v>
      </c>
      <c r="D1052" s="111">
        <f t="shared" si="16"/>
        <v>5.772E-2</v>
      </c>
    </row>
    <row r="1053" spans="1:4" x14ac:dyDescent="0.3">
      <c r="A1053" t="s">
        <v>1</v>
      </c>
      <c r="B1053" s="107">
        <v>44981</v>
      </c>
      <c r="C1053" s="104">
        <v>5.7389999999999999</v>
      </c>
      <c r="D1053" s="111">
        <f t="shared" si="16"/>
        <v>5.7389999999999997E-2</v>
      </c>
    </row>
    <row r="1054" spans="1:4" x14ac:dyDescent="0.3">
      <c r="A1054" t="s">
        <v>1</v>
      </c>
      <c r="B1054" s="107">
        <v>44984</v>
      </c>
      <c r="C1054" s="104">
        <v>5.96</v>
      </c>
      <c r="D1054" s="111">
        <f t="shared" si="16"/>
        <v>5.96E-2</v>
      </c>
    </row>
    <row r="1055" spans="1:4" x14ac:dyDescent="0.3">
      <c r="A1055" t="s">
        <v>1</v>
      </c>
      <c r="B1055" s="107">
        <v>44985</v>
      </c>
      <c r="C1055" s="104">
        <v>5.6630000000000003</v>
      </c>
      <c r="D1055" s="111">
        <f t="shared" si="16"/>
        <v>5.663E-2</v>
      </c>
    </row>
    <row r="1056" spans="1:4" x14ac:dyDescent="0.3">
      <c r="A1056" t="s">
        <v>1</v>
      </c>
      <c r="B1056" s="107">
        <v>44986</v>
      </c>
      <c r="C1056" s="104">
        <v>5.835</v>
      </c>
      <c r="D1056" s="111">
        <f t="shared" si="16"/>
        <v>5.8349999999999999E-2</v>
      </c>
    </row>
    <row r="1057" spans="1:4" x14ac:dyDescent="0.3">
      <c r="A1057" t="s">
        <v>1</v>
      </c>
      <c r="B1057" s="107">
        <v>44987</v>
      </c>
      <c r="C1057" s="104">
        <v>5.6689999999999996</v>
      </c>
      <c r="D1057" s="111">
        <f t="shared" si="16"/>
        <v>5.6689999999999997E-2</v>
      </c>
    </row>
    <row r="1058" spans="1:4" x14ac:dyDescent="0.3">
      <c r="A1058" t="s">
        <v>1</v>
      </c>
      <c r="B1058" s="107">
        <v>44988</v>
      </c>
      <c r="C1058" s="104">
        <v>5.8490000000000002</v>
      </c>
      <c r="D1058" s="111">
        <f t="shared" si="16"/>
        <v>5.849E-2</v>
      </c>
    </row>
    <row r="1059" spans="1:4" x14ac:dyDescent="0.3">
      <c r="A1059" t="s">
        <v>1</v>
      </c>
      <c r="B1059" s="107">
        <v>44991</v>
      </c>
      <c r="C1059" s="104">
        <v>5.6390000000000002</v>
      </c>
      <c r="D1059" s="111">
        <f t="shared" si="16"/>
        <v>5.6390000000000003E-2</v>
      </c>
    </row>
    <row r="1060" spans="1:4" x14ac:dyDescent="0.3">
      <c r="A1060" t="s">
        <v>1</v>
      </c>
      <c r="B1060" s="107">
        <v>44992</v>
      </c>
      <c r="C1060" s="104">
        <v>5.6050000000000004</v>
      </c>
      <c r="D1060" s="111">
        <f t="shared" si="16"/>
        <v>5.6050000000000003E-2</v>
      </c>
    </row>
    <row r="1061" spans="1:4" x14ac:dyDescent="0.3">
      <c r="A1061" t="s">
        <v>1</v>
      </c>
      <c r="B1061" s="107">
        <v>44993</v>
      </c>
      <c r="C1061" s="104">
        <v>5.9189999999999996</v>
      </c>
      <c r="D1061" s="111">
        <f t="shared" si="16"/>
        <v>5.9189999999999993E-2</v>
      </c>
    </row>
    <row r="1062" spans="1:4" x14ac:dyDescent="0.3">
      <c r="A1062" t="s">
        <v>1</v>
      </c>
      <c r="B1062" s="107">
        <v>44994</v>
      </c>
      <c r="C1062" s="104">
        <v>5.9160000000000004</v>
      </c>
      <c r="D1062" s="111">
        <f t="shared" si="16"/>
        <v>5.9160000000000004E-2</v>
      </c>
    </row>
    <row r="1063" spans="1:4" x14ac:dyDescent="0.3">
      <c r="A1063" t="s">
        <v>1</v>
      </c>
      <c r="B1063" s="107">
        <v>44995</v>
      </c>
      <c r="C1063" s="104">
        <v>5.9029999999999996</v>
      </c>
      <c r="D1063" s="111">
        <f t="shared" si="16"/>
        <v>5.9029999999999999E-2</v>
      </c>
    </row>
    <row r="1064" spans="1:4" x14ac:dyDescent="0.3">
      <c r="A1064" t="s">
        <v>1</v>
      </c>
      <c r="B1064" s="107">
        <v>44998</v>
      </c>
      <c r="C1064" s="104">
        <v>5.6909999999999998</v>
      </c>
      <c r="D1064" s="111">
        <f t="shared" si="16"/>
        <v>5.6909999999999995E-2</v>
      </c>
    </row>
    <row r="1065" spans="1:4" x14ac:dyDescent="0.3">
      <c r="A1065" t="s">
        <v>1</v>
      </c>
      <c r="B1065" s="107">
        <v>44999</v>
      </c>
      <c r="C1065" s="104">
        <v>5.915</v>
      </c>
      <c r="D1065" s="111">
        <f t="shared" si="16"/>
        <v>5.9150000000000001E-2</v>
      </c>
    </row>
    <row r="1066" spans="1:4" x14ac:dyDescent="0.3">
      <c r="A1066" t="s">
        <v>1</v>
      </c>
      <c r="B1066" s="107">
        <v>45000</v>
      </c>
      <c r="C1066" s="104">
        <v>5.8239999999999998</v>
      </c>
      <c r="D1066" s="111">
        <f t="shared" si="16"/>
        <v>5.824E-2</v>
      </c>
    </row>
    <row r="1067" spans="1:4" x14ac:dyDescent="0.3">
      <c r="A1067" t="s">
        <v>1</v>
      </c>
      <c r="B1067" s="107">
        <v>45001</v>
      </c>
      <c r="C1067" s="104">
        <v>6.1189999999999998</v>
      </c>
      <c r="D1067" s="111">
        <f t="shared" si="16"/>
        <v>6.1189999999999994E-2</v>
      </c>
    </row>
    <row r="1068" spans="1:4" x14ac:dyDescent="0.3">
      <c r="A1068" t="s">
        <v>1</v>
      </c>
      <c r="B1068" s="107">
        <v>45002</v>
      </c>
      <c r="C1068" s="104">
        <v>6.0090000000000003</v>
      </c>
      <c r="D1068" s="111">
        <f t="shared" si="16"/>
        <v>6.0090000000000005E-2</v>
      </c>
    </row>
    <row r="1069" spans="1:4" x14ac:dyDescent="0.3">
      <c r="A1069" t="s">
        <v>1</v>
      </c>
      <c r="B1069" s="107">
        <v>45005</v>
      </c>
      <c r="C1069" s="104">
        <v>5.83</v>
      </c>
      <c r="D1069" s="111">
        <f t="shared" si="16"/>
        <v>5.8299999999999998E-2</v>
      </c>
    </row>
    <row r="1070" spans="1:4" x14ac:dyDescent="0.3">
      <c r="A1070" t="s">
        <v>1</v>
      </c>
      <c r="B1070" s="107">
        <v>45006</v>
      </c>
      <c r="C1070" s="104">
        <v>6.0410000000000004</v>
      </c>
      <c r="D1070" s="111">
        <f t="shared" si="16"/>
        <v>6.0410000000000005E-2</v>
      </c>
    </row>
    <row r="1071" spans="1:4" x14ac:dyDescent="0.3">
      <c r="A1071" t="s">
        <v>1</v>
      </c>
      <c r="B1071" s="107">
        <v>45007</v>
      </c>
      <c r="C1071" s="104">
        <v>6.1020000000000003</v>
      </c>
      <c r="D1071" s="111">
        <f t="shared" si="16"/>
        <v>6.1020000000000005E-2</v>
      </c>
    </row>
    <row r="1072" spans="1:4" x14ac:dyDescent="0.3">
      <c r="A1072" t="s">
        <v>1</v>
      </c>
      <c r="B1072" s="107">
        <v>45008</v>
      </c>
      <c r="C1072" s="104">
        <v>5.9059999999999997</v>
      </c>
      <c r="D1072" s="111">
        <f t="shared" si="16"/>
        <v>5.9059999999999994E-2</v>
      </c>
    </row>
    <row r="1073" spans="1:4" x14ac:dyDescent="0.3">
      <c r="A1073" t="s">
        <v>1</v>
      </c>
      <c r="B1073" s="107">
        <v>45009</v>
      </c>
      <c r="C1073" s="104">
        <v>5.7510000000000003</v>
      </c>
      <c r="D1073" s="111">
        <f t="shared" si="16"/>
        <v>5.7510000000000006E-2</v>
      </c>
    </row>
    <row r="1074" spans="1:4" x14ac:dyDescent="0.3">
      <c r="A1074" t="s">
        <v>1</v>
      </c>
      <c r="B1074" s="107">
        <v>45012</v>
      </c>
      <c r="C1074" s="104">
        <v>5.8869999999999996</v>
      </c>
      <c r="D1074" s="111">
        <f t="shared" si="16"/>
        <v>5.8869999999999999E-2</v>
      </c>
    </row>
    <row r="1075" spans="1:4" x14ac:dyDescent="0.3">
      <c r="A1075" t="s">
        <v>1</v>
      </c>
      <c r="B1075" s="107">
        <v>45013</v>
      </c>
      <c r="C1075" s="104">
        <v>6.0330000000000004</v>
      </c>
      <c r="D1075" s="111">
        <f t="shared" si="16"/>
        <v>6.0330000000000002E-2</v>
      </c>
    </row>
    <row r="1076" spans="1:4" x14ac:dyDescent="0.3">
      <c r="A1076" t="s">
        <v>1</v>
      </c>
      <c r="B1076" s="107">
        <v>45014</v>
      </c>
      <c r="C1076" s="104">
        <v>6.0209999999999999</v>
      </c>
      <c r="D1076" s="111">
        <f t="shared" si="16"/>
        <v>6.021E-2</v>
      </c>
    </row>
    <row r="1077" spans="1:4" x14ac:dyDescent="0.3">
      <c r="A1077" t="s">
        <v>1</v>
      </c>
      <c r="B1077" s="107">
        <v>45015</v>
      </c>
      <c r="C1077" s="104">
        <v>5.8719999999999999</v>
      </c>
      <c r="D1077" s="111">
        <f t="shared" si="16"/>
        <v>5.8720000000000001E-2</v>
      </c>
    </row>
    <row r="1078" spans="1:4" x14ac:dyDescent="0.3">
      <c r="A1078" t="s">
        <v>1</v>
      </c>
      <c r="B1078" s="107">
        <v>45016</v>
      </c>
      <c r="C1078" s="104">
        <v>5.3150000000000004</v>
      </c>
      <c r="D1078" s="111">
        <f t="shared" si="16"/>
        <v>5.3150000000000003E-2</v>
      </c>
    </row>
    <row r="1079" spans="1:4" x14ac:dyDescent="0.3">
      <c r="A1079" t="s">
        <v>1</v>
      </c>
      <c r="B1079" s="107">
        <v>45019</v>
      </c>
      <c r="C1079" s="104">
        <v>5.99</v>
      </c>
      <c r="D1079" s="111">
        <f t="shared" si="16"/>
        <v>5.9900000000000002E-2</v>
      </c>
    </row>
    <row r="1080" spans="1:4" x14ac:dyDescent="0.3">
      <c r="A1080" t="s">
        <v>1</v>
      </c>
      <c r="B1080" s="107">
        <v>45020</v>
      </c>
      <c r="C1080" s="104">
        <v>5.7370000000000001</v>
      </c>
      <c r="D1080" s="111">
        <f t="shared" si="16"/>
        <v>5.7370000000000004E-2</v>
      </c>
    </row>
    <row r="1081" spans="1:4" x14ac:dyDescent="0.3">
      <c r="A1081" t="s">
        <v>1</v>
      </c>
      <c r="B1081" s="107">
        <v>45021</v>
      </c>
      <c r="C1081" s="104">
        <v>5.7629999999999999</v>
      </c>
      <c r="D1081" s="111">
        <f t="shared" si="16"/>
        <v>5.7630000000000001E-2</v>
      </c>
    </row>
    <row r="1082" spans="1:4" x14ac:dyDescent="0.3">
      <c r="A1082" t="s">
        <v>1</v>
      </c>
      <c r="B1082" s="107">
        <v>45022</v>
      </c>
      <c r="C1082" s="104">
        <v>5.8019999999999996</v>
      </c>
      <c r="D1082" s="111">
        <f t="shared" si="16"/>
        <v>5.8019999999999995E-2</v>
      </c>
    </row>
    <row r="1083" spans="1:4" x14ac:dyDescent="0.3">
      <c r="A1083" t="s">
        <v>1</v>
      </c>
      <c r="B1083" s="107">
        <v>45023</v>
      </c>
      <c r="C1083" s="104">
        <v>5.5549999999999997</v>
      </c>
      <c r="D1083" s="111">
        <f t="shared" si="16"/>
        <v>5.5549999999999995E-2</v>
      </c>
    </row>
    <row r="1084" spans="1:4" x14ac:dyDescent="0.3">
      <c r="A1084" t="s">
        <v>1</v>
      </c>
      <c r="B1084" s="107">
        <v>45027</v>
      </c>
      <c r="C1084" s="104">
        <v>6.0220000000000002</v>
      </c>
      <c r="D1084" s="111">
        <f t="shared" si="16"/>
        <v>6.0220000000000003E-2</v>
      </c>
    </row>
    <row r="1085" spans="1:4" x14ac:dyDescent="0.3">
      <c r="A1085" t="s">
        <v>1</v>
      </c>
      <c r="B1085" s="107">
        <v>45028</v>
      </c>
      <c r="C1085" s="104">
        <v>6.0490000000000004</v>
      </c>
      <c r="D1085" s="111">
        <f t="shared" si="16"/>
        <v>6.0490000000000002E-2</v>
      </c>
    </row>
    <row r="1086" spans="1:4" x14ac:dyDescent="0.3">
      <c r="A1086" t="s">
        <v>1</v>
      </c>
      <c r="B1086" s="107">
        <v>45029</v>
      </c>
      <c r="C1086" s="104">
        <v>6.0449999999999999</v>
      </c>
      <c r="D1086" s="111">
        <f t="shared" si="16"/>
        <v>6.0449999999999997E-2</v>
      </c>
    </row>
    <row r="1087" spans="1:4" x14ac:dyDescent="0.3">
      <c r="A1087" t="s">
        <v>1</v>
      </c>
      <c r="B1087" s="107">
        <v>45030</v>
      </c>
      <c r="C1087" s="104">
        <v>5.9779999999999998</v>
      </c>
      <c r="D1087" s="111">
        <f t="shared" si="16"/>
        <v>5.978E-2</v>
      </c>
    </row>
    <row r="1088" spans="1:4" x14ac:dyDescent="0.3">
      <c r="A1088" t="s">
        <v>1</v>
      </c>
      <c r="B1088" s="107">
        <v>45033</v>
      </c>
      <c r="C1088" s="104">
        <v>5.9640000000000004</v>
      </c>
      <c r="D1088" s="111">
        <f t="shared" si="16"/>
        <v>5.9640000000000006E-2</v>
      </c>
    </row>
    <row r="1089" spans="1:4" x14ac:dyDescent="0.3">
      <c r="A1089" t="s">
        <v>1</v>
      </c>
      <c r="B1089" s="107">
        <v>45034</v>
      </c>
      <c r="C1089" s="104">
        <v>6.2229999999999999</v>
      </c>
      <c r="D1089" s="111">
        <f t="shared" si="16"/>
        <v>6.2230000000000001E-2</v>
      </c>
    </row>
    <row r="1090" spans="1:4" x14ac:dyDescent="0.3">
      <c r="A1090" t="s">
        <v>1</v>
      </c>
      <c r="B1090" s="107">
        <v>45035</v>
      </c>
      <c r="C1090" s="104">
        <v>6.1139999999999999</v>
      </c>
      <c r="D1090" s="111">
        <f t="shared" si="16"/>
        <v>6.114E-2</v>
      </c>
    </row>
    <row r="1091" spans="1:4" x14ac:dyDescent="0.3">
      <c r="A1091" t="s">
        <v>1</v>
      </c>
      <c r="B1091" s="107">
        <v>45036</v>
      </c>
      <c r="C1091" s="104">
        <v>5.9820000000000002</v>
      </c>
      <c r="D1091" s="111">
        <f t="shared" si="16"/>
        <v>5.9820000000000005E-2</v>
      </c>
    </row>
    <row r="1092" spans="1:4" x14ac:dyDescent="0.3">
      <c r="A1092" t="s">
        <v>1</v>
      </c>
      <c r="B1092" s="107">
        <v>45037</v>
      </c>
      <c r="C1092" s="104">
        <v>6.2160000000000002</v>
      </c>
      <c r="D1092" s="111">
        <f t="shared" ref="D1092:D1155" si="17">C1092/100</f>
        <v>6.216E-2</v>
      </c>
    </row>
    <row r="1093" spans="1:4" x14ac:dyDescent="0.3">
      <c r="A1093" t="s">
        <v>1</v>
      </c>
      <c r="B1093" s="107">
        <v>45040</v>
      </c>
      <c r="C1093" s="104">
        <v>6.0279999999999996</v>
      </c>
      <c r="D1093" s="111">
        <f t="shared" si="17"/>
        <v>6.0279999999999993E-2</v>
      </c>
    </row>
    <row r="1094" spans="1:4" x14ac:dyDescent="0.3">
      <c r="A1094" t="s">
        <v>1</v>
      </c>
      <c r="B1094" s="107">
        <v>45041</v>
      </c>
      <c r="C1094" s="104">
        <v>5.5830000000000002</v>
      </c>
      <c r="D1094" s="111">
        <f t="shared" si="17"/>
        <v>5.5830000000000005E-2</v>
      </c>
    </row>
    <row r="1095" spans="1:4" x14ac:dyDescent="0.3">
      <c r="A1095" t="s">
        <v>1</v>
      </c>
      <c r="B1095" s="107">
        <v>45042</v>
      </c>
      <c r="C1095" s="104">
        <v>6.2480000000000002</v>
      </c>
      <c r="D1095" s="111">
        <f t="shared" si="17"/>
        <v>6.2480000000000001E-2</v>
      </c>
    </row>
    <row r="1096" spans="1:4" x14ac:dyDescent="0.3">
      <c r="A1096" t="s">
        <v>1</v>
      </c>
      <c r="B1096" s="107">
        <v>45043</v>
      </c>
      <c r="C1096" s="104">
        <v>6.0330000000000004</v>
      </c>
      <c r="D1096" s="111">
        <f t="shared" si="17"/>
        <v>6.0330000000000002E-2</v>
      </c>
    </row>
    <row r="1097" spans="1:4" x14ac:dyDescent="0.3">
      <c r="A1097" t="s">
        <v>1</v>
      </c>
      <c r="B1097" s="107">
        <v>45044</v>
      </c>
      <c r="C1097" s="104">
        <v>5.1479999999999997</v>
      </c>
      <c r="D1097" s="111">
        <f t="shared" si="17"/>
        <v>5.1479999999999998E-2</v>
      </c>
    </row>
    <row r="1098" spans="1:4" x14ac:dyDescent="0.3">
      <c r="A1098" t="s">
        <v>1</v>
      </c>
      <c r="B1098" s="107">
        <v>45048</v>
      </c>
      <c r="C1098" s="104">
        <v>6.0510000000000002</v>
      </c>
      <c r="D1098" s="111">
        <f t="shared" si="17"/>
        <v>6.0510000000000001E-2</v>
      </c>
    </row>
    <row r="1099" spans="1:4" x14ac:dyDescent="0.3">
      <c r="A1099" t="s">
        <v>1</v>
      </c>
      <c r="B1099" s="107">
        <v>45050</v>
      </c>
      <c r="C1099" s="104">
        <v>5.657</v>
      </c>
      <c r="D1099" s="111">
        <f t="shared" si="17"/>
        <v>5.6570000000000002E-2</v>
      </c>
    </row>
    <row r="1100" spans="1:4" x14ac:dyDescent="0.3">
      <c r="A1100" t="s">
        <v>1</v>
      </c>
      <c r="B1100" s="107">
        <v>45051</v>
      </c>
      <c r="C1100" s="104">
        <v>5.8849999999999998</v>
      </c>
      <c r="D1100" s="111">
        <f t="shared" si="17"/>
        <v>5.885E-2</v>
      </c>
    </row>
    <row r="1101" spans="1:4" x14ac:dyDescent="0.3">
      <c r="A1101" t="s">
        <v>1</v>
      </c>
      <c r="B1101" s="107">
        <v>45054</v>
      </c>
      <c r="C1101" s="104">
        <v>5.9409999999999998</v>
      </c>
      <c r="D1101" s="111">
        <f t="shared" si="17"/>
        <v>5.9409999999999998E-2</v>
      </c>
    </row>
    <row r="1102" spans="1:4" x14ac:dyDescent="0.3">
      <c r="A1102" t="s">
        <v>1</v>
      </c>
      <c r="B1102" s="107">
        <v>45055</v>
      </c>
      <c r="C1102" s="104">
        <v>5.9160000000000004</v>
      </c>
      <c r="D1102" s="111">
        <f t="shared" si="17"/>
        <v>5.9160000000000004E-2</v>
      </c>
    </row>
    <row r="1103" spans="1:4" x14ac:dyDescent="0.3">
      <c r="A1103" t="s">
        <v>1</v>
      </c>
      <c r="B1103" s="107">
        <v>45056</v>
      </c>
      <c r="C1103" s="104">
        <v>6.0439999999999996</v>
      </c>
      <c r="D1103" s="111">
        <f t="shared" si="17"/>
        <v>6.0439999999999994E-2</v>
      </c>
    </row>
    <row r="1104" spans="1:4" x14ac:dyDescent="0.3">
      <c r="A1104" t="s">
        <v>1</v>
      </c>
      <c r="B1104" s="107">
        <v>45057</v>
      </c>
      <c r="C1104" s="104">
        <v>6.1959999999999997</v>
      </c>
      <c r="D1104" s="111">
        <f t="shared" si="17"/>
        <v>6.1959999999999994E-2</v>
      </c>
    </row>
    <row r="1105" spans="1:4" x14ac:dyDescent="0.3">
      <c r="A1105" t="s">
        <v>1</v>
      </c>
      <c r="B1105" s="107">
        <v>45058</v>
      </c>
      <c r="C1105" s="104">
        <v>6.2380000000000004</v>
      </c>
      <c r="D1105" s="111">
        <f t="shared" si="17"/>
        <v>6.2380000000000005E-2</v>
      </c>
    </row>
    <row r="1106" spans="1:4" x14ac:dyDescent="0.3">
      <c r="A1106" t="s">
        <v>1</v>
      </c>
      <c r="B1106" s="107">
        <v>45061</v>
      </c>
      <c r="C1106" s="104">
        <v>6.0549999999999997</v>
      </c>
      <c r="D1106" s="111">
        <f t="shared" si="17"/>
        <v>6.055E-2</v>
      </c>
    </row>
    <row r="1107" spans="1:4" x14ac:dyDescent="0.3">
      <c r="A1107" t="s">
        <v>1</v>
      </c>
      <c r="B1107" s="107">
        <v>45062</v>
      </c>
      <c r="C1107" s="104">
        <v>6.0140000000000002</v>
      </c>
      <c r="D1107" s="111">
        <f t="shared" si="17"/>
        <v>6.0139999999999999E-2</v>
      </c>
    </row>
    <row r="1108" spans="1:4" x14ac:dyDescent="0.3">
      <c r="A1108" t="s">
        <v>1</v>
      </c>
      <c r="B1108" s="107">
        <v>45063</v>
      </c>
      <c r="C1108" s="104">
        <v>6.1269999999999998</v>
      </c>
      <c r="D1108" s="111">
        <f t="shared" si="17"/>
        <v>6.1269999999999998E-2</v>
      </c>
    </row>
    <row r="1109" spans="1:4" x14ac:dyDescent="0.3">
      <c r="A1109" t="s">
        <v>1</v>
      </c>
      <c r="B1109" s="107">
        <v>45064</v>
      </c>
      <c r="C1109" s="104">
        <v>5.8659999999999997</v>
      </c>
      <c r="D1109" s="111">
        <f t="shared" si="17"/>
        <v>5.8659999999999997E-2</v>
      </c>
    </row>
    <row r="1110" spans="1:4" x14ac:dyDescent="0.3">
      <c r="A1110" t="s">
        <v>1</v>
      </c>
      <c r="B1110" s="107">
        <v>45065</v>
      </c>
      <c r="C1110" s="104">
        <v>6.1319999999999997</v>
      </c>
      <c r="D1110" s="111">
        <f t="shared" si="17"/>
        <v>6.132E-2</v>
      </c>
    </row>
    <row r="1111" spans="1:4" x14ac:dyDescent="0.3">
      <c r="A1111" t="s">
        <v>1</v>
      </c>
      <c r="B1111" s="107">
        <v>45068</v>
      </c>
      <c r="C1111" s="104">
        <v>6.1710000000000003</v>
      </c>
      <c r="D1111" s="111">
        <f t="shared" si="17"/>
        <v>6.1710000000000001E-2</v>
      </c>
    </row>
    <row r="1112" spans="1:4" x14ac:dyDescent="0.3">
      <c r="A1112" t="s">
        <v>1</v>
      </c>
      <c r="B1112" s="107">
        <v>45069</v>
      </c>
      <c r="C1112" s="104">
        <v>6.1349999999999998</v>
      </c>
      <c r="D1112" s="111">
        <f t="shared" si="17"/>
        <v>6.1349999999999995E-2</v>
      </c>
    </row>
    <row r="1113" spans="1:4" x14ac:dyDescent="0.3">
      <c r="A1113" t="s">
        <v>1</v>
      </c>
      <c r="B1113" s="107">
        <v>45070</v>
      </c>
      <c r="C1113" s="104">
        <v>6.0979999999999999</v>
      </c>
      <c r="D1113" s="111">
        <f t="shared" si="17"/>
        <v>6.0979999999999999E-2</v>
      </c>
    </row>
    <row r="1114" spans="1:4" x14ac:dyDescent="0.3">
      <c r="A1114" t="s">
        <v>1</v>
      </c>
      <c r="B1114" s="107">
        <v>45071</v>
      </c>
      <c r="C1114" s="104">
        <v>5.8330000000000002</v>
      </c>
      <c r="D1114" s="111">
        <f t="shared" si="17"/>
        <v>5.833E-2</v>
      </c>
    </row>
    <row r="1115" spans="1:4" x14ac:dyDescent="0.3">
      <c r="A1115" t="s">
        <v>1</v>
      </c>
      <c r="B1115" s="107">
        <v>45072</v>
      </c>
      <c r="C1115" s="104">
        <v>5.64</v>
      </c>
      <c r="D1115" s="111">
        <f t="shared" si="17"/>
        <v>5.6399999999999999E-2</v>
      </c>
    </row>
    <row r="1116" spans="1:4" x14ac:dyDescent="0.3">
      <c r="A1116" t="s">
        <v>1</v>
      </c>
      <c r="B1116" s="107">
        <v>45075</v>
      </c>
      <c r="C1116" s="104">
        <v>5.7830000000000004</v>
      </c>
      <c r="D1116" s="111">
        <f t="shared" si="17"/>
        <v>5.7830000000000006E-2</v>
      </c>
    </row>
    <row r="1117" spans="1:4" x14ac:dyDescent="0.3">
      <c r="A1117" t="s">
        <v>1</v>
      </c>
      <c r="B1117" s="107">
        <v>45076</v>
      </c>
      <c r="C1117" s="104">
        <v>5.7850000000000001</v>
      </c>
      <c r="D1117" s="111">
        <f t="shared" si="17"/>
        <v>5.7849999999999999E-2</v>
      </c>
    </row>
    <row r="1118" spans="1:4" x14ac:dyDescent="0.3">
      <c r="A1118" t="s">
        <v>1</v>
      </c>
      <c r="B1118" s="107">
        <v>45077</v>
      </c>
      <c r="C1118" s="104">
        <v>5.4710000000000001</v>
      </c>
      <c r="D1118" s="111">
        <f t="shared" si="17"/>
        <v>5.4710000000000002E-2</v>
      </c>
    </row>
    <row r="1119" spans="1:4" x14ac:dyDescent="0.3">
      <c r="A1119" t="s">
        <v>1</v>
      </c>
      <c r="B1119" s="107">
        <v>45078</v>
      </c>
      <c r="C1119" s="104">
        <v>5.78</v>
      </c>
      <c r="D1119" s="111">
        <f t="shared" si="17"/>
        <v>5.7800000000000004E-2</v>
      </c>
    </row>
    <row r="1120" spans="1:4" x14ac:dyDescent="0.3">
      <c r="A1120" t="s">
        <v>1</v>
      </c>
      <c r="B1120" s="107">
        <v>45079</v>
      </c>
      <c r="C1120" s="104">
        <v>5.8810000000000002</v>
      </c>
      <c r="D1120" s="111">
        <f t="shared" si="17"/>
        <v>5.8810000000000001E-2</v>
      </c>
    </row>
    <row r="1121" spans="1:4" x14ac:dyDescent="0.3">
      <c r="A1121" t="s">
        <v>1</v>
      </c>
      <c r="B1121" s="107">
        <v>45082</v>
      </c>
      <c r="C1121" s="104">
        <v>5.8159999999999998</v>
      </c>
      <c r="D1121" s="111">
        <f t="shared" si="17"/>
        <v>5.8159999999999996E-2</v>
      </c>
    </row>
    <row r="1122" spans="1:4" x14ac:dyDescent="0.3">
      <c r="A1122" t="s">
        <v>1</v>
      </c>
      <c r="B1122" s="107">
        <v>45083</v>
      </c>
      <c r="C1122" s="104">
        <v>5.9969999999999999</v>
      </c>
      <c r="D1122" s="111">
        <f t="shared" si="17"/>
        <v>5.9969999999999996E-2</v>
      </c>
    </row>
    <row r="1123" spans="1:4" x14ac:dyDescent="0.3">
      <c r="A1123" t="s">
        <v>1</v>
      </c>
      <c r="B1123" s="107">
        <v>45084</v>
      </c>
      <c r="C1123" s="104">
        <v>6.1020000000000003</v>
      </c>
      <c r="D1123" s="111">
        <f t="shared" si="17"/>
        <v>6.1020000000000005E-2</v>
      </c>
    </row>
    <row r="1124" spans="1:4" x14ac:dyDescent="0.3">
      <c r="A1124" t="s">
        <v>1</v>
      </c>
      <c r="B1124" s="107">
        <v>45086</v>
      </c>
      <c r="C1124" s="104">
        <v>6.343</v>
      </c>
      <c r="D1124" s="111">
        <f t="shared" si="17"/>
        <v>6.343E-2</v>
      </c>
    </row>
    <row r="1125" spans="1:4" x14ac:dyDescent="0.3">
      <c r="A1125" t="s">
        <v>1</v>
      </c>
      <c r="B1125" s="107">
        <v>45089</v>
      </c>
      <c r="C1125" s="104">
        <v>6.1970000000000001</v>
      </c>
      <c r="D1125" s="111">
        <f t="shared" si="17"/>
        <v>6.1969999999999997E-2</v>
      </c>
    </row>
    <row r="1126" spans="1:4" x14ac:dyDescent="0.3">
      <c r="A1126" t="s">
        <v>1</v>
      </c>
      <c r="B1126" s="107">
        <v>45090</v>
      </c>
      <c r="C1126" s="104">
        <v>6.1360000000000001</v>
      </c>
      <c r="D1126" s="111">
        <f t="shared" si="17"/>
        <v>6.1359999999999998E-2</v>
      </c>
    </row>
    <row r="1127" spans="1:4" x14ac:dyDescent="0.3">
      <c r="A1127" t="s">
        <v>1</v>
      </c>
      <c r="B1127" s="107">
        <v>45091</v>
      </c>
      <c r="C1127" s="104">
        <v>6.0609999999999999</v>
      </c>
      <c r="D1127" s="111">
        <f t="shared" si="17"/>
        <v>6.0609999999999997E-2</v>
      </c>
    </row>
    <row r="1128" spans="1:4" x14ac:dyDescent="0.3">
      <c r="A1128" t="s">
        <v>1</v>
      </c>
      <c r="B1128" s="107">
        <v>45092</v>
      </c>
      <c r="C1128" s="104">
        <v>6.2320000000000002</v>
      </c>
      <c r="D1128" s="111">
        <f t="shared" si="17"/>
        <v>6.232E-2</v>
      </c>
    </row>
    <row r="1129" spans="1:4" x14ac:dyDescent="0.3">
      <c r="A1129" t="s">
        <v>1</v>
      </c>
      <c r="B1129" s="107">
        <v>45093</v>
      </c>
      <c r="C1129" s="104">
        <v>5.9029999999999996</v>
      </c>
      <c r="D1129" s="111">
        <f t="shared" si="17"/>
        <v>5.9029999999999999E-2</v>
      </c>
    </row>
    <row r="1130" spans="1:4" x14ac:dyDescent="0.3">
      <c r="A1130" t="s">
        <v>1</v>
      </c>
      <c r="B1130" s="107">
        <v>45096</v>
      </c>
      <c r="C1130" s="104">
        <v>6.0789999999999997</v>
      </c>
      <c r="D1130" s="111">
        <f t="shared" si="17"/>
        <v>6.0789999999999997E-2</v>
      </c>
    </row>
    <row r="1131" spans="1:4" x14ac:dyDescent="0.3">
      <c r="A1131" t="s">
        <v>1</v>
      </c>
      <c r="B1131" s="107">
        <v>45097</v>
      </c>
      <c r="C1131" s="104">
        <v>6.0750000000000002</v>
      </c>
      <c r="D1131" s="111">
        <f t="shared" si="17"/>
        <v>6.0749999999999998E-2</v>
      </c>
    </row>
    <row r="1132" spans="1:4" x14ac:dyDescent="0.3">
      <c r="A1132" t="s">
        <v>1</v>
      </c>
      <c r="B1132" s="107">
        <v>45098</v>
      </c>
      <c r="C1132" s="104">
        <v>6.0609999999999999</v>
      </c>
      <c r="D1132" s="111">
        <f t="shared" si="17"/>
        <v>6.0609999999999997E-2</v>
      </c>
    </row>
    <row r="1133" spans="1:4" x14ac:dyDescent="0.3">
      <c r="A1133" t="s">
        <v>1</v>
      </c>
      <c r="B1133" s="107">
        <v>45099</v>
      </c>
      <c r="C1133" s="104">
        <v>6.1210000000000004</v>
      </c>
      <c r="D1133" s="111">
        <f t="shared" si="17"/>
        <v>6.1210000000000007E-2</v>
      </c>
    </row>
    <row r="1134" spans="1:4" x14ac:dyDescent="0.3">
      <c r="A1134" t="s">
        <v>1</v>
      </c>
      <c r="B1134" s="107">
        <v>45100</v>
      </c>
      <c r="C1134" s="104">
        <v>5.7850000000000001</v>
      </c>
      <c r="D1134" s="111">
        <f t="shared" si="17"/>
        <v>5.7849999999999999E-2</v>
      </c>
    </row>
    <row r="1135" spans="1:4" x14ac:dyDescent="0.3">
      <c r="A1135" t="s">
        <v>1</v>
      </c>
      <c r="B1135" s="107">
        <v>45103</v>
      </c>
      <c r="C1135" s="104">
        <v>5.8659999999999997</v>
      </c>
      <c r="D1135" s="111">
        <f t="shared" si="17"/>
        <v>5.8659999999999997E-2</v>
      </c>
    </row>
    <row r="1136" spans="1:4" x14ac:dyDescent="0.3">
      <c r="A1136" t="s">
        <v>1</v>
      </c>
      <c r="B1136" s="107">
        <v>45104</v>
      </c>
      <c r="C1136" s="104">
        <v>5.8769999999999998</v>
      </c>
      <c r="D1136" s="111">
        <f t="shared" si="17"/>
        <v>5.8769999999999996E-2</v>
      </c>
    </row>
    <row r="1137" spans="1:4" x14ac:dyDescent="0.3">
      <c r="A1137" t="s">
        <v>1</v>
      </c>
      <c r="B1137" s="107">
        <v>45105</v>
      </c>
      <c r="C1137" s="104">
        <v>5.9580000000000002</v>
      </c>
      <c r="D1137" s="111">
        <f t="shared" si="17"/>
        <v>5.9580000000000001E-2</v>
      </c>
    </row>
    <row r="1138" spans="1:4" x14ac:dyDescent="0.3">
      <c r="A1138" t="s">
        <v>1</v>
      </c>
      <c r="B1138" s="107">
        <v>45106</v>
      </c>
      <c r="C1138" s="104">
        <v>6.0469999999999997</v>
      </c>
      <c r="D1138" s="111">
        <f t="shared" si="17"/>
        <v>6.0469999999999996E-2</v>
      </c>
    </row>
    <row r="1139" spans="1:4" x14ac:dyDescent="0.3">
      <c r="A1139" t="s">
        <v>1</v>
      </c>
      <c r="B1139" s="107">
        <v>45107</v>
      </c>
      <c r="C1139" s="104">
        <v>5.444</v>
      </c>
      <c r="D1139" s="111">
        <f t="shared" si="17"/>
        <v>5.4440000000000002E-2</v>
      </c>
    </row>
    <row r="1140" spans="1:4" x14ac:dyDescent="0.3">
      <c r="A1140" t="s">
        <v>1</v>
      </c>
      <c r="B1140" s="107">
        <v>45110</v>
      </c>
      <c r="C1140" s="104">
        <v>5.96</v>
      </c>
      <c r="D1140" s="111">
        <f t="shared" si="17"/>
        <v>5.96E-2</v>
      </c>
    </row>
    <row r="1141" spans="1:4" x14ac:dyDescent="0.3">
      <c r="A1141" t="s">
        <v>1</v>
      </c>
      <c r="B1141" s="107">
        <v>45111</v>
      </c>
      <c r="C1141" s="104">
        <v>6.258</v>
      </c>
      <c r="D1141" s="111">
        <f t="shared" si="17"/>
        <v>6.2579999999999997E-2</v>
      </c>
    </row>
    <row r="1142" spans="1:4" x14ac:dyDescent="0.3">
      <c r="A1142" t="s">
        <v>1</v>
      </c>
      <c r="B1142" s="107">
        <v>45112</v>
      </c>
      <c r="C1142" s="104">
        <v>6.0519999999999996</v>
      </c>
      <c r="D1142" s="111">
        <f t="shared" si="17"/>
        <v>6.0519999999999997E-2</v>
      </c>
    </row>
    <row r="1143" spans="1:4" x14ac:dyDescent="0.3">
      <c r="A1143" t="s">
        <v>1</v>
      </c>
      <c r="B1143" s="107">
        <v>45113</v>
      </c>
      <c r="C1143" s="104">
        <v>6.03</v>
      </c>
      <c r="D1143" s="111">
        <f t="shared" si="17"/>
        <v>6.0299999999999999E-2</v>
      </c>
    </row>
    <row r="1144" spans="1:4" x14ac:dyDescent="0.3">
      <c r="A1144" t="s">
        <v>1</v>
      </c>
      <c r="B1144" s="107">
        <v>45114</v>
      </c>
      <c r="C1144" s="104">
        <v>6.181</v>
      </c>
      <c r="D1144" s="111">
        <f t="shared" si="17"/>
        <v>6.1810000000000004E-2</v>
      </c>
    </row>
    <row r="1145" spans="1:4" x14ac:dyDescent="0.3">
      <c r="A1145" t="s">
        <v>1</v>
      </c>
      <c r="B1145" s="107">
        <v>45117</v>
      </c>
      <c r="C1145" s="104">
        <v>6.2930000000000001</v>
      </c>
      <c r="D1145" s="111">
        <f t="shared" si="17"/>
        <v>6.293E-2</v>
      </c>
    </row>
    <row r="1146" spans="1:4" x14ac:dyDescent="0.3">
      <c r="A1146" t="s">
        <v>1</v>
      </c>
      <c r="B1146" s="107">
        <v>45118</v>
      </c>
      <c r="C1146" s="104">
        <v>6.4550000000000001</v>
      </c>
      <c r="D1146" s="111">
        <f t="shared" si="17"/>
        <v>6.4549999999999996E-2</v>
      </c>
    </row>
    <row r="1147" spans="1:4" x14ac:dyDescent="0.3">
      <c r="A1147" t="s">
        <v>1</v>
      </c>
      <c r="B1147" s="107">
        <v>45119</v>
      </c>
      <c r="C1147" s="104">
        <v>6.4980000000000002</v>
      </c>
      <c r="D1147" s="111">
        <f t="shared" si="17"/>
        <v>6.4979999999999996E-2</v>
      </c>
    </row>
    <row r="1148" spans="1:4" x14ac:dyDescent="0.3">
      <c r="A1148" t="s">
        <v>1</v>
      </c>
      <c r="B1148" s="107">
        <v>45120</v>
      </c>
      <c r="C1148" s="104">
        <v>6.6550000000000002</v>
      </c>
      <c r="D1148" s="111">
        <f t="shared" si="17"/>
        <v>6.6549999999999998E-2</v>
      </c>
    </row>
    <row r="1149" spans="1:4" x14ac:dyDescent="0.3">
      <c r="A1149" t="s">
        <v>1</v>
      </c>
      <c r="B1149" s="107">
        <v>45121</v>
      </c>
      <c r="C1149" s="104">
        <v>6.4930000000000003</v>
      </c>
      <c r="D1149" s="111">
        <f t="shared" si="17"/>
        <v>6.4930000000000002E-2</v>
      </c>
    </row>
    <row r="1150" spans="1:4" x14ac:dyDescent="0.3">
      <c r="A1150" t="s">
        <v>1</v>
      </c>
      <c r="B1150" s="107">
        <v>45124</v>
      </c>
      <c r="C1150" s="104">
        <v>6.4349999999999996</v>
      </c>
      <c r="D1150" s="111">
        <f t="shared" si="17"/>
        <v>6.4349999999999991E-2</v>
      </c>
    </row>
    <row r="1151" spans="1:4" x14ac:dyDescent="0.3">
      <c r="A1151" t="s">
        <v>1</v>
      </c>
      <c r="B1151" s="107">
        <v>45125</v>
      </c>
      <c r="C1151" s="104">
        <v>6.484</v>
      </c>
      <c r="D1151" s="111">
        <f t="shared" si="17"/>
        <v>6.4839999999999995E-2</v>
      </c>
    </row>
    <row r="1152" spans="1:4" x14ac:dyDescent="0.3">
      <c r="A1152" t="s">
        <v>1</v>
      </c>
      <c r="B1152" s="107">
        <v>45126</v>
      </c>
      <c r="C1152" s="104">
        <v>6.5250000000000004</v>
      </c>
      <c r="D1152" s="111">
        <f t="shared" si="17"/>
        <v>6.5250000000000002E-2</v>
      </c>
    </row>
    <row r="1153" spans="1:4" x14ac:dyDescent="0.3">
      <c r="A1153" t="s">
        <v>1</v>
      </c>
      <c r="B1153" s="107">
        <v>45127</v>
      </c>
      <c r="C1153" s="104">
        <v>6.423</v>
      </c>
      <c r="D1153" s="111">
        <f t="shared" si="17"/>
        <v>6.4229999999999995E-2</v>
      </c>
    </row>
    <row r="1154" spans="1:4" x14ac:dyDescent="0.3">
      <c r="A1154" t="s">
        <v>1</v>
      </c>
      <c r="B1154" s="107">
        <v>45128</v>
      </c>
      <c r="C1154" s="104">
        <v>6.3479999999999999</v>
      </c>
      <c r="D1154" s="111">
        <f t="shared" si="17"/>
        <v>6.3479999999999995E-2</v>
      </c>
    </row>
    <row r="1155" spans="1:4" x14ac:dyDescent="0.3">
      <c r="A1155" t="s">
        <v>1</v>
      </c>
      <c r="B1155" s="107">
        <v>45131</v>
      </c>
      <c r="C1155" s="104">
        <v>6.2619999999999996</v>
      </c>
      <c r="D1155" s="111">
        <f t="shared" si="17"/>
        <v>6.2619999999999995E-2</v>
      </c>
    </row>
    <row r="1156" spans="1:4" x14ac:dyDescent="0.3">
      <c r="A1156" t="s">
        <v>1</v>
      </c>
      <c r="B1156" s="107">
        <v>45132</v>
      </c>
      <c r="C1156" s="104">
        <v>6.4050000000000002</v>
      </c>
      <c r="D1156" s="111">
        <f t="shared" ref="D1156:D1219" si="18">C1156/100</f>
        <v>6.4049999999999996E-2</v>
      </c>
    </row>
    <row r="1157" spans="1:4" x14ac:dyDescent="0.3">
      <c r="A1157" t="s">
        <v>1</v>
      </c>
      <c r="B1157" s="107">
        <v>45133</v>
      </c>
      <c r="C1157" s="104">
        <v>6.444</v>
      </c>
      <c r="D1157" s="111">
        <f t="shared" si="18"/>
        <v>6.4439999999999997E-2</v>
      </c>
    </row>
    <row r="1158" spans="1:4" x14ac:dyDescent="0.3">
      <c r="A1158" t="s">
        <v>1</v>
      </c>
      <c r="B1158" s="107">
        <v>45134</v>
      </c>
      <c r="C1158" s="104">
        <v>6.3869999999999996</v>
      </c>
      <c r="D1158" s="111">
        <f t="shared" si="18"/>
        <v>6.3869999999999996E-2</v>
      </c>
    </row>
    <row r="1159" spans="1:4" x14ac:dyDescent="0.3">
      <c r="A1159" t="s">
        <v>1</v>
      </c>
      <c r="B1159" s="107">
        <v>45135</v>
      </c>
      <c r="C1159" s="104">
        <v>6.2359999999999998</v>
      </c>
      <c r="D1159" s="111">
        <f t="shared" si="18"/>
        <v>6.2359999999999999E-2</v>
      </c>
    </row>
    <row r="1160" spans="1:4" x14ac:dyDescent="0.3">
      <c r="A1160" t="s">
        <v>1</v>
      </c>
      <c r="B1160" s="107">
        <v>45138</v>
      </c>
      <c r="C1160" s="104">
        <v>5.4420000000000002</v>
      </c>
      <c r="D1160" s="111">
        <f t="shared" si="18"/>
        <v>5.4420000000000003E-2</v>
      </c>
    </row>
    <row r="1161" spans="1:4" x14ac:dyDescent="0.3">
      <c r="A1161" t="s">
        <v>1</v>
      </c>
      <c r="B1161" s="107">
        <v>45139</v>
      </c>
      <c r="C1161" s="104">
        <v>6.3440000000000003</v>
      </c>
      <c r="D1161" s="111">
        <f t="shared" si="18"/>
        <v>6.3439999999999996E-2</v>
      </c>
    </row>
    <row r="1162" spans="1:4" x14ac:dyDescent="0.3">
      <c r="A1162" t="s">
        <v>1</v>
      </c>
      <c r="B1162" s="107">
        <v>45140</v>
      </c>
      <c r="C1162" s="104">
        <v>6.069</v>
      </c>
      <c r="D1162" s="111">
        <f t="shared" si="18"/>
        <v>6.0690000000000001E-2</v>
      </c>
    </row>
    <row r="1163" spans="1:4" x14ac:dyDescent="0.3">
      <c r="A1163" t="s">
        <v>1</v>
      </c>
      <c r="B1163" s="107">
        <v>45141</v>
      </c>
      <c r="C1163" s="104">
        <v>6.29</v>
      </c>
      <c r="D1163" s="111">
        <f t="shared" si="18"/>
        <v>6.2899999999999998E-2</v>
      </c>
    </row>
    <row r="1164" spans="1:4" x14ac:dyDescent="0.3">
      <c r="A1164" t="s">
        <v>1</v>
      </c>
      <c r="B1164" s="107">
        <v>45142</v>
      </c>
      <c r="C1164" s="104">
        <v>6.4180000000000001</v>
      </c>
      <c r="D1164" s="111">
        <f t="shared" si="18"/>
        <v>6.4180000000000001E-2</v>
      </c>
    </row>
    <row r="1165" spans="1:4" x14ac:dyDescent="0.3">
      <c r="A1165" t="s">
        <v>1</v>
      </c>
      <c r="B1165" s="107">
        <v>45145</v>
      </c>
      <c r="C1165" s="104">
        <v>6.0810000000000004</v>
      </c>
      <c r="D1165" s="111">
        <f t="shared" si="18"/>
        <v>6.0810000000000003E-2</v>
      </c>
    </row>
    <row r="1166" spans="1:4" x14ac:dyDescent="0.3">
      <c r="A1166" t="s">
        <v>1</v>
      </c>
      <c r="B1166" s="107">
        <v>45146</v>
      </c>
      <c r="C1166" s="104">
        <v>5.9859999999999998</v>
      </c>
      <c r="D1166" s="111">
        <f t="shared" si="18"/>
        <v>5.9859999999999997E-2</v>
      </c>
    </row>
    <row r="1167" spans="1:4" x14ac:dyDescent="0.3">
      <c r="A1167" t="s">
        <v>1</v>
      </c>
      <c r="B1167" s="107">
        <v>45147</v>
      </c>
      <c r="C1167" s="104">
        <v>5.742</v>
      </c>
      <c r="D1167" s="111">
        <f t="shared" si="18"/>
        <v>5.7419999999999999E-2</v>
      </c>
    </row>
    <row r="1168" spans="1:4" x14ac:dyDescent="0.3">
      <c r="A1168" t="s">
        <v>1</v>
      </c>
      <c r="B1168" s="107">
        <v>45148</v>
      </c>
      <c r="C1168" s="104">
        <v>6.0359999999999996</v>
      </c>
      <c r="D1168" s="111">
        <f t="shared" si="18"/>
        <v>6.0359999999999997E-2</v>
      </c>
    </row>
    <row r="1169" spans="1:4" x14ac:dyDescent="0.3">
      <c r="A1169" t="s">
        <v>1</v>
      </c>
      <c r="B1169" s="107">
        <v>45149</v>
      </c>
      <c r="C1169" s="104">
        <v>6.367</v>
      </c>
      <c r="D1169" s="111">
        <f t="shared" si="18"/>
        <v>6.3670000000000004E-2</v>
      </c>
    </row>
    <row r="1170" spans="1:4" x14ac:dyDescent="0.3">
      <c r="A1170" t="s">
        <v>1</v>
      </c>
      <c r="B1170" s="107">
        <v>45152</v>
      </c>
      <c r="C1170" s="104">
        <v>6.3680000000000003</v>
      </c>
      <c r="D1170" s="111">
        <f t="shared" si="18"/>
        <v>6.368E-2</v>
      </c>
    </row>
    <row r="1171" spans="1:4" x14ac:dyDescent="0.3">
      <c r="A1171" t="s">
        <v>1</v>
      </c>
      <c r="B1171" s="107">
        <v>45154</v>
      </c>
      <c r="C1171" s="104">
        <v>6.4580000000000002</v>
      </c>
      <c r="D1171" s="111">
        <f t="shared" si="18"/>
        <v>6.4579999999999999E-2</v>
      </c>
    </row>
    <row r="1172" spans="1:4" x14ac:dyDescent="0.3">
      <c r="A1172" t="s">
        <v>1</v>
      </c>
      <c r="B1172" s="107">
        <v>45155</v>
      </c>
      <c r="C1172" s="104">
        <v>6.1139999999999999</v>
      </c>
      <c r="D1172" s="111">
        <f t="shared" si="18"/>
        <v>6.114E-2</v>
      </c>
    </row>
    <row r="1173" spans="1:4" x14ac:dyDescent="0.3">
      <c r="A1173" t="s">
        <v>1</v>
      </c>
      <c r="B1173" s="107">
        <v>45156</v>
      </c>
      <c r="C1173" s="104">
        <v>6.3650000000000002</v>
      </c>
      <c r="D1173" s="111">
        <f t="shared" si="18"/>
        <v>6.3649999999999998E-2</v>
      </c>
    </row>
    <row r="1174" spans="1:4" x14ac:dyDescent="0.3">
      <c r="A1174" t="s">
        <v>1</v>
      </c>
      <c r="B1174" s="107">
        <v>45159</v>
      </c>
      <c r="C1174" s="104">
        <v>6.5010000000000003</v>
      </c>
      <c r="D1174" s="111">
        <f t="shared" si="18"/>
        <v>6.5009999999999998E-2</v>
      </c>
    </row>
    <row r="1175" spans="1:4" x14ac:dyDescent="0.3">
      <c r="A1175" t="s">
        <v>1</v>
      </c>
      <c r="B1175" s="107">
        <v>45160</v>
      </c>
      <c r="C1175" s="104">
        <v>6.585</v>
      </c>
      <c r="D1175" s="111">
        <f t="shared" si="18"/>
        <v>6.5850000000000006E-2</v>
      </c>
    </row>
    <row r="1176" spans="1:4" x14ac:dyDescent="0.3">
      <c r="A1176" t="s">
        <v>1</v>
      </c>
      <c r="B1176" s="107">
        <v>45161</v>
      </c>
      <c r="C1176" s="104">
        <v>6.4080000000000004</v>
      </c>
      <c r="D1176" s="111">
        <f t="shared" si="18"/>
        <v>6.4079999999999998E-2</v>
      </c>
    </row>
    <row r="1177" spans="1:4" x14ac:dyDescent="0.3">
      <c r="A1177" t="s">
        <v>1</v>
      </c>
      <c r="B1177" s="107">
        <v>45162</v>
      </c>
      <c r="C1177" s="104">
        <v>6.165</v>
      </c>
      <c r="D1177" s="111">
        <f t="shared" si="18"/>
        <v>6.1650000000000003E-2</v>
      </c>
    </row>
    <row r="1178" spans="1:4" x14ac:dyDescent="0.3">
      <c r="A1178" t="s">
        <v>1</v>
      </c>
      <c r="B1178" s="107">
        <v>45163</v>
      </c>
      <c r="C1178" s="104">
        <v>6.0949999999999998</v>
      </c>
      <c r="D1178" s="111">
        <f t="shared" si="18"/>
        <v>6.0949999999999997E-2</v>
      </c>
    </row>
    <row r="1179" spans="1:4" x14ac:dyDescent="0.3">
      <c r="A1179" t="s">
        <v>1</v>
      </c>
      <c r="B1179" s="107">
        <v>45166</v>
      </c>
      <c r="C1179" s="104">
        <v>6.3220000000000001</v>
      </c>
      <c r="D1179" s="111">
        <f t="shared" si="18"/>
        <v>6.3219999999999998E-2</v>
      </c>
    </row>
    <row r="1180" spans="1:4" x14ac:dyDescent="0.3">
      <c r="A1180" t="s">
        <v>1</v>
      </c>
      <c r="B1180" s="107">
        <v>45167</v>
      </c>
      <c r="C1180" s="104">
        <v>6.2130000000000001</v>
      </c>
      <c r="D1180" s="111">
        <f t="shared" si="18"/>
        <v>6.2129999999999998E-2</v>
      </c>
    </row>
    <row r="1181" spans="1:4" x14ac:dyDescent="0.3">
      <c r="A1181" t="s">
        <v>1</v>
      </c>
      <c r="B1181" s="107">
        <v>45168</v>
      </c>
      <c r="C1181" s="104">
        <v>6.3369999999999997</v>
      </c>
      <c r="D1181" s="111">
        <f t="shared" si="18"/>
        <v>6.3369999999999996E-2</v>
      </c>
    </row>
    <row r="1182" spans="1:4" x14ac:dyDescent="0.3">
      <c r="A1182" t="s">
        <v>1</v>
      </c>
      <c r="B1182" s="107">
        <v>45169</v>
      </c>
      <c r="C1182" s="104">
        <v>5.2610000000000001</v>
      </c>
      <c r="D1182" s="111">
        <f t="shared" si="18"/>
        <v>5.2610000000000004E-2</v>
      </c>
    </row>
    <row r="1183" spans="1:4" x14ac:dyDescent="0.3">
      <c r="A1183" t="s">
        <v>1</v>
      </c>
      <c r="B1183" s="107">
        <v>45170</v>
      </c>
      <c r="C1183" s="104">
        <v>6.3529999999999998</v>
      </c>
      <c r="D1183" s="111">
        <f t="shared" si="18"/>
        <v>6.3530000000000003E-2</v>
      </c>
    </row>
    <row r="1184" spans="1:4" x14ac:dyDescent="0.3">
      <c r="A1184" t="s">
        <v>1</v>
      </c>
      <c r="B1184" s="107">
        <v>45173</v>
      </c>
      <c r="C1184" s="104">
        <v>6.335</v>
      </c>
      <c r="D1184" s="111">
        <f t="shared" si="18"/>
        <v>6.3350000000000004E-2</v>
      </c>
    </row>
    <row r="1185" spans="1:4" x14ac:dyDescent="0.3">
      <c r="A1185" t="s">
        <v>1</v>
      </c>
      <c r="B1185" s="107">
        <v>45174</v>
      </c>
      <c r="C1185" s="104">
        <v>6.0979999999999999</v>
      </c>
      <c r="D1185" s="111">
        <f t="shared" si="18"/>
        <v>6.0979999999999999E-2</v>
      </c>
    </row>
    <row r="1186" spans="1:4" x14ac:dyDescent="0.3">
      <c r="A1186" t="s">
        <v>1</v>
      </c>
      <c r="B1186" s="107">
        <v>45175</v>
      </c>
      <c r="C1186" s="104">
        <v>5.9320000000000004</v>
      </c>
      <c r="D1186" s="111">
        <f t="shared" si="18"/>
        <v>5.9320000000000005E-2</v>
      </c>
    </row>
    <row r="1187" spans="1:4" x14ac:dyDescent="0.3">
      <c r="A1187" t="s">
        <v>1</v>
      </c>
      <c r="B1187" s="107">
        <v>45176</v>
      </c>
      <c r="C1187" s="104">
        <v>5.4729999999999999</v>
      </c>
      <c r="D1187" s="111">
        <f t="shared" si="18"/>
        <v>5.4730000000000001E-2</v>
      </c>
    </row>
    <row r="1188" spans="1:4" x14ac:dyDescent="0.3">
      <c r="A1188" t="s">
        <v>1</v>
      </c>
      <c r="B1188" s="107">
        <v>45177</v>
      </c>
      <c r="C1188" s="104">
        <v>5.34</v>
      </c>
      <c r="D1188" s="111">
        <f t="shared" si="18"/>
        <v>5.3399999999999996E-2</v>
      </c>
    </row>
    <row r="1189" spans="1:4" x14ac:dyDescent="0.3">
      <c r="A1189" t="s">
        <v>1</v>
      </c>
      <c r="B1189" s="107">
        <v>45180</v>
      </c>
      <c r="C1189" s="104">
        <v>5.6130000000000004</v>
      </c>
      <c r="D1189" s="111">
        <f t="shared" si="18"/>
        <v>5.6130000000000006E-2</v>
      </c>
    </row>
    <row r="1190" spans="1:4" x14ac:dyDescent="0.3">
      <c r="A1190" t="s">
        <v>1</v>
      </c>
      <c r="B1190" s="107">
        <v>45181</v>
      </c>
      <c r="C1190" s="104">
        <v>5.3620000000000001</v>
      </c>
      <c r="D1190" s="111">
        <f t="shared" si="18"/>
        <v>5.3620000000000001E-2</v>
      </c>
    </row>
    <row r="1191" spans="1:4" x14ac:dyDescent="0.3">
      <c r="A1191" t="s">
        <v>1</v>
      </c>
      <c r="B1191" s="107">
        <v>45182</v>
      </c>
      <c r="C1191" s="104">
        <v>5.2549999999999999</v>
      </c>
      <c r="D1191" s="111">
        <f t="shared" si="18"/>
        <v>5.2549999999999999E-2</v>
      </c>
    </row>
    <row r="1192" spans="1:4" x14ac:dyDescent="0.3">
      <c r="A1192" t="s">
        <v>1</v>
      </c>
      <c r="B1192" s="107">
        <v>45183</v>
      </c>
      <c r="C1192" s="104">
        <v>5.16</v>
      </c>
      <c r="D1192" s="111">
        <f t="shared" si="18"/>
        <v>5.16E-2</v>
      </c>
    </row>
    <row r="1193" spans="1:4" x14ac:dyDescent="0.3">
      <c r="A1193" t="s">
        <v>1</v>
      </c>
      <c r="B1193" s="107">
        <v>45184</v>
      </c>
      <c r="C1193" s="104">
        <v>5.2530000000000001</v>
      </c>
      <c r="D1193" s="111">
        <f t="shared" si="18"/>
        <v>5.253E-2</v>
      </c>
    </row>
    <row r="1194" spans="1:4" x14ac:dyDescent="0.3">
      <c r="A1194" t="s">
        <v>1</v>
      </c>
      <c r="B1194" s="107">
        <v>45187</v>
      </c>
      <c r="C1194" s="104">
        <v>5.4320000000000004</v>
      </c>
      <c r="D1194" s="111">
        <f t="shared" si="18"/>
        <v>5.4320000000000007E-2</v>
      </c>
    </row>
    <row r="1195" spans="1:4" x14ac:dyDescent="0.3">
      <c r="A1195" t="s">
        <v>1</v>
      </c>
      <c r="B1195" s="107">
        <v>45188</v>
      </c>
      <c r="C1195" s="104">
        <v>5.5490000000000004</v>
      </c>
      <c r="D1195" s="111">
        <f t="shared" si="18"/>
        <v>5.5490000000000005E-2</v>
      </c>
    </row>
    <row r="1196" spans="1:4" x14ac:dyDescent="0.3">
      <c r="A1196" t="s">
        <v>1</v>
      </c>
      <c r="B1196" s="107">
        <v>45189</v>
      </c>
      <c r="C1196" s="104">
        <v>5.5410000000000004</v>
      </c>
      <c r="D1196" s="111">
        <f t="shared" si="18"/>
        <v>5.5410000000000001E-2</v>
      </c>
    </row>
    <row r="1197" spans="1:4" x14ac:dyDescent="0.3">
      <c r="A1197" t="s">
        <v>1</v>
      </c>
      <c r="B1197" s="107">
        <v>45190</v>
      </c>
      <c r="C1197" s="104">
        <v>5.5090000000000003</v>
      </c>
      <c r="D1197" s="111">
        <f t="shared" si="18"/>
        <v>5.509E-2</v>
      </c>
    </row>
    <row r="1198" spans="1:4" x14ac:dyDescent="0.3">
      <c r="A1198" t="s">
        <v>1</v>
      </c>
      <c r="B1198" s="107">
        <v>45191</v>
      </c>
      <c r="C1198" s="104">
        <v>5.4660000000000002</v>
      </c>
      <c r="D1198" s="111">
        <f t="shared" si="18"/>
        <v>5.466E-2</v>
      </c>
    </row>
    <row r="1199" spans="1:4" x14ac:dyDescent="0.3">
      <c r="A1199" t="s">
        <v>1</v>
      </c>
      <c r="B1199" s="107">
        <v>45194</v>
      </c>
      <c r="C1199" s="104">
        <v>5.3739999999999997</v>
      </c>
      <c r="D1199" s="111">
        <f t="shared" si="18"/>
        <v>5.3739999999999996E-2</v>
      </c>
    </row>
    <row r="1200" spans="1:4" x14ac:dyDescent="0.3">
      <c r="A1200" t="s">
        <v>1</v>
      </c>
      <c r="B1200" s="107">
        <v>45195</v>
      </c>
      <c r="C1200" s="104">
        <v>5.399</v>
      </c>
      <c r="D1200" s="111">
        <f t="shared" si="18"/>
        <v>5.3990000000000003E-2</v>
      </c>
    </row>
    <row r="1201" spans="1:4" x14ac:dyDescent="0.3">
      <c r="A1201" t="s">
        <v>1</v>
      </c>
      <c r="B1201" s="107">
        <v>45196</v>
      </c>
      <c r="C1201" s="104">
        <v>5.3490000000000002</v>
      </c>
      <c r="D1201" s="111">
        <f t="shared" si="18"/>
        <v>5.3490000000000003E-2</v>
      </c>
    </row>
    <row r="1202" spans="1:4" x14ac:dyDescent="0.3">
      <c r="A1202" t="s">
        <v>1</v>
      </c>
      <c r="B1202" s="107">
        <v>45197</v>
      </c>
      <c r="C1202" s="104">
        <v>5.282</v>
      </c>
      <c r="D1202" s="111">
        <f t="shared" si="18"/>
        <v>5.2819999999999999E-2</v>
      </c>
    </row>
    <row r="1203" spans="1:4" x14ac:dyDescent="0.3">
      <c r="A1203" t="s">
        <v>1</v>
      </c>
      <c r="B1203" s="107">
        <v>45198</v>
      </c>
      <c r="C1203" s="104">
        <v>4.09</v>
      </c>
      <c r="D1203" s="111">
        <f t="shared" si="18"/>
        <v>4.0899999999999999E-2</v>
      </c>
    </row>
    <row r="1204" spans="1:4" x14ac:dyDescent="0.3">
      <c r="A1204" t="s">
        <v>1</v>
      </c>
      <c r="B1204" s="107">
        <v>45201</v>
      </c>
      <c r="C1204" s="104">
        <v>5.367</v>
      </c>
      <c r="D1204" s="111">
        <f t="shared" si="18"/>
        <v>5.3670000000000002E-2</v>
      </c>
    </row>
    <row r="1205" spans="1:4" x14ac:dyDescent="0.3">
      <c r="A1205" t="s">
        <v>1</v>
      </c>
      <c r="B1205" s="107">
        <v>45202</v>
      </c>
      <c r="C1205" s="104">
        <v>5.2569999999999997</v>
      </c>
      <c r="D1205" s="111">
        <f t="shared" si="18"/>
        <v>5.2569999999999999E-2</v>
      </c>
    </row>
    <row r="1206" spans="1:4" x14ac:dyDescent="0.3">
      <c r="A1206" t="s">
        <v>1</v>
      </c>
      <c r="B1206" s="107">
        <v>45203</v>
      </c>
      <c r="C1206" s="104">
        <v>5.1180000000000003</v>
      </c>
      <c r="D1206" s="111">
        <f t="shared" si="18"/>
        <v>5.1180000000000003E-2</v>
      </c>
    </row>
    <row r="1207" spans="1:4" x14ac:dyDescent="0.3">
      <c r="A1207" t="s">
        <v>1</v>
      </c>
      <c r="B1207" s="107">
        <v>45204</v>
      </c>
      <c r="C1207" s="104">
        <v>4.819</v>
      </c>
      <c r="D1207" s="111">
        <f t="shared" si="18"/>
        <v>4.8189999999999997E-2</v>
      </c>
    </row>
    <row r="1208" spans="1:4" x14ac:dyDescent="0.3">
      <c r="A1208" t="s">
        <v>1</v>
      </c>
      <c r="B1208" s="107">
        <v>45205</v>
      </c>
      <c r="C1208" s="104">
        <v>5.0339999999999998</v>
      </c>
      <c r="D1208" s="111">
        <f t="shared" si="18"/>
        <v>5.0339999999999996E-2</v>
      </c>
    </row>
    <row r="1209" spans="1:4" x14ac:dyDescent="0.3">
      <c r="A1209" t="s">
        <v>1</v>
      </c>
      <c r="B1209" s="107">
        <v>45208</v>
      </c>
      <c r="C1209" s="104">
        <v>4.9039999999999999</v>
      </c>
      <c r="D1209" s="111">
        <f t="shared" si="18"/>
        <v>4.904E-2</v>
      </c>
    </row>
    <row r="1210" spans="1:4" x14ac:dyDescent="0.3">
      <c r="A1210" t="s">
        <v>1</v>
      </c>
      <c r="B1210" s="107">
        <v>45209</v>
      </c>
      <c r="C1210" s="104">
        <v>5.4729999999999999</v>
      </c>
      <c r="D1210" s="111">
        <f t="shared" si="18"/>
        <v>5.4730000000000001E-2</v>
      </c>
    </row>
    <row r="1211" spans="1:4" x14ac:dyDescent="0.3">
      <c r="A1211" t="s">
        <v>1</v>
      </c>
      <c r="B1211" s="107">
        <v>45210</v>
      </c>
      <c r="C1211" s="104">
        <v>5.5149999999999997</v>
      </c>
      <c r="D1211" s="111">
        <f t="shared" si="18"/>
        <v>5.5149999999999998E-2</v>
      </c>
    </row>
    <row r="1212" spans="1:4" x14ac:dyDescent="0.3">
      <c r="A1212" t="s">
        <v>1</v>
      </c>
      <c r="B1212" s="107">
        <v>45211</v>
      </c>
      <c r="C1212" s="104">
        <v>5.47</v>
      </c>
      <c r="D1212" s="111">
        <f t="shared" si="18"/>
        <v>5.4699999999999999E-2</v>
      </c>
    </row>
    <row r="1213" spans="1:4" x14ac:dyDescent="0.3">
      <c r="A1213" t="s">
        <v>1</v>
      </c>
      <c r="B1213" s="107">
        <v>45212</v>
      </c>
      <c r="C1213" s="104">
        <v>5.3869999999999996</v>
      </c>
      <c r="D1213" s="111">
        <f t="shared" si="18"/>
        <v>5.3869999999999994E-2</v>
      </c>
    </row>
    <row r="1214" spans="1:4" x14ac:dyDescent="0.3">
      <c r="A1214" t="s">
        <v>1</v>
      </c>
      <c r="B1214" s="107">
        <v>45215</v>
      </c>
      <c r="C1214" s="104">
        <v>5.3049999999999997</v>
      </c>
      <c r="D1214" s="111">
        <f t="shared" si="18"/>
        <v>5.305E-2</v>
      </c>
    </row>
    <row r="1215" spans="1:4" x14ac:dyDescent="0.3">
      <c r="A1215" t="s">
        <v>1</v>
      </c>
      <c r="B1215" s="107">
        <v>45216</v>
      </c>
      <c r="C1215" s="104">
        <v>5.0389999999999997</v>
      </c>
      <c r="D1215" s="111">
        <f t="shared" si="18"/>
        <v>5.0389999999999997E-2</v>
      </c>
    </row>
    <row r="1216" spans="1:4" x14ac:dyDescent="0.3">
      <c r="A1216" t="s">
        <v>1</v>
      </c>
      <c r="B1216" s="107">
        <v>45217</v>
      </c>
      <c r="C1216" s="104">
        <v>4.5910000000000002</v>
      </c>
      <c r="D1216" s="111">
        <f t="shared" si="18"/>
        <v>4.5909999999999999E-2</v>
      </c>
    </row>
    <row r="1217" spans="1:4" x14ac:dyDescent="0.3">
      <c r="A1217" t="s">
        <v>1</v>
      </c>
      <c r="B1217" s="107">
        <v>45218</v>
      </c>
      <c r="C1217" s="104">
        <v>4.6420000000000003</v>
      </c>
      <c r="D1217" s="111">
        <f t="shared" si="18"/>
        <v>4.6420000000000003E-2</v>
      </c>
    </row>
    <row r="1218" spans="1:4" x14ac:dyDescent="0.3">
      <c r="A1218" t="s">
        <v>1</v>
      </c>
      <c r="B1218" s="107">
        <v>45219</v>
      </c>
      <c r="C1218" s="104">
        <v>4.851</v>
      </c>
      <c r="D1218" s="111">
        <f t="shared" si="18"/>
        <v>4.8509999999999998E-2</v>
      </c>
    </row>
    <row r="1219" spans="1:4" x14ac:dyDescent="0.3">
      <c r="A1219" t="s">
        <v>1</v>
      </c>
      <c r="B1219" s="107">
        <v>45222</v>
      </c>
      <c r="C1219" s="104">
        <v>4.8550000000000004</v>
      </c>
      <c r="D1219" s="111">
        <f t="shared" si="18"/>
        <v>4.8550000000000003E-2</v>
      </c>
    </row>
    <row r="1220" spans="1:4" x14ac:dyDescent="0.3">
      <c r="A1220" t="s">
        <v>1</v>
      </c>
      <c r="B1220" s="107">
        <v>45223</v>
      </c>
      <c r="C1220" s="104">
        <v>4.984</v>
      </c>
      <c r="D1220" s="111">
        <f t="shared" ref="D1220:D1265" si="19">C1220/100</f>
        <v>4.9840000000000002E-2</v>
      </c>
    </row>
    <row r="1221" spans="1:4" x14ac:dyDescent="0.3">
      <c r="A1221" t="s">
        <v>1</v>
      </c>
      <c r="B1221" s="107">
        <v>45224</v>
      </c>
      <c r="C1221" s="104">
        <v>5.25</v>
      </c>
      <c r="D1221" s="111">
        <f t="shared" si="19"/>
        <v>5.2499999999999998E-2</v>
      </c>
    </row>
    <row r="1222" spans="1:4" x14ac:dyDescent="0.3">
      <c r="A1222" t="s">
        <v>1</v>
      </c>
      <c r="B1222" s="107">
        <v>45225</v>
      </c>
      <c r="C1222" s="104">
        <v>5.0960000000000001</v>
      </c>
      <c r="D1222" s="111">
        <f t="shared" si="19"/>
        <v>5.0959999999999998E-2</v>
      </c>
    </row>
    <row r="1223" spans="1:4" x14ac:dyDescent="0.3">
      <c r="A1223" t="s">
        <v>1</v>
      </c>
      <c r="B1223" s="107">
        <v>45226</v>
      </c>
      <c r="C1223" s="104">
        <v>4.8360000000000003</v>
      </c>
      <c r="D1223" s="111">
        <f t="shared" si="19"/>
        <v>4.836E-2</v>
      </c>
    </row>
    <row r="1224" spans="1:4" x14ac:dyDescent="0.3">
      <c r="A1224" t="s">
        <v>1</v>
      </c>
      <c r="B1224" s="107">
        <v>45229</v>
      </c>
      <c r="C1224" s="104">
        <v>5.2329999999999997</v>
      </c>
      <c r="D1224" s="111">
        <f t="shared" si="19"/>
        <v>5.2329999999999995E-2</v>
      </c>
    </row>
    <row r="1225" spans="1:4" x14ac:dyDescent="0.3">
      <c r="A1225" t="s">
        <v>1</v>
      </c>
      <c r="B1225" s="107">
        <v>45230</v>
      </c>
      <c r="C1225" s="104">
        <v>3.9980000000000002</v>
      </c>
      <c r="D1225" s="111">
        <f t="shared" si="19"/>
        <v>3.9980000000000002E-2</v>
      </c>
    </row>
    <row r="1226" spans="1:4" x14ac:dyDescent="0.3">
      <c r="A1226" t="s">
        <v>1</v>
      </c>
      <c r="B1226" s="107">
        <v>45232</v>
      </c>
      <c r="C1226" s="104">
        <v>4.5030000000000001</v>
      </c>
      <c r="D1226" s="111">
        <f t="shared" si="19"/>
        <v>4.5030000000000001E-2</v>
      </c>
    </row>
    <row r="1227" spans="1:4" x14ac:dyDescent="0.3">
      <c r="A1227" t="s">
        <v>1</v>
      </c>
      <c r="B1227" s="107">
        <v>45233</v>
      </c>
      <c r="C1227" s="104">
        <v>4.99</v>
      </c>
      <c r="D1227" s="111">
        <f t="shared" si="19"/>
        <v>4.99E-2</v>
      </c>
    </row>
    <row r="1228" spans="1:4" x14ac:dyDescent="0.3">
      <c r="A1228" t="s">
        <v>1</v>
      </c>
      <c r="B1228" s="107">
        <v>45236</v>
      </c>
      <c r="C1228" s="104">
        <v>5.0270000000000001</v>
      </c>
      <c r="D1228" s="111">
        <f t="shared" si="19"/>
        <v>5.0270000000000002E-2</v>
      </c>
    </row>
    <row r="1229" spans="1:4" x14ac:dyDescent="0.3">
      <c r="A1229" t="s">
        <v>1</v>
      </c>
      <c r="B1229" s="107">
        <v>45237</v>
      </c>
      <c r="C1229" s="104">
        <v>4.8520000000000003</v>
      </c>
      <c r="D1229" s="111">
        <f t="shared" si="19"/>
        <v>4.8520000000000001E-2</v>
      </c>
    </row>
    <row r="1230" spans="1:4" x14ac:dyDescent="0.3">
      <c r="A1230" t="s">
        <v>1</v>
      </c>
      <c r="B1230" s="107">
        <v>45238</v>
      </c>
      <c r="C1230" s="104">
        <v>4.7480000000000002</v>
      </c>
      <c r="D1230" s="111">
        <f t="shared" si="19"/>
        <v>4.7480000000000001E-2</v>
      </c>
    </row>
    <row r="1231" spans="1:4" x14ac:dyDescent="0.3">
      <c r="A1231" t="s">
        <v>1</v>
      </c>
      <c r="B1231" s="107">
        <v>45239</v>
      </c>
      <c r="C1231" s="104">
        <v>5.0019999999999998</v>
      </c>
      <c r="D1231" s="111">
        <f t="shared" si="19"/>
        <v>5.0019999999999995E-2</v>
      </c>
    </row>
    <row r="1232" spans="1:4" x14ac:dyDescent="0.3">
      <c r="A1232" t="s">
        <v>1</v>
      </c>
      <c r="B1232" s="107">
        <v>45240</v>
      </c>
      <c r="C1232" s="104">
        <v>4.9630000000000001</v>
      </c>
      <c r="D1232" s="111">
        <f t="shared" si="19"/>
        <v>4.9630000000000001E-2</v>
      </c>
    </row>
    <row r="1233" spans="1:4" x14ac:dyDescent="0.3">
      <c r="A1233" t="s">
        <v>1</v>
      </c>
      <c r="B1233" s="107">
        <v>45243</v>
      </c>
      <c r="C1233" s="104">
        <v>4.8650000000000002</v>
      </c>
      <c r="D1233" s="111">
        <f t="shared" si="19"/>
        <v>4.8649999999999999E-2</v>
      </c>
    </row>
    <row r="1234" spans="1:4" x14ac:dyDescent="0.3">
      <c r="A1234" t="s">
        <v>1</v>
      </c>
      <c r="B1234" s="107">
        <v>45244</v>
      </c>
      <c r="C1234" s="104">
        <v>4.8789999999999996</v>
      </c>
      <c r="D1234" s="111">
        <f t="shared" si="19"/>
        <v>4.8789999999999993E-2</v>
      </c>
    </row>
    <row r="1235" spans="1:4" x14ac:dyDescent="0.3">
      <c r="A1235" t="s">
        <v>1</v>
      </c>
      <c r="B1235" s="107">
        <v>45245</v>
      </c>
      <c r="C1235" s="104">
        <v>4.8369999999999997</v>
      </c>
      <c r="D1235" s="111">
        <f t="shared" si="19"/>
        <v>4.8369999999999996E-2</v>
      </c>
    </row>
    <row r="1236" spans="1:4" x14ac:dyDescent="0.3">
      <c r="A1236" t="s">
        <v>1</v>
      </c>
      <c r="B1236" s="107">
        <v>45246</v>
      </c>
      <c r="C1236" s="104">
        <v>5.2</v>
      </c>
      <c r="D1236" s="111">
        <f t="shared" si="19"/>
        <v>5.2000000000000005E-2</v>
      </c>
    </row>
    <row r="1237" spans="1:4" x14ac:dyDescent="0.3">
      <c r="A1237" t="s">
        <v>1</v>
      </c>
      <c r="B1237" s="107">
        <v>45247</v>
      </c>
      <c r="C1237" s="104">
        <v>4.9820000000000002</v>
      </c>
      <c r="D1237" s="111">
        <f t="shared" si="19"/>
        <v>4.9820000000000003E-2</v>
      </c>
    </row>
    <row r="1238" spans="1:4" x14ac:dyDescent="0.3">
      <c r="A1238" t="s">
        <v>1</v>
      </c>
      <c r="B1238" s="107">
        <v>45250</v>
      </c>
      <c r="C1238" s="104">
        <v>5.117</v>
      </c>
      <c r="D1238" s="111">
        <f t="shared" si="19"/>
        <v>5.117E-2</v>
      </c>
    </row>
    <row r="1239" spans="1:4" x14ac:dyDescent="0.3">
      <c r="A1239" t="s">
        <v>1</v>
      </c>
      <c r="B1239" s="107">
        <v>45251</v>
      </c>
      <c r="C1239" s="104">
        <v>4.96</v>
      </c>
      <c r="D1239" s="111">
        <f t="shared" si="19"/>
        <v>4.9599999999999998E-2</v>
      </c>
    </row>
    <row r="1240" spans="1:4" x14ac:dyDescent="0.3">
      <c r="A1240" t="s">
        <v>1</v>
      </c>
      <c r="B1240" s="107">
        <v>45252</v>
      </c>
      <c r="C1240" s="104">
        <v>5.1050000000000004</v>
      </c>
      <c r="D1240" s="111">
        <f t="shared" si="19"/>
        <v>5.1050000000000005E-2</v>
      </c>
    </row>
    <row r="1241" spans="1:4" x14ac:dyDescent="0.3">
      <c r="A1241" t="s">
        <v>1</v>
      </c>
      <c r="B1241" s="107">
        <v>45253</v>
      </c>
      <c r="C1241" s="104">
        <v>5.1070000000000002</v>
      </c>
      <c r="D1241" s="111">
        <f t="shared" si="19"/>
        <v>5.1070000000000004E-2</v>
      </c>
    </row>
    <row r="1242" spans="1:4" x14ac:dyDescent="0.3">
      <c r="A1242" t="s">
        <v>1</v>
      </c>
      <c r="B1242" s="107">
        <v>45254</v>
      </c>
      <c r="C1242" s="104">
        <v>4.8019999999999996</v>
      </c>
      <c r="D1242" s="111">
        <f t="shared" si="19"/>
        <v>4.8019999999999993E-2</v>
      </c>
    </row>
    <row r="1243" spans="1:4" x14ac:dyDescent="0.3">
      <c r="A1243" t="s">
        <v>1</v>
      </c>
      <c r="B1243" s="107">
        <v>45257</v>
      </c>
      <c r="C1243" s="104">
        <v>4.9180000000000001</v>
      </c>
      <c r="D1243" s="111">
        <f t="shared" si="19"/>
        <v>4.9180000000000001E-2</v>
      </c>
    </row>
    <row r="1244" spans="1:4" x14ac:dyDescent="0.3">
      <c r="A1244" t="s">
        <v>1</v>
      </c>
      <c r="B1244" s="107">
        <v>45258</v>
      </c>
      <c r="C1244" s="104">
        <v>5.1529999999999996</v>
      </c>
      <c r="D1244" s="111">
        <f t="shared" si="19"/>
        <v>5.1529999999999992E-2</v>
      </c>
    </row>
    <row r="1245" spans="1:4" x14ac:dyDescent="0.3">
      <c r="A1245" t="s">
        <v>1</v>
      </c>
      <c r="B1245" s="107">
        <v>45259</v>
      </c>
      <c r="C1245" s="104">
        <v>4.5810000000000004</v>
      </c>
      <c r="D1245" s="111">
        <f t="shared" si="19"/>
        <v>4.5810000000000003E-2</v>
      </c>
    </row>
    <row r="1246" spans="1:4" x14ac:dyDescent="0.3">
      <c r="A1246" t="s">
        <v>1</v>
      </c>
      <c r="B1246" s="107">
        <v>45260</v>
      </c>
      <c r="C1246" s="104">
        <v>4.0670000000000002</v>
      </c>
      <c r="D1246" s="111">
        <f t="shared" si="19"/>
        <v>4.0670000000000005E-2</v>
      </c>
    </row>
    <row r="1247" spans="1:4" x14ac:dyDescent="0.3">
      <c r="A1247" t="s">
        <v>1</v>
      </c>
      <c r="B1247" s="107">
        <v>45261</v>
      </c>
      <c r="C1247" s="104">
        <v>5.0570000000000004</v>
      </c>
      <c r="D1247" s="111">
        <f t="shared" si="19"/>
        <v>5.0570000000000004E-2</v>
      </c>
    </row>
    <row r="1248" spans="1:4" x14ac:dyDescent="0.3">
      <c r="A1248" t="s">
        <v>1</v>
      </c>
      <c r="B1248" s="107">
        <v>45264</v>
      </c>
      <c r="C1248" s="104">
        <v>4.843</v>
      </c>
      <c r="D1248" s="111">
        <f t="shared" si="19"/>
        <v>4.8430000000000001E-2</v>
      </c>
    </row>
    <row r="1249" spans="1:4" x14ac:dyDescent="0.3">
      <c r="A1249" t="s">
        <v>1</v>
      </c>
      <c r="B1249" s="107">
        <v>45265</v>
      </c>
      <c r="C1249" s="104">
        <v>4.7949999999999999</v>
      </c>
      <c r="D1249" s="111">
        <f t="shared" si="19"/>
        <v>4.795E-2</v>
      </c>
    </row>
    <row r="1250" spans="1:4" x14ac:dyDescent="0.3">
      <c r="A1250" t="s">
        <v>1</v>
      </c>
      <c r="B1250" s="107">
        <v>45266</v>
      </c>
      <c r="C1250" s="104">
        <v>4.8540000000000001</v>
      </c>
      <c r="D1250" s="111">
        <f t="shared" si="19"/>
        <v>4.854E-2</v>
      </c>
    </row>
    <row r="1251" spans="1:4" x14ac:dyDescent="0.3">
      <c r="A1251" t="s">
        <v>1</v>
      </c>
      <c r="B1251" s="107">
        <v>45267</v>
      </c>
      <c r="C1251" s="104">
        <v>5.0129999999999999</v>
      </c>
      <c r="D1251" s="111">
        <f t="shared" si="19"/>
        <v>5.0130000000000001E-2</v>
      </c>
    </row>
    <row r="1252" spans="1:4" x14ac:dyDescent="0.3">
      <c r="A1252" t="s">
        <v>1</v>
      </c>
      <c r="B1252" s="107">
        <v>45268</v>
      </c>
      <c r="C1252" s="104">
        <v>4.7809999999999997</v>
      </c>
      <c r="D1252" s="111">
        <f t="shared" si="19"/>
        <v>4.7809999999999998E-2</v>
      </c>
    </row>
    <row r="1253" spans="1:4" x14ac:dyDescent="0.3">
      <c r="A1253" t="s">
        <v>1</v>
      </c>
      <c r="B1253" s="107">
        <v>45271</v>
      </c>
      <c r="C1253" s="104">
        <v>4.6440000000000001</v>
      </c>
      <c r="D1253" s="111">
        <f t="shared" si="19"/>
        <v>4.6440000000000002E-2</v>
      </c>
    </row>
    <row r="1254" spans="1:4" x14ac:dyDescent="0.3">
      <c r="A1254" t="s">
        <v>1</v>
      </c>
      <c r="B1254" s="107">
        <v>45272</v>
      </c>
      <c r="C1254" s="104">
        <v>5.0960000000000001</v>
      </c>
      <c r="D1254" s="111">
        <f t="shared" si="19"/>
        <v>5.0959999999999998E-2</v>
      </c>
    </row>
    <row r="1255" spans="1:4" x14ac:dyDescent="0.3">
      <c r="A1255" t="s">
        <v>1</v>
      </c>
      <c r="B1255" s="107">
        <v>45273</v>
      </c>
      <c r="C1255" s="104">
        <v>5.3</v>
      </c>
      <c r="D1255" s="111">
        <f t="shared" si="19"/>
        <v>5.2999999999999999E-2</v>
      </c>
    </row>
    <row r="1256" spans="1:4" x14ac:dyDescent="0.3">
      <c r="A1256" t="s">
        <v>1</v>
      </c>
      <c r="B1256" s="107">
        <v>45274</v>
      </c>
      <c r="C1256" s="104">
        <v>5.0679999999999996</v>
      </c>
      <c r="D1256" s="111">
        <f t="shared" si="19"/>
        <v>5.0679999999999996E-2</v>
      </c>
    </row>
    <row r="1257" spans="1:4" x14ac:dyDescent="0.3">
      <c r="A1257" t="s">
        <v>1</v>
      </c>
      <c r="B1257" s="107">
        <v>45275</v>
      </c>
      <c r="C1257" s="104">
        <v>5.1440000000000001</v>
      </c>
      <c r="D1257" s="111">
        <f t="shared" si="19"/>
        <v>5.144E-2</v>
      </c>
    </row>
    <row r="1258" spans="1:4" x14ac:dyDescent="0.3">
      <c r="A1258" t="s">
        <v>1</v>
      </c>
      <c r="B1258" s="107">
        <v>45278</v>
      </c>
      <c r="C1258" s="104">
        <v>5.0999999999999996</v>
      </c>
      <c r="D1258" s="111">
        <f t="shared" si="19"/>
        <v>5.0999999999999997E-2</v>
      </c>
    </row>
    <row r="1259" spans="1:4" x14ac:dyDescent="0.3">
      <c r="A1259" t="s">
        <v>1</v>
      </c>
      <c r="B1259" s="107">
        <v>45279</v>
      </c>
      <c r="C1259" s="104">
        <v>4.8250000000000002</v>
      </c>
      <c r="D1259" s="111">
        <f t="shared" si="19"/>
        <v>4.8250000000000001E-2</v>
      </c>
    </row>
    <row r="1260" spans="1:4" x14ac:dyDescent="0.3">
      <c r="A1260" t="s">
        <v>1</v>
      </c>
      <c r="B1260" s="107">
        <v>45280</v>
      </c>
      <c r="C1260" s="104">
        <v>5.0309999999999997</v>
      </c>
      <c r="D1260" s="111">
        <f t="shared" si="19"/>
        <v>5.0309999999999994E-2</v>
      </c>
    </row>
    <row r="1261" spans="1:4" x14ac:dyDescent="0.3">
      <c r="A1261" t="s">
        <v>1</v>
      </c>
      <c r="B1261" s="107">
        <v>45281</v>
      </c>
      <c r="C1261" s="104">
        <v>5.0659999999999998</v>
      </c>
      <c r="D1261" s="111">
        <f t="shared" si="19"/>
        <v>5.0659999999999997E-2</v>
      </c>
    </row>
    <row r="1262" spans="1:4" x14ac:dyDescent="0.3">
      <c r="A1262" t="s">
        <v>1</v>
      </c>
      <c r="B1262" s="107">
        <v>45282</v>
      </c>
      <c r="C1262" s="104">
        <v>5.0060000000000002</v>
      </c>
      <c r="D1262" s="111">
        <f t="shared" si="19"/>
        <v>5.006E-2</v>
      </c>
    </row>
    <row r="1263" spans="1:4" x14ac:dyDescent="0.3">
      <c r="A1263" t="s">
        <v>1</v>
      </c>
      <c r="B1263" s="107">
        <v>45287</v>
      </c>
      <c r="C1263" s="104">
        <v>4.9749999999999996</v>
      </c>
      <c r="D1263" s="111">
        <f t="shared" si="19"/>
        <v>4.9749999999999996E-2</v>
      </c>
    </row>
    <row r="1264" spans="1:4" x14ac:dyDescent="0.3">
      <c r="A1264" t="s">
        <v>1</v>
      </c>
      <c r="B1264" s="107">
        <v>45288</v>
      </c>
      <c r="C1264" s="104">
        <v>4.4059999999999997</v>
      </c>
      <c r="D1264" s="111">
        <f t="shared" si="19"/>
        <v>4.4059999999999995E-2</v>
      </c>
    </row>
    <row r="1265" spans="1:4" x14ac:dyDescent="0.3">
      <c r="A1265" t="s">
        <v>1</v>
      </c>
      <c r="B1265" s="107">
        <v>45289</v>
      </c>
      <c r="C1265" s="104">
        <v>2.0430000000000001</v>
      </c>
      <c r="D1265" s="111">
        <f t="shared" si="19"/>
        <v>2.043E-2</v>
      </c>
    </row>
  </sheetData>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E1265"/>
  <sheetViews>
    <sheetView showGridLines="0" zoomScale="85" zoomScaleNormal="85" workbookViewId="0"/>
  </sheetViews>
  <sheetFormatPr defaultColWidth="8.5546875" defaultRowHeight="14.4" x14ac:dyDescent="0.3"/>
  <cols>
    <col min="1" max="1" width="11.5546875" customWidth="1"/>
    <col min="2" max="2" width="10.109375" bestFit="1" customWidth="1"/>
    <col min="3" max="3" width="17" style="70" bestFit="1" customWidth="1"/>
  </cols>
  <sheetData>
    <row r="1" spans="1:3" x14ac:dyDescent="0.3">
      <c r="A1" s="103" t="s">
        <v>168</v>
      </c>
    </row>
    <row r="2" spans="1:3" x14ac:dyDescent="0.3">
      <c r="A2" s="105" t="s">
        <v>21</v>
      </c>
      <c r="B2" s="105" t="s">
        <v>9</v>
      </c>
      <c r="C2" s="119" t="s">
        <v>22</v>
      </c>
    </row>
    <row r="3" spans="1:3" x14ac:dyDescent="0.3">
      <c r="A3" t="s">
        <v>2</v>
      </c>
      <c r="B3" s="107">
        <v>43467</v>
      </c>
      <c r="C3" s="70">
        <v>100</v>
      </c>
    </row>
    <row r="4" spans="1:3" x14ac:dyDescent="0.3">
      <c r="A4" t="s">
        <v>2</v>
      </c>
      <c r="B4" s="107">
        <v>43468</v>
      </c>
      <c r="C4" s="70">
        <v>100.00346027000001</v>
      </c>
    </row>
    <row r="5" spans="1:3" x14ac:dyDescent="0.3">
      <c r="A5" t="s">
        <v>2</v>
      </c>
      <c r="B5" s="107">
        <v>43469</v>
      </c>
      <c r="C5" s="70">
        <v>100.00680834000001</v>
      </c>
    </row>
    <row r="6" spans="1:3" x14ac:dyDescent="0.3">
      <c r="A6" t="s">
        <v>2</v>
      </c>
      <c r="B6" s="107">
        <v>43472</v>
      </c>
      <c r="C6" s="70">
        <v>100.01697615</v>
      </c>
    </row>
    <row r="7" spans="1:3" x14ac:dyDescent="0.3">
      <c r="A7" t="s">
        <v>2</v>
      </c>
      <c r="B7" s="107">
        <v>43473</v>
      </c>
      <c r="C7" s="70">
        <v>100.02069733</v>
      </c>
    </row>
    <row r="8" spans="1:3" x14ac:dyDescent="0.3">
      <c r="A8" t="s">
        <v>2</v>
      </c>
      <c r="B8" s="107">
        <v>43474</v>
      </c>
      <c r="C8" s="70">
        <v>100.02428985</v>
      </c>
    </row>
    <row r="9" spans="1:3" x14ac:dyDescent="0.3">
      <c r="A9" t="s">
        <v>2</v>
      </c>
      <c r="B9" s="107">
        <v>43475</v>
      </c>
      <c r="C9" s="70">
        <v>100.02795102</v>
      </c>
    </row>
    <row r="10" spans="1:3" x14ac:dyDescent="0.3">
      <c r="A10" t="s">
        <v>2</v>
      </c>
      <c r="B10" s="107">
        <v>43476</v>
      </c>
      <c r="C10" s="70">
        <v>100.03156847</v>
      </c>
    </row>
    <row r="11" spans="1:3" x14ac:dyDescent="0.3">
      <c r="A11" t="s">
        <v>2</v>
      </c>
      <c r="B11" s="107">
        <v>43479</v>
      </c>
      <c r="C11" s="70">
        <v>100.04173058000001</v>
      </c>
    </row>
    <row r="12" spans="1:3" x14ac:dyDescent="0.3">
      <c r="A12" t="s">
        <v>2</v>
      </c>
      <c r="B12" s="107">
        <v>43480</v>
      </c>
      <c r="C12" s="70">
        <v>100.04509088</v>
      </c>
    </row>
    <row r="13" spans="1:3" x14ac:dyDescent="0.3">
      <c r="A13" t="s">
        <v>2</v>
      </c>
      <c r="B13" s="107">
        <v>43481</v>
      </c>
      <c r="C13" s="70">
        <v>100.04836358999999</v>
      </c>
    </row>
    <row r="14" spans="1:3" x14ac:dyDescent="0.3">
      <c r="A14" t="s">
        <v>2</v>
      </c>
      <c r="B14" s="107">
        <v>43482</v>
      </c>
      <c r="C14" s="70">
        <v>100.05164737</v>
      </c>
    </row>
    <row r="15" spans="1:3" x14ac:dyDescent="0.3">
      <c r="A15" t="s">
        <v>2</v>
      </c>
      <c r="B15" s="107">
        <v>43483</v>
      </c>
      <c r="C15" s="70">
        <v>100.05463795999999</v>
      </c>
    </row>
    <row r="16" spans="1:3" x14ac:dyDescent="0.3">
      <c r="A16" t="s">
        <v>2</v>
      </c>
      <c r="B16" s="107">
        <v>43486</v>
      </c>
      <c r="C16" s="70">
        <v>100.06292741</v>
      </c>
    </row>
    <row r="17" spans="1:5" x14ac:dyDescent="0.3">
      <c r="A17" t="s">
        <v>2</v>
      </c>
      <c r="B17" s="107">
        <v>43487</v>
      </c>
      <c r="C17" s="70">
        <v>100.06519733</v>
      </c>
    </row>
    <row r="18" spans="1:5" x14ac:dyDescent="0.3">
      <c r="A18" t="s">
        <v>2</v>
      </c>
      <c r="B18" s="107">
        <v>43488</v>
      </c>
      <c r="C18" s="70">
        <v>100.06793611000001</v>
      </c>
    </row>
    <row r="19" spans="1:5" x14ac:dyDescent="0.3">
      <c r="A19" t="s">
        <v>2</v>
      </c>
      <c r="B19" s="107">
        <v>43489</v>
      </c>
      <c r="C19" s="70">
        <v>100.07004164</v>
      </c>
    </row>
    <row r="20" spans="1:5" x14ac:dyDescent="0.3">
      <c r="A20" t="s">
        <v>2</v>
      </c>
      <c r="B20" s="107">
        <v>43490</v>
      </c>
      <c r="C20" s="70">
        <v>100.07185661</v>
      </c>
    </row>
    <row r="21" spans="1:5" x14ac:dyDescent="0.3">
      <c r="A21" t="s">
        <v>2</v>
      </c>
      <c r="B21" s="107">
        <v>43493</v>
      </c>
      <c r="C21" s="70">
        <v>100.07723582</v>
      </c>
    </row>
    <row r="22" spans="1:5" x14ac:dyDescent="0.3">
      <c r="A22" t="s">
        <v>2</v>
      </c>
      <c r="B22" s="107">
        <v>43494</v>
      </c>
      <c r="C22" s="70">
        <v>100.07919624</v>
      </c>
    </row>
    <row r="23" spans="1:5" x14ac:dyDescent="0.3">
      <c r="A23" t="s">
        <v>2</v>
      </c>
      <c r="B23" s="107">
        <v>43495</v>
      </c>
      <c r="C23" s="70">
        <v>100.08115943</v>
      </c>
    </row>
    <row r="24" spans="1:5" x14ac:dyDescent="0.3">
      <c r="A24" t="s">
        <v>2</v>
      </c>
      <c r="B24" s="107">
        <v>43496</v>
      </c>
      <c r="C24" s="70">
        <v>100.0839288</v>
      </c>
    </row>
    <row r="25" spans="1:5" x14ac:dyDescent="0.3">
      <c r="A25" t="s">
        <v>2</v>
      </c>
      <c r="B25" s="107">
        <v>43497</v>
      </c>
      <c r="C25" s="70">
        <v>100.08642679</v>
      </c>
    </row>
    <row r="26" spans="1:5" x14ac:dyDescent="0.3">
      <c r="A26" t="s">
        <v>2</v>
      </c>
      <c r="B26" s="107">
        <v>43500</v>
      </c>
      <c r="C26" s="70">
        <v>100.09692352</v>
      </c>
    </row>
    <row r="27" spans="1:5" x14ac:dyDescent="0.3">
      <c r="A27" t="s">
        <v>2</v>
      </c>
      <c r="B27" s="107">
        <v>43501</v>
      </c>
      <c r="C27" s="70">
        <v>100.10032682000001</v>
      </c>
      <c r="E27" s="108"/>
    </row>
    <row r="28" spans="1:5" x14ac:dyDescent="0.3">
      <c r="A28" t="s">
        <v>2</v>
      </c>
      <c r="B28" s="107">
        <v>43502</v>
      </c>
      <c r="C28" s="70">
        <v>100.10380153</v>
      </c>
    </row>
    <row r="29" spans="1:5" x14ac:dyDescent="0.3">
      <c r="A29" t="s">
        <v>2</v>
      </c>
      <c r="B29" s="107">
        <v>43503</v>
      </c>
      <c r="C29" s="70">
        <v>100.10722975</v>
      </c>
    </row>
    <row r="30" spans="1:5" x14ac:dyDescent="0.3">
      <c r="A30" t="s">
        <v>2</v>
      </c>
      <c r="B30" s="107">
        <v>43504</v>
      </c>
      <c r="C30" s="70">
        <v>100.11067727</v>
      </c>
    </row>
    <row r="31" spans="1:5" x14ac:dyDescent="0.3">
      <c r="A31" t="s">
        <v>2</v>
      </c>
      <c r="B31" s="107">
        <v>43507</v>
      </c>
      <c r="C31" s="70">
        <v>100.1209873</v>
      </c>
    </row>
    <row r="32" spans="1:5" x14ac:dyDescent="0.3">
      <c r="A32" t="s">
        <v>2</v>
      </c>
      <c r="B32" s="107">
        <v>43508</v>
      </c>
      <c r="C32" s="70">
        <v>100.12463828999999</v>
      </c>
    </row>
    <row r="33" spans="1:3" x14ac:dyDescent="0.3">
      <c r="A33" t="s">
        <v>2</v>
      </c>
      <c r="B33" s="107">
        <v>43509</v>
      </c>
      <c r="C33" s="70">
        <v>100.1283717</v>
      </c>
    </row>
    <row r="34" spans="1:3" x14ac:dyDescent="0.3">
      <c r="A34" t="s">
        <v>2</v>
      </c>
      <c r="B34" s="107">
        <v>43510</v>
      </c>
      <c r="C34" s="70">
        <v>100.13207508000001</v>
      </c>
    </row>
    <row r="35" spans="1:3" x14ac:dyDescent="0.3">
      <c r="A35" t="s">
        <v>2</v>
      </c>
      <c r="B35" s="107">
        <v>43511</v>
      </c>
      <c r="C35" s="70">
        <v>100.13571824</v>
      </c>
    </row>
    <row r="36" spans="1:3" x14ac:dyDescent="0.3">
      <c r="A36" t="s">
        <v>2</v>
      </c>
      <c r="B36" s="107">
        <v>43514</v>
      </c>
      <c r="C36" s="70">
        <v>100.14604731</v>
      </c>
    </row>
    <row r="37" spans="1:3" x14ac:dyDescent="0.3">
      <c r="A37" t="s">
        <v>2</v>
      </c>
      <c r="B37" s="107">
        <v>43515</v>
      </c>
      <c r="C37" s="70">
        <v>100.14955654000001</v>
      </c>
    </row>
    <row r="38" spans="1:3" x14ac:dyDescent="0.3">
      <c r="A38" t="s">
        <v>2</v>
      </c>
      <c r="B38" s="107">
        <v>43516</v>
      </c>
      <c r="C38" s="70">
        <v>100.15296437000001</v>
      </c>
    </row>
    <row r="39" spans="1:3" x14ac:dyDescent="0.3">
      <c r="A39" t="s">
        <v>2</v>
      </c>
      <c r="B39" s="107">
        <v>43517</v>
      </c>
      <c r="C39" s="70">
        <v>100.1564903</v>
      </c>
    </row>
    <row r="40" spans="1:3" x14ac:dyDescent="0.3">
      <c r="A40" t="s">
        <v>2</v>
      </c>
      <c r="B40" s="107">
        <v>43518</v>
      </c>
      <c r="C40" s="70">
        <v>100.15993129</v>
      </c>
    </row>
    <row r="41" spans="1:3" x14ac:dyDescent="0.3">
      <c r="A41" t="s">
        <v>2</v>
      </c>
      <c r="B41" s="107">
        <v>43521</v>
      </c>
      <c r="C41" s="70">
        <v>100.16962897000001</v>
      </c>
    </row>
    <row r="42" spans="1:3" x14ac:dyDescent="0.3">
      <c r="A42" t="s">
        <v>2</v>
      </c>
      <c r="B42" s="107">
        <v>43522</v>
      </c>
      <c r="C42" s="70">
        <v>100.172055</v>
      </c>
    </row>
    <row r="43" spans="1:3" x14ac:dyDescent="0.3">
      <c r="A43" t="s">
        <v>2</v>
      </c>
      <c r="B43" s="107">
        <v>43523</v>
      </c>
      <c r="C43" s="70">
        <v>100.17423134000001</v>
      </c>
    </row>
    <row r="44" spans="1:3" x14ac:dyDescent="0.3">
      <c r="A44" t="s">
        <v>2</v>
      </c>
      <c r="B44" s="107">
        <v>43524</v>
      </c>
      <c r="C44" s="70">
        <v>100.17738202</v>
      </c>
    </row>
    <row r="45" spans="1:3" x14ac:dyDescent="0.3">
      <c r="A45" t="s">
        <v>2</v>
      </c>
      <c r="B45" s="107">
        <v>43525</v>
      </c>
      <c r="C45" s="70">
        <v>100.17986861999999</v>
      </c>
    </row>
    <row r="46" spans="1:3" x14ac:dyDescent="0.3">
      <c r="A46" t="s">
        <v>2</v>
      </c>
      <c r="B46" s="107">
        <v>43528</v>
      </c>
      <c r="C46" s="70">
        <v>100.19059747</v>
      </c>
    </row>
    <row r="47" spans="1:3" x14ac:dyDescent="0.3">
      <c r="A47" t="s">
        <v>2</v>
      </c>
      <c r="B47" s="107">
        <v>43529</v>
      </c>
      <c r="C47" s="70">
        <v>100.19414669</v>
      </c>
    </row>
    <row r="48" spans="1:3" x14ac:dyDescent="0.3">
      <c r="A48" t="s">
        <v>2</v>
      </c>
      <c r="B48" s="107">
        <v>43530</v>
      </c>
      <c r="C48" s="70">
        <v>100.19775368000001</v>
      </c>
    </row>
    <row r="49" spans="1:3" x14ac:dyDescent="0.3">
      <c r="A49" t="s">
        <v>2</v>
      </c>
      <c r="B49" s="107">
        <v>43531</v>
      </c>
      <c r="C49" s="70">
        <v>100.20143766</v>
      </c>
    </row>
    <row r="50" spans="1:3" x14ac:dyDescent="0.3">
      <c r="A50" t="s">
        <v>2</v>
      </c>
      <c r="B50" s="107">
        <v>43532</v>
      </c>
      <c r="C50" s="70">
        <v>100.20504217</v>
      </c>
    </row>
    <row r="51" spans="1:3" x14ac:dyDescent="0.3">
      <c r="A51" t="s">
        <v>2</v>
      </c>
      <c r="B51" s="107">
        <v>43535</v>
      </c>
      <c r="C51" s="70">
        <v>100.216342</v>
      </c>
    </row>
    <row r="52" spans="1:3" x14ac:dyDescent="0.3">
      <c r="A52" t="s">
        <v>2</v>
      </c>
      <c r="B52" s="107">
        <v>43536</v>
      </c>
      <c r="C52" s="70">
        <v>100.21982623</v>
      </c>
    </row>
    <row r="53" spans="1:3" x14ac:dyDescent="0.3">
      <c r="A53" t="s">
        <v>2</v>
      </c>
      <c r="B53" s="107">
        <v>43537</v>
      </c>
      <c r="C53" s="70">
        <v>100.22342042</v>
      </c>
    </row>
    <row r="54" spans="1:3" x14ac:dyDescent="0.3">
      <c r="A54" t="s">
        <v>2</v>
      </c>
      <c r="B54" s="107">
        <v>43538</v>
      </c>
      <c r="C54" s="70">
        <v>100.22696256</v>
      </c>
    </row>
    <row r="55" spans="1:3" x14ac:dyDescent="0.3">
      <c r="A55" t="s">
        <v>2</v>
      </c>
      <c r="B55" s="107">
        <v>43539</v>
      </c>
      <c r="C55" s="70">
        <v>100.23058446</v>
      </c>
    </row>
    <row r="56" spans="1:3" x14ac:dyDescent="0.3">
      <c r="A56" t="s">
        <v>2</v>
      </c>
      <c r="B56" s="107">
        <v>43542</v>
      </c>
      <c r="C56" s="70">
        <v>100.24121165</v>
      </c>
    </row>
    <row r="57" spans="1:3" x14ac:dyDescent="0.3">
      <c r="A57" t="s">
        <v>2</v>
      </c>
      <c r="B57" s="107">
        <v>43543</v>
      </c>
      <c r="C57" s="70">
        <v>100.24484505</v>
      </c>
    </row>
    <row r="58" spans="1:3" x14ac:dyDescent="0.3">
      <c r="A58" t="s">
        <v>2</v>
      </c>
      <c r="B58" s="107">
        <v>43544</v>
      </c>
      <c r="C58" s="70">
        <v>100.24844563000001</v>
      </c>
    </row>
    <row r="59" spans="1:3" x14ac:dyDescent="0.3">
      <c r="A59" t="s">
        <v>2</v>
      </c>
      <c r="B59" s="107">
        <v>43545</v>
      </c>
      <c r="C59" s="70">
        <v>100.25202985</v>
      </c>
    </row>
    <row r="60" spans="1:3" x14ac:dyDescent="0.3">
      <c r="A60" t="s">
        <v>2</v>
      </c>
      <c r="B60" s="107">
        <v>43546</v>
      </c>
      <c r="C60" s="70">
        <v>100.25571308000001</v>
      </c>
    </row>
    <row r="61" spans="1:3" x14ac:dyDescent="0.3">
      <c r="A61" t="s">
        <v>2</v>
      </c>
      <c r="B61" s="107">
        <v>43549</v>
      </c>
      <c r="C61" s="70">
        <v>100.26589797</v>
      </c>
    </row>
    <row r="62" spans="1:3" x14ac:dyDescent="0.3">
      <c r="A62" t="s">
        <v>2</v>
      </c>
      <c r="B62" s="107">
        <v>43550</v>
      </c>
      <c r="C62" s="70">
        <v>100.26911472</v>
      </c>
    </row>
    <row r="63" spans="1:3" x14ac:dyDescent="0.3">
      <c r="A63" t="s">
        <v>2</v>
      </c>
      <c r="B63" s="107">
        <v>43551</v>
      </c>
      <c r="C63" s="70">
        <v>100.27224090999999</v>
      </c>
    </row>
    <row r="64" spans="1:3" x14ac:dyDescent="0.3">
      <c r="A64" t="s">
        <v>2</v>
      </c>
      <c r="B64" s="107">
        <v>43552</v>
      </c>
      <c r="C64" s="70">
        <v>100.2757628</v>
      </c>
    </row>
    <row r="65" spans="1:3" x14ac:dyDescent="0.3">
      <c r="A65" t="s">
        <v>2</v>
      </c>
      <c r="B65" s="107">
        <v>43553</v>
      </c>
      <c r="C65" s="70">
        <v>100.27914471</v>
      </c>
    </row>
    <row r="66" spans="1:3" x14ac:dyDescent="0.3">
      <c r="A66" t="s">
        <v>2</v>
      </c>
      <c r="B66" s="107">
        <v>43556</v>
      </c>
      <c r="C66" s="70">
        <v>100.28603511999999</v>
      </c>
    </row>
    <row r="67" spans="1:3" x14ac:dyDescent="0.3">
      <c r="A67" t="s">
        <v>2</v>
      </c>
      <c r="B67" s="107">
        <v>43557</v>
      </c>
      <c r="C67" s="70">
        <v>100.28941462</v>
      </c>
    </row>
    <row r="68" spans="1:3" x14ac:dyDescent="0.3">
      <c r="A68" t="s">
        <v>2</v>
      </c>
      <c r="B68" s="107">
        <v>43558</v>
      </c>
      <c r="C68" s="70">
        <v>100.29292613</v>
      </c>
    </row>
    <row r="69" spans="1:3" x14ac:dyDescent="0.3">
      <c r="A69" t="s">
        <v>2</v>
      </c>
      <c r="B69" s="107">
        <v>43559</v>
      </c>
      <c r="C69" s="70">
        <v>100.29648172</v>
      </c>
    </row>
    <row r="70" spans="1:3" x14ac:dyDescent="0.3">
      <c r="A70" t="s">
        <v>2</v>
      </c>
      <c r="B70" s="107">
        <v>43560</v>
      </c>
      <c r="C70" s="70">
        <v>100.3002023</v>
      </c>
    </row>
    <row r="71" spans="1:3" x14ac:dyDescent="0.3">
      <c r="A71" t="s">
        <v>2</v>
      </c>
      <c r="B71" s="107">
        <v>43563</v>
      </c>
      <c r="C71" s="70">
        <v>100.31053185</v>
      </c>
    </row>
    <row r="72" spans="1:3" x14ac:dyDescent="0.3">
      <c r="A72" t="s">
        <v>2</v>
      </c>
      <c r="B72" s="107">
        <v>43564</v>
      </c>
      <c r="C72" s="70">
        <v>100.31399463</v>
      </c>
    </row>
    <row r="73" spans="1:3" x14ac:dyDescent="0.3">
      <c r="A73" t="s">
        <v>2</v>
      </c>
      <c r="B73" s="107">
        <v>43565</v>
      </c>
      <c r="C73" s="70">
        <v>100.31754272000001</v>
      </c>
    </row>
    <row r="74" spans="1:3" x14ac:dyDescent="0.3">
      <c r="A74" t="s">
        <v>2</v>
      </c>
      <c r="B74" s="107">
        <v>43566</v>
      </c>
      <c r="C74" s="70">
        <v>100.32089305</v>
      </c>
    </row>
    <row r="75" spans="1:3" x14ac:dyDescent="0.3">
      <c r="A75" t="s">
        <v>2</v>
      </c>
      <c r="B75" s="107">
        <v>43567</v>
      </c>
      <c r="C75" s="70">
        <v>100.32445788</v>
      </c>
    </row>
    <row r="76" spans="1:3" x14ac:dyDescent="0.3">
      <c r="A76" t="s">
        <v>2</v>
      </c>
      <c r="B76" s="107">
        <v>43570</v>
      </c>
      <c r="C76" s="70">
        <v>100.33441886</v>
      </c>
    </row>
    <row r="77" spans="1:3" x14ac:dyDescent="0.3">
      <c r="A77" t="s">
        <v>2</v>
      </c>
      <c r="B77" s="107">
        <v>43571</v>
      </c>
      <c r="C77" s="70">
        <v>100.33813261</v>
      </c>
    </row>
    <row r="78" spans="1:3" x14ac:dyDescent="0.3">
      <c r="A78" t="s">
        <v>2</v>
      </c>
      <c r="B78" s="107">
        <v>43572</v>
      </c>
      <c r="C78" s="70">
        <v>100.34186848</v>
      </c>
    </row>
    <row r="79" spans="1:3" x14ac:dyDescent="0.3">
      <c r="A79" t="s">
        <v>2</v>
      </c>
      <c r="B79" s="107">
        <v>43573</v>
      </c>
      <c r="C79" s="70">
        <v>100.3454588</v>
      </c>
    </row>
    <row r="80" spans="1:3" x14ac:dyDescent="0.3">
      <c r="A80" t="s">
        <v>2</v>
      </c>
      <c r="B80" s="107">
        <v>43574</v>
      </c>
      <c r="C80" s="70">
        <v>100.34903549000001</v>
      </c>
    </row>
    <row r="81" spans="1:3" x14ac:dyDescent="0.3">
      <c r="A81" t="s">
        <v>2</v>
      </c>
      <c r="B81" s="107">
        <v>43578</v>
      </c>
      <c r="C81" s="70">
        <v>100.36379368</v>
      </c>
    </row>
    <row r="82" spans="1:3" x14ac:dyDescent="0.3">
      <c r="A82" t="s">
        <v>2</v>
      </c>
      <c r="B82" s="107">
        <v>43579</v>
      </c>
      <c r="C82" s="70">
        <v>100.36737927999999</v>
      </c>
    </row>
    <row r="83" spans="1:3" x14ac:dyDescent="0.3">
      <c r="A83" t="s">
        <v>2</v>
      </c>
      <c r="B83" s="107">
        <v>43580</v>
      </c>
      <c r="C83" s="70">
        <v>100.37098425000001</v>
      </c>
    </row>
    <row r="84" spans="1:3" x14ac:dyDescent="0.3">
      <c r="A84" t="s">
        <v>2</v>
      </c>
      <c r="B84" s="107">
        <v>43581</v>
      </c>
      <c r="C84" s="70">
        <v>100.37448211</v>
      </c>
    </row>
    <row r="85" spans="1:3" x14ac:dyDescent="0.3">
      <c r="A85" t="s">
        <v>2</v>
      </c>
      <c r="B85" s="107">
        <v>43584</v>
      </c>
      <c r="C85" s="70">
        <v>100.38236082</v>
      </c>
    </row>
    <row r="86" spans="1:3" x14ac:dyDescent="0.3">
      <c r="A86" t="s">
        <v>2</v>
      </c>
      <c r="B86" s="107">
        <v>43585</v>
      </c>
      <c r="C86" s="70">
        <v>100.38600209000001</v>
      </c>
    </row>
    <row r="87" spans="1:3" x14ac:dyDescent="0.3">
      <c r="A87" t="s">
        <v>2</v>
      </c>
      <c r="B87" s="107">
        <v>43587</v>
      </c>
      <c r="C87" s="70">
        <v>100.39242129</v>
      </c>
    </row>
    <row r="88" spans="1:3" x14ac:dyDescent="0.3">
      <c r="A88" t="s">
        <v>2</v>
      </c>
      <c r="B88" s="107">
        <v>43591</v>
      </c>
      <c r="C88" s="70">
        <v>100.40689980000001</v>
      </c>
    </row>
    <row r="89" spans="1:3" x14ac:dyDescent="0.3">
      <c r="A89" t="s">
        <v>2</v>
      </c>
      <c r="B89" s="107">
        <v>43592</v>
      </c>
      <c r="C89" s="70">
        <v>100.41034114999999</v>
      </c>
    </row>
    <row r="90" spans="1:3" x14ac:dyDescent="0.3">
      <c r="A90" t="s">
        <v>2</v>
      </c>
      <c r="B90" s="107">
        <v>43593</v>
      </c>
      <c r="C90" s="70">
        <v>100.41355428</v>
      </c>
    </row>
    <row r="91" spans="1:3" x14ac:dyDescent="0.3">
      <c r="A91" t="s">
        <v>2</v>
      </c>
      <c r="B91" s="107">
        <v>43594</v>
      </c>
      <c r="C91" s="70">
        <v>100.4169931</v>
      </c>
    </row>
    <row r="92" spans="1:3" x14ac:dyDescent="0.3">
      <c r="A92" t="s">
        <v>2</v>
      </c>
      <c r="B92" s="107">
        <v>43595</v>
      </c>
      <c r="C92" s="70">
        <v>100.42041278000001</v>
      </c>
    </row>
    <row r="93" spans="1:3" x14ac:dyDescent="0.3">
      <c r="A93" t="s">
        <v>2</v>
      </c>
      <c r="B93" s="107">
        <v>43598</v>
      </c>
      <c r="C93" s="70">
        <v>100.43149754</v>
      </c>
    </row>
    <row r="94" spans="1:3" x14ac:dyDescent="0.3">
      <c r="A94" t="s">
        <v>2</v>
      </c>
      <c r="B94" s="107">
        <v>43599</v>
      </c>
      <c r="C94" s="70">
        <v>100.4351626</v>
      </c>
    </row>
    <row r="95" spans="1:3" x14ac:dyDescent="0.3">
      <c r="A95" t="s">
        <v>2</v>
      </c>
      <c r="B95" s="107">
        <v>43600</v>
      </c>
      <c r="C95" s="70">
        <v>100.43902041</v>
      </c>
    </row>
    <row r="96" spans="1:3" x14ac:dyDescent="0.3">
      <c r="A96" t="s">
        <v>2</v>
      </c>
      <c r="B96" s="107">
        <v>43601</v>
      </c>
      <c r="C96" s="70">
        <v>100.44298019</v>
      </c>
    </row>
    <row r="97" spans="1:3" x14ac:dyDescent="0.3">
      <c r="A97" t="s">
        <v>2</v>
      </c>
      <c r="B97" s="107">
        <v>43602</v>
      </c>
      <c r="C97" s="70">
        <v>100.44687958</v>
      </c>
    </row>
    <row r="98" spans="1:3" x14ac:dyDescent="0.3">
      <c r="A98" t="s">
        <v>2</v>
      </c>
      <c r="B98" s="107">
        <v>43605</v>
      </c>
      <c r="C98" s="70">
        <v>100.45787645</v>
      </c>
    </row>
    <row r="99" spans="1:3" x14ac:dyDescent="0.3">
      <c r="A99" t="s">
        <v>2</v>
      </c>
      <c r="B99" s="107">
        <v>43606</v>
      </c>
      <c r="C99" s="70">
        <v>100.46127275000001</v>
      </c>
    </row>
    <row r="100" spans="1:3" x14ac:dyDescent="0.3">
      <c r="A100" t="s">
        <v>2</v>
      </c>
      <c r="B100" s="107">
        <v>43607</v>
      </c>
      <c r="C100" s="70">
        <v>100.46472697</v>
      </c>
    </row>
    <row r="101" spans="1:3" x14ac:dyDescent="0.3">
      <c r="A101" t="s">
        <v>2</v>
      </c>
      <c r="B101" s="107">
        <v>43608</v>
      </c>
      <c r="C101" s="70">
        <v>100.46839599</v>
      </c>
    </row>
    <row r="102" spans="1:3" x14ac:dyDescent="0.3">
      <c r="A102" t="s">
        <v>2</v>
      </c>
      <c r="B102" s="107">
        <v>43609</v>
      </c>
      <c r="C102" s="70">
        <v>100.47186422</v>
      </c>
    </row>
    <row r="103" spans="1:3" x14ac:dyDescent="0.3">
      <c r="A103" t="s">
        <v>2</v>
      </c>
      <c r="B103" s="107">
        <v>43612</v>
      </c>
      <c r="C103" s="70">
        <v>100.48186461</v>
      </c>
    </row>
    <row r="104" spans="1:3" x14ac:dyDescent="0.3">
      <c r="A104" t="s">
        <v>2</v>
      </c>
      <c r="B104" s="107">
        <v>43613</v>
      </c>
      <c r="C104" s="70">
        <v>100.48533329999999</v>
      </c>
    </row>
    <row r="105" spans="1:3" x14ac:dyDescent="0.3">
      <c r="A105" t="s">
        <v>2</v>
      </c>
      <c r="B105" s="107">
        <v>43614</v>
      </c>
      <c r="C105" s="70">
        <v>100.48872227</v>
      </c>
    </row>
    <row r="106" spans="1:3" x14ac:dyDescent="0.3">
      <c r="A106" t="s">
        <v>2</v>
      </c>
      <c r="B106" s="107">
        <v>43615</v>
      </c>
      <c r="C106" s="70">
        <v>100.49067147</v>
      </c>
    </row>
    <row r="107" spans="1:3" x14ac:dyDescent="0.3">
      <c r="A107" t="s">
        <v>2</v>
      </c>
      <c r="B107" s="107">
        <v>43616</v>
      </c>
      <c r="C107" s="70">
        <v>100.49382936000001</v>
      </c>
    </row>
    <row r="108" spans="1:3" x14ac:dyDescent="0.3">
      <c r="A108" t="s">
        <v>2</v>
      </c>
      <c r="B108" s="107">
        <v>43619</v>
      </c>
      <c r="C108" s="70">
        <v>100.50025546000001</v>
      </c>
    </row>
    <row r="109" spans="1:3" x14ac:dyDescent="0.3">
      <c r="A109" t="s">
        <v>2</v>
      </c>
      <c r="B109" s="107">
        <v>43620</v>
      </c>
      <c r="C109" s="70">
        <v>100.50366421</v>
      </c>
    </row>
    <row r="110" spans="1:3" x14ac:dyDescent="0.3">
      <c r="A110" t="s">
        <v>2</v>
      </c>
      <c r="B110" s="107">
        <v>43621</v>
      </c>
      <c r="C110" s="70">
        <v>100.50714741</v>
      </c>
    </row>
    <row r="111" spans="1:3" x14ac:dyDescent="0.3">
      <c r="A111" t="s">
        <v>2</v>
      </c>
      <c r="B111" s="107">
        <v>43622</v>
      </c>
      <c r="C111" s="70">
        <v>100.51062524</v>
      </c>
    </row>
    <row r="112" spans="1:3" x14ac:dyDescent="0.3">
      <c r="A112" t="s">
        <v>2</v>
      </c>
      <c r="B112" s="107">
        <v>43623</v>
      </c>
      <c r="C112" s="70">
        <v>100.51403985</v>
      </c>
    </row>
    <row r="113" spans="1:3" x14ac:dyDescent="0.3">
      <c r="A113" t="s">
        <v>2</v>
      </c>
      <c r="B113" s="107">
        <v>43626</v>
      </c>
      <c r="C113" s="70">
        <v>100.52414357000001</v>
      </c>
    </row>
    <row r="114" spans="1:3" x14ac:dyDescent="0.3">
      <c r="A114" t="s">
        <v>2</v>
      </c>
      <c r="B114" s="107">
        <v>43627</v>
      </c>
      <c r="C114" s="70">
        <v>100.52745949</v>
      </c>
    </row>
    <row r="115" spans="1:3" x14ac:dyDescent="0.3">
      <c r="A115" t="s">
        <v>2</v>
      </c>
      <c r="B115" s="107">
        <v>43628</v>
      </c>
      <c r="C115" s="70">
        <v>100.530759</v>
      </c>
    </row>
    <row r="116" spans="1:3" x14ac:dyDescent="0.3">
      <c r="A116" t="s">
        <v>2</v>
      </c>
      <c r="B116" s="107">
        <v>43629</v>
      </c>
      <c r="C116" s="70">
        <v>100.53413297</v>
      </c>
    </row>
    <row r="117" spans="1:3" x14ac:dyDescent="0.3">
      <c r="A117" t="s">
        <v>2</v>
      </c>
      <c r="B117" s="107">
        <v>43630</v>
      </c>
      <c r="C117" s="70">
        <v>100.53752359000001</v>
      </c>
    </row>
    <row r="118" spans="1:3" x14ac:dyDescent="0.3">
      <c r="A118" t="s">
        <v>2</v>
      </c>
      <c r="B118" s="107">
        <v>43633</v>
      </c>
      <c r="C118" s="70">
        <v>100.54756356999999</v>
      </c>
    </row>
    <row r="119" spans="1:3" x14ac:dyDescent="0.3">
      <c r="A119" t="s">
        <v>2</v>
      </c>
      <c r="B119" s="107">
        <v>43634</v>
      </c>
      <c r="C119" s="70">
        <v>100.55072049</v>
      </c>
    </row>
    <row r="120" spans="1:3" x14ac:dyDescent="0.3">
      <c r="A120" t="s">
        <v>2</v>
      </c>
      <c r="B120" s="107">
        <v>43635</v>
      </c>
      <c r="C120" s="70">
        <v>100.55403176999999</v>
      </c>
    </row>
    <row r="121" spans="1:3" x14ac:dyDescent="0.3">
      <c r="A121" t="s">
        <v>2</v>
      </c>
      <c r="B121" s="107">
        <v>43637</v>
      </c>
      <c r="C121" s="70">
        <v>100.56073170000001</v>
      </c>
    </row>
    <row r="122" spans="1:3" x14ac:dyDescent="0.3">
      <c r="A122" t="s">
        <v>2</v>
      </c>
      <c r="B122" s="107">
        <v>43640</v>
      </c>
      <c r="C122" s="70">
        <v>100.57103022</v>
      </c>
    </row>
    <row r="123" spans="1:3" x14ac:dyDescent="0.3">
      <c r="A123" t="s">
        <v>2</v>
      </c>
      <c r="B123" s="107">
        <v>43641</v>
      </c>
      <c r="C123" s="70">
        <v>100.57444137</v>
      </c>
    </row>
    <row r="124" spans="1:3" x14ac:dyDescent="0.3">
      <c r="A124" t="s">
        <v>2</v>
      </c>
      <c r="B124" s="107">
        <v>43642</v>
      </c>
      <c r="C124" s="70">
        <v>100.57784988</v>
      </c>
    </row>
    <row r="125" spans="1:3" x14ac:dyDescent="0.3">
      <c r="A125" t="s">
        <v>2</v>
      </c>
      <c r="B125" s="107">
        <v>43643</v>
      </c>
      <c r="C125" s="70">
        <v>100.58134393</v>
      </c>
    </row>
    <row r="126" spans="1:3" x14ac:dyDescent="0.3">
      <c r="A126" t="s">
        <v>2</v>
      </c>
      <c r="B126" s="107">
        <v>43644</v>
      </c>
      <c r="C126" s="70">
        <v>100.58463417999999</v>
      </c>
    </row>
    <row r="127" spans="1:3" x14ac:dyDescent="0.3">
      <c r="A127" t="s">
        <v>2</v>
      </c>
      <c r="B127" s="107">
        <v>43647</v>
      </c>
      <c r="C127" s="70">
        <v>100.5908098</v>
      </c>
    </row>
    <row r="128" spans="1:3" x14ac:dyDescent="0.3">
      <c r="A128" t="s">
        <v>2</v>
      </c>
      <c r="B128" s="107">
        <v>43648</v>
      </c>
      <c r="C128" s="70">
        <v>100.59441178</v>
      </c>
    </row>
    <row r="129" spans="1:3" x14ac:dyDescent="0.3">
      <c r="A129" t="s">
        <v>2</v>
      </c>
      <c r="B129" s="107">
        <v>43649</v>
      </c>
      <c r="C129" s="70">
        <v>100.5979312</v>
      </c>
    </row>
    <row r="130" spans="1:3" x14ac:dyDescent="0.3">
      <c r="A130" t="s">
        <v>2</v>
      </c>
      <c r="B130" s="107">
        <v>43650</v>
      </c>
      <c r="C130" s="70">
        <v>100.6014921</v>
      </c>
    </row>
    <row r="131" spans="1:3" x14ac:dyDescent="0.3">
      <c r="A131" t="s">
        <v>2</v>
      </c>
      <c r="B131" s="107">
        <v>43651</v>
      </c>
      <c r="C131" s="70">
        <v>100.60496766999999</v>
      </c>
    </row>
    <row r="132" spans="1:3" x14ac:dyDescent="0.3">
      <c r="A132" t="s">
        <v>2</v>
      </c>
      <c r="B132" s="107">
        <v>43654</v>
      </c>
      <c r="C132" s="70">
        <v>100.61540302</v>
      </c>
    </row>
    <row r="133" spans="1:3" x14ac:dyDescent="0.3">
      <c r="A133" t="s">
        <v>2</v>
      </c>
      <c r="B133" s="107">
        <v>43655</v>
      </c>
      <c r="C133" s="70">
        <v>100.61863649999999</v>
      </c>
    </row>
    <row r="134" spans="1:3" x14ac:dyDescent="0.3">
      <c r="A134" t="s">
        <v>2</v>
      </c>
      <c r="B134" s="107">
        <v>43656</v>
      </c>
      <c r="C134" s="70">
        <v>100.62180668000001</v>
      </c>
    </row>
    <row r="135" spans="1:3" x14ac:dyDescent="0.3">
      <c r="A135" t="s">
        <v>2</v>
      </c>
      <c r="B135" s="107">
        <v>43657</v>
      </c>
      <c r="C135" s="70">
        <v>100.62499074</v>
      </c>
    </row>
    <row r="136" spans="1:3" x14ac:dyDescent="0.3">
      <c r="A136" t="s">
        <v>2</v>
      </c>
      <c r="B136" s="107">
        <v>43658</v>
      </c>
      <c r="C136" s="70">
        <v>100.62840095999999</v>
      </c>
    </row>
    <row r="137" spans="1:3" x14ac:dyDescent="0.3">
      <c r="A137" t="s">
        <v>2</v>
      </c>
      <c r="B137" s="107">
        <v>43661</v>
      </c>
      <c r="C137" s="70">
        <v>100.63940943</v>
      </c>
    </row>
    <row r="138" spans="1:3" x14ac:dyDescent="0.3">
      <c r="A138" t="s">
        <v>2</v>
      </c>
      <c r="B138" s="107">
        <v>43662</v>
      </c>
      <c r="C138" s="70">
        <v>100.64311791999999</v>
      </c>
    </row>
    <row r="139" spans="1:3" x14ac:dyDescent="0.3">
      <c r="A139" t="s">
        <v>2</v>
      </c>
      <c r="B139" s="107">
        <v>43663</v>
      </c>
      <c r="C139" s="70">
        <v>100.64674383000001</v>
      </c>
    </row>
    <row r="140" spans="1:3" x14ac:dyDescent="0.3">
      <c r="A140" t="s">
        <v>2</v>
      </c>
      <c r="B140" s="107">
        <v>43664</v>
      </c>
      <c r="C140" s="70">
        <v>100.6502706</v>
      </c>
    </row>
    <row r="141" spans="1:3" x14ac:dyDescent="0.3">
      <c r="A141" t="s">
        <v>2</v>
      </c>
      <c r="B141" s="107">
        <v>43665</v>
      </c>
      <c r="C141" s="70">
        <v>100.65378647</v>
      </c>
    </row>
    <row r="142" spans="1:3" x14ac:dyDescent="0.3">
      <c r="A142" t="s">
        <v>2</v>
      </c>
      <c r="B142" s="107">
        <v>43668</v>
      </c>
      <c r="C142" s="70">
        <v>100.66402007000001</v>
      </c>
    </row>
    <row r="143" spans="1:3" x14ac:dyDescent="0.3">
      <c r="A143" t="s">
        <v>2</v>
      </c>
      <c r="B143" s="107">
        <v>43669</v>
      </c>
      <c r="C143" s="70">
        <v>100.66749780000001</v>
      </c>
    </row>
    <row r="144" spans="1:3" x14ac:dyDescent="0.3">
      <c r="A144" t="s">
        <v>2</v>
      </c>
      <c r="B144" s="107">
        <v>43670</v>
      </c>
      <c r="C144" s="70">
        <v>100.67110252000001</v>
      </c>
    </row>
    <row r="145" spans="1:3" x14ac:dyDescent="0.3">
      <c r="A145" t="s">
        <v>2</v>
      </c>
      <c r="B145" s="107">
        <v>43671</v>
      </c>
      <c r="C145" s="70">
        <v>100.67467704000001</v>
      </c>
    </row>
    <row r="146" spans="1:3" x14ac:dyDescent="0.3">
      <c r="A146" t="s">
        <v>2</v>
      </c>
      <c r="B146" s="107">
        <v>43672</v>
      </c>
      <c r="C146" s="70">
        <v>100.67843096</v>
      </c>
    </row>
    <row r="147" spans="1:3" x14ac:dyDescent="0.3">
      <c r="A147" t="s">
        <v>2</v>
      </c>
      <c r="B147" s="107">
        <v>43675</v>
      </c>
      <c r="C147" s="70">
        <v>100.68906425999999</v>
      </c>
    </row>
    <row r="148" spans="1:3" x14ac:dyDescent="0.3">
      <c r="A148" t="s">
        <v>2</v>
      </c>
      <c r="B148" s="107">
        <v>43676</v>
      </c>
      <c r="C148" s="70">
        <v>100.69199940999999</v>
      </c>
    </row>
    <row r="149" spans="1:3" x14ac:dyDescent="0.3">
      <c r="A149" t="s">
        <v>2</v>
      </c>
      <c r="B149" s="107">
        <v>43677</v>
      </c>
      <c r="C149" s="70">
        <v>100.69524362999999</v>
      </c>
    </row>
    <row r="150" spans="1:3" x14ac:dyDescent="0.3">
      <c r="A150" t="s">
        <v>2</v>
      </c>
      <c r="B150" s="107">
        <v>43678</v>
      </c>
      <c r="C150" s="70">
        <v>100.69799688000001</v>
      </c>
    </row>
    <row r="151" spans="1:3" x14ac:dyDescent="0.3">
      <c r="A151" t="s">
        <v>2</v>
      </c>
      <c r="B151" s="107">
        <v>43679</v>
      </c>
      <c r="C151" s="70">
        <v>100.70160546</v>
      </c>
    </row>
    <row r="152" spans="1:3" x14ac:dyDescent="0.3">
      <c r="A152" t="s">
        <v>2</v>
      </c>
      <c r="B152" s="107">
        <v>43682</v>
      </c>
      <c r="C152" s="70">
        <v>100.71242329</v>
      </c>
    </row>
    <row r="153" spans="1:3" x14ac:dyDescent="0.3">
      <c r="A153" t="s">
        <v>2</v>
      </c>
      <c r="B153" s="107">
        <v>43683</v>
      </c>
      <c r="C153" s="70">
        <v>100.71602686999999</v>
      </c>
    </row>
    <row r="154" spans="1:3" x14ac:dyDescent="0.3">
      <c r="A154" t="s">
        <v>2</v>
      </c>
      <c r="B154" s="107">
        <v>43684</v>
      </c>
      <c r="C154" s="70">
        <v>100.71962229</v>
      </c>
    </row>
    <row r="155" spans="1:3" x14ac:dyDescent="0.3">
      <c r="A155" t="s">
        <v>2</v>
      </c>
      <c r="B155" s="107">
        <v>43685</v>
      </c>
      <c r="C155" s="70">
        <v>100.72335581999999</v>
      </c>
    </row>
    <row r="156" spans="1:3" x14ac:dyDescent="0.3">
      <c r="A156" t="s">
        <v>2</v>
      </c>
      <c r="B156" s="107">
        <v>43686</v>
      </c>
      <c r="C156" s="70">
        <v>100.72701773</v>
      </c>
    </row>
    <row r="157" spans="1:3" x14ac:dyDescent="0.3">
      <c r="A157" t="s">
        <v>2</v>
      </c>
      <c r="B157" s="107">
        <v>43689</v>
      </c>
      <c r="C157" s="70">
        <v>100.73898907</v>
      </c>
    </row>
    <row r="158" spans="1:3" x14ac:dyDescent="0.3">
      <c r="A158" t="s">
        <v>2</v>
      </c>
      <c r="B158" s="107">
        <v>43690</v>
      </c>
      <c r="C158" s="70">
        <v>100.74314559</v>
      </c>
    </row>
    <row r="159" spans="1:3" x14ac:dyDescent="0.3">
      <c r="A159" t="s">
        <v>2</v>
      </c>
      <c r="B159" s="107">
        <v>43691</v>
      </c>
      <c r="C159" s="70">
        <v>100.74701247</v>
      </c>
    </row>
    <row r="160" spans="1:3" x14ac:dyDescent="0.3">
      <c r="A160" t="s">
        <v>2</v>
      </c>
      <c r="B160" s="107">
        <v>43693</v>
      </c>
      <c r="C160" s="70">
        <v>100.75491766</v>
      </c>
    </row>
    <row r="161" spans="1:3" x14ac:dyDescent="0.3">
      <c r="A161" t="s">
        <v>2</v>
      </c>
      <c r="B161" s="107">
        <v>43696</v>
      </c>
      <c r="C161" s="70">
        <v>100.76589027999999</v>
      </c>
    </row>
    <row r="162" spans="1:3" x14ac:dyDescent="0.3">
      <c r="A162" t="s">
        <v>2</v>
      </c>
      <c r="B162" s="107">
        <v>43697</v>
      </c>
      <c r="C162" s="70">
        <v>100.76936877999999</v>
      </c>
    </row>
    <row r="163" spans="1:3" x14ac:dyDescent="0.3">
      <c r="A163" t="s">
        <v>2</v>
      </c>
      <c r="B163" s="107">
        <v>43698</v>
      </c>
      <c r="C163" s="70">
        <v>100.77279493</v>
      </c>
    </row>
    <row r="164" spans="1:3" x14ac:dyDescent="0.3">
      <c r="A164" t="s">
        <v>2</v>
      </c>
      <c r="B164" s="107">
        <v>43699</v>
      </c>
      <c r="C164" s="70">
        <v>100.77603623</v>
      </c>
    </row>
    <row r="165" spans="1:3" x14ac:dyDescent="0.3">
      <c r="A165" t="s">
        <v>2</v>
      </c>
      <c r="B165" s="107">
        <v>43700</v>
      </c>
      <c r="C165" s="70">
        <v>100.77931628</v>
      </c>
    </row>
    <row r="166" spans="1:3" x14ac:dyDescent="0.3">
      <c r="A166" t="s">
        <v>2</v>
      </c>
      <c r="B166" s="107">
        <v>43703</v>
      </c>
      <c r="C166" s="70">
        <v>100.78954607</v>
      </c>
    </row>
    <row r="167" spans="1:3" x14ac:dyDescent="0.3">
      <c r="A167" t="s">
        <v>2</v>
      </c>
      <c r="B167" s="107">
        <v>43704</v>
      </c>
      <c r="C167" s="70">
        <v>100.79326838</v>
      </c>
    </row>
    <row r="168" spans="1:3" x14ac:dyDescent="0.3">
      <c r="A168" t="s">
        <v>2</v>
      </c>
      <c r="B168" s="107">
        <v>43705</v>
      </c>
      <c r="C168" s="70">
        <v>100.79668155</v>
      </c>
    </row>
    <row r="169" spans="1:3" x14ac:dyDescent="0.3">
      <c r="A169" t="s">
        <v>2</v>
      </c>
      <c r="B169" s="107">
        <v>43706</v>
      </c>
      <c r="C169" s="70">
        <v>100.79967782999999</v>
      </c>
    </row>
    <row r="170" spans="1:3" x14ac:dyDescent="0.3">
      <c r="A170" t="s">
        <v>2</v>
      </c>
      <c r="B170" s="107">
        <v>43707</v>
      </c>
      <c r="C170" s="70">
        <v>100.80153641</v>
      </c>
    </row>
    <row r="171" spans="1:3" x14ac:dyDescent="0.3">
      <c r="A171" t="s">
        <v>2</v>
      </c>
      <c r="B171" s="107">
        <v>43710</v>
      </c>
      <c r="C171" s="70">
        <v>100.8099706</v>
      </c>
    </row>
    <row r="172" spans="1:3" x14ac:dyDescent="0.3">
      <c r="A172" t="s">
        <v>2</v>
      </c>
      <c r="B172" s="107">
        <v>43711</v>
      </c>
      <c r="C172" s="70">
        <v>100.81349480999999</v>
      </c>
    </row>
    <row r="173" spans="1:3" x14ac:dyDescent="0.3">
      <c r="A173" t="s">
        <v>2</v>
      </c>
      <c r="B173" s="107">
        <v>43712</v>
      </c>
      <c r="C173" s="70">
        <v>100.817218</v>
      </c>
    </row>
    <row r="174" spans="1:3" x14ac:dyDescent="0.3">
      <c r="A174" t="s">
        <v>2</v>
      </c>
      <c r="B174" s="107">
        <v>43713</v>
      </c>
      <c r="C174" s="70">
        <v>100.82093857</v>
      </c>
    </row>
    <row r="175" spans="1:3" x14ac:dyDescent="0.3">
      <c r="A175" t="s">
        <v>2</v>
      </c>
      <c r="B175" s="107">
        <v>43714</v>
      </c>
      <c r="C175" s="70">
        <v>100.82453774</v>
      </c>
    </row>
    <row r="176" spans="1:3" x14ac:dyDescent="0.3">
      <c r="A176" t="s">
        <v>2</v>
      </c>
      <c r="B176" s="107">
        <v>43717</v>
      </c>
      <c r="C176" s="70">
        <v>100.83553452</v>
      </c>
    </row>
    <row r="177" spans="1:3" x14ac:dyDescent="0.3">
      <c r="A177" t="s">
        <v>2</v>
      </c>
      <c r="B177" s="107">
        <v>43718</v>
      </c>
      <c r="C177" s="70">
        <v>100.83898503</v>
      </c>
    </row>
    <row r="178" spans="1:3" x14ac:dyDescent="0.3">
      <c r="A178" t="s">
        <v>2</v>
      </c>
      <c r="B178" s="107">
        <v>43719</v>
      </c>
      <c r="C178" s="70">
        <v>100.84247433</v>
      </c>
    </row>
    <row r="179" spans="1:3" x14ac:dyDescent="0.3">
      <c r="A179" t="s">
        <v>2</v>
      </c>
      <c r="B179" s="107">
        <v>43720</v>
      </c>
      <c r="C179" s="70">
        <v>100.84601349</v>
      </c>
    </row>
    <row r="180" spans="1:3" x14ac:dyDescent="0.3">
      <c r="A180" t="s">
        <v>2</v>
      </c>
      <c r="B180" s="107">
        <v>43721</v>
      </c>
      <c r="C180" s="70">
        <v>100.84951685</v>
      </c>
    </row>
    <row r="181" spans="1:3" x14ac:dyDescent="0.3">
      <c r="A181" t="s">
        <v>2</v>
      </c>
      <c r="B181" s="107">
        <v>43724</v>
      </c>
      <c r="C181" s="70">
        <v>100.8600356</v>
      </c>
    </row>
    <row r="182" spans="1:3" x14ac:dyDescent="0.3">
      <c r="A182" t="s">
        <v>2</v>
      </c>
      <c r="B182" s="107">
        <v>43725</v>
      </c>
      <c r="C182" s="70">
        <v>100.86355603</v>
      </c>
    </row>
    <row r="183" spans="1:3" x14ac:dyDescent="0.3">
      <c r="A183" t="s">
        <v>2</v>
      </c>
      <c r="B183" s="107">
        <v>43726</v>
      </c>
      <c r="C183" s="70">
        <v>100.86720922000001</v>
      </c>
    </row>
    <row r="184" spans="1:3" x14ac:dyDescent="0.3">
      <c r="A184" t="s">
        <v>2</v>
      </c>
      <c r="B184" s="107">
        <v>43727</v>
      </c>
      <c r="C184" s="70">
        <v>100.87063870999999</v>
      </c>
    </row>
    <row r="185" spans="1:3" x14ac:dyDescent="0.3">
      <c r="A185" t="s">
        <v>2</v>
      </c>
      <c r="B185" s="107">
        <v>43728</v>
      </c>
      <c r="C185" s="70">
        <v>100.87417609000001</v>
      </c>
    </row>
    <row r="186" spans="1:3" x14ac:dyDescent="0.3">
      <c r="A186" t="s">
        <v>2</v>
      </c>
      <c r="B186" s="107">
        <v>43731</v>
      </c>
      <c r="C186" s="70">
        <v>100.88487981</v>
      </c>
    </row>
    <row r="187" spans="1:3" x14ac:dyDescent="0.3">
      <c r="A187" t="s">
        <v>2</v>
      </c>
      <c r="B187" s="107">
        <v>43732</v>
      </c>
      <c r="C187" s="70">
        <v>100.88822974</v>
      </c>
    </row>
    <row r="188" spans="1:3" x14ac:dyDescent="0.3">
      <c r="A188" t="s">
        <v>2</v>
      </c>
      <c r="B188" s="107">
        <v>43733</v>
      </c>
      <c r="C188" s="70">
        <v>100.89154937000001</v>
      </c>
    </row>
    <row r="189" spans="1:3" x14ac:dyDescent="0.3">
      <c r="A189" t="s">
        <v>2</v>
      </c>
      <c r="B189" s="107">
        <v>43734</v>
      </c>
      <c r="C189" s="70">
        <v>100.89502668</v>
      </c>
    </row>
    <row r="190" spans="1:3" x14ac:dyDescent="0.3">
      <c r="A190" t="s">
        <v>2</v>
      </c>
      <c r="B190" s="107">
        <v>43735</v>
      </c>
      <c r="C190" s="70">
        <v>100.89769694</v>
      </c>
    </row>
    <row r="191" spans="1:3" x14ac:dyDescent="0.3">
      <c r="A191" t="s">
        <v>2</v>
      </c>
      <c r="B191" s="107">
        <v>43738</v>
      </c>
      <c r="C191" s="70">
        <v>100.9068192</v>
      </c>
    </row>
    <row r="192" spans="1:3" x14ac:dyDescent="0.3">
      <c r="A192" t="s">
        <v>2</v>
      </c>
      <c r="B192" s="107">
        <v>43739</v>
      </c>
      <c r="C192" s="70">
        <v>100.90970264000001</v>
      </c>
    </row>
    <row r="193" spans="1:3" x14ac:dyDescent="0.3">
      <c r="A193" t="s">
        <v>2</v>
      </c>
      <c r="B193" s="107">
        <v>43740</v>
      </c>
      <c r="C193" s="70">
        <v>100.91334922</v>
      </c>
    </row>
    <row r="194" spans="1:3" x14ac:dyDescent="0.3">
      <c r="A194" t="s">
        <v>2</v>
      </c>
      <c r="B194" s="107">
        <v>43741</v>
      </c>
      <c r="C194" s="70">
        <v>100.91672774</v>
      </c>
    </row>
    <row r="195" spans="1:3" x14ac:dyDescent="0.3">
      <c r="A195" t="s">
        <v>2</v>
      </c>
      <c r="B195" s="107">
        <v>43742</v>
      </c>
      <c r="C195" s="70">
        <v>100.92012573</v>
      </c>
    </row>
    <row r="196" spans="1:3" x14ac:dyDescent="0.3">
      <c r="A196" t="s">
        <v>2</v>
      </c>
      <c r="B196" s="107">
        <v>43745</v>
      </c>
      <c r="C196" s="70">
        <v>100.93081773</v>
      </c>
    </row>
    <row r="197" spans="1:3" x14ac:dyDescent="0.3">
      <c r="A197" t="s">
        <v>2</v>
      </c>
      <c r="B197" s="107">
        <v>43746</v>
      </c>
      <c r="C197" s="70">
        <v>100.93443465</v>
      </c>
    </row>
    <row r="198" spans="1:3" x14ac:dyDescent="0.3">
      <c r="A198" t="s">
        <v>2</v>
      </c>
      <c r="B198" s="107">
        <v>43747</v>
      </c>
      <c r="C198" s="70">
        <v>100.93782770999999</v>
      </c>
    </row>
    <row r="199" spans="1:3" x14ac:dyDescent="0.3">
      <c r="A199" t="s">
        <v>2</v>
      </c>
      <c r="B199" s="107">
        <v>43748</v>
      </c>
      <c r="C199" s="70">
        <v>100.94133426</v>
      </c>
    </row>
    <row r="200" spans="1:3" x14ac:dyDescent="0.3">
      <c r="A200" t="s">
        <v>2</v>
      </c>
      <c r="B200" s="107">
        <v>43749</v>
      </c>
      <c r="C200" s="70">
        <v>100.9450124</v>
      </c>
    </row>
    <row r="201" spans="1:3" x14ac:dyDescent="0.3">
      <c r="A201" t="s">
        <v>2</v>
      </c>
      <c r="B201" s="107">
        <v>43752</v>
      </c>
      <c r="C201" s="70">
        <v>100.95559088</v>
      </c>
    </row>
    <row r="202" spans="1:3" x14ac:dyDescent="0.3">
      <c r="A202" t="s">
        <v>2</v>
      </c>
      <c r="B202" s="107">
        <v>43753</v>
      </c>
      <c r="C202" s="70">
        <v>100.95906209</v>
      </c>
    </row>
    <row r="203" spans="1:3" x14ac:dyDescent="0.3">
      <c r="A203" t="s">
        <v>2</v>
      </c>
      <c r="B203" s="107">
        <v>43754</v>
      </c>
      <c r="C203" s="70">
        <v>100.96252235999999</v>
      </c>
    </row>
    <row r="204" spans="1:3" x14ac:dyDescent="0.3">
      <c r="A204" t="s">
        <v>2</v>
      </c>
      <c r="B204" s="107">
        <v>43755</v>
      </c>
      <c r="C204" s="70">
        <v>100.96610999000001</v>
      </c>
    </row>
    <row r="205" spans="1:3" x14ac:dyDescent="0.3">
      <c r="A205" t="s">
        <v>2</v>
      </c>
      <c r="B205" s="107">
        <v>43756</v>
      </c>
      <c r="C205" s="70">
        <v>100.9695954</v>
      </c>
    </row>
    <row r="206" spans="1:3" x14ac:dyDescent="0.3">
      <c r="A206" t="s">
        <v>2</v>
      </c>
      <c r="B206" s="107">
        <v>43759</v>
      </c>
      <c r="C206" s="70">
        <v>100.97960383</v>
      </c>
    </row>
    <row r="207" spans="1:3" x14ac:dyDescent="0.3">
      <c r="A207" t="s">
        <v>2</v>
      </c>
      <c r="B207" s="107">
        <v>43760</v>
      </c>
      <c r="C207" s="70">
        <v>100.98299564</v>
      </c>
    </row>
    <row r="208" spans="1:3" x14ac:dyDescent="0.3">
      <c r="A208" t="s">
        <v>2</v>
      </c>
      <c r="B208" s="107">
        <v>43761</v>
      </c>
      <c r="C208" s="70">
        <v>100.98633776</v>
      </c>
    </row>
    <row r="209" spans="1:3" x14ac:dyDescent="0.3">
      <c r="A209" t="s">
        <v>2</v>
      </c>
      <c r="B209" s="107">
        <v>43762</v>
      </c>
      <c r="C209" s="70">
        <v>100.98970765999999</v>
      </c>
    </row>
    <row r="210" spans="1:3" x14ac:dyDescent="0.3">
      <c r="A210" t="s">
        <v>2</v>
      </c>
      <c r="B210" s="107">
        <v>43763</v>
      </c>
      <c r="C210" s="70">
        <v>100.99309703999999</v>
      </c>
    </row>
    <row r="211" spans="1:3" x14ac:dyDescent="0.3">
      <c r="A211" t="s">
        <v>2</v>
      </c>
      <c r="B211" s="107">
        <v>43766</v>
      </c>
      <c r="C211" s="70">
        <v>101.00358926</v>
      </c>
    </row>
    <row r="212" spans="1:3" x14ac:dyDescent="0.3">
      <c r="A212" t="s">
        <v>2</v>
      </c>
      <c r="B212" s="107">
        <v>43767</v>
      </c>
      <c r="C212" s="70">
        <v>101.00743846</v>
      </c>
    </row>
    <row r="213" spans="1:3" x14ac:dyDescent="0.3">
      <c r="A213" t="s">
        <v>2</v>
      </c>
      <c r="B213" s="107">
        <v>43768</v>
      </c>
      <c r="C213" s="70">
        <v>101.01110241000001</v>
      </c>
    </row>
    <row r="214" spans="1:3" x14ac:dyDescent="0.3">
      <c r="A214" t="s">
        <v>2</v>
      </c>
      <c r="B214" s="107">
        <v>43769</v>
      </c>
      <c r="C214" s="70">
        <v>101.01451741</v>
      </c>
    </row>
    <row r="215" spans="1:3" x14ac:dyDescent="0.3">
      <c r="A215" t="s">
        <v>2</v>
      </c>
      <c r="B215" s="107">
        <v>43773</v>
      </c>
      <c r="C215" s="70">
        <v>101.02555427999999</v>
      </c>
    </row>
    <row r="216" spans="1:3" x14ac:dyDescent="0.3">
      <c r="A216" t="s">
        <v>2</v>
      </c>
      <c r="B216" s="107">
        <v>43774</v>
      </c>
      <c r="C216" s="70">
        <v>101.02923826</v>
      </c>
    </row>
    <row r="217" spans="1:3" x14ac:dyDescent="0.3">
      <c r="A217" t="s">
        <v>2</v>
      </c>
      <c r="B217" s="107">
        <v>43775</v>
      </c>
      <c r="C217" s="70">
        <v>101.03289469000001</v>
      </c>
    </row>
    <row r="218" spans="1:3" x14ac:dyDescent="0.3">
      <c r="A218" t="s">
        <v>2</v>
      </c>
      <c r="B218" s="107">
        <v>43776</v>
      </c>
      <c r="C218" s="70">
        <v>101.03635195</v>
      </c>
    </row>
    <row r="219" spans="1:3" x14ac:dyDescent="0.3">
      <c r="A219" t="s">
        <v>2</v>
      </c>
      <c r="B219" s="107">
        <v>43777</v>
      </c>
      <c r="C219" s="70">
        <v>101.03958234</v>
      </c>
    </row>
    <row r="220" spans="1:3" x14ac:dyDescent="0.3">
      <c r="A220" t="s">
        <v>2</v>
      </c>
      <c r="B220" s="107">
        <v>43781</v>
      </c>
      <c r="C220" s="70">
        <v>101.05350089</v>
      </c>
    </row>
    <row r="221" spans="1:3" x14ac:dyDescent="0.3">
      <c r="A221" t="s">
        <v>2</v>
      </c>
      <c r="B221" s="107">
        <v>43782</v>
      </c>
      <c r="C221" s="70">
        <v>101.05703084</v>
      </c>
    </row>
    <row r="222" spans="1:3" x14ac:dyDescent="0.3">
      <c r="A222" t="s">
        <v>2</v>
      </c>
      <c r="B222" s="107">
        <v>43783</v>
      </c>
      <c r="C222" s="70">
        <v>101.06045017</v>
      </c>
    </row>
    <row r="223" spans="1:3" x14ac:dyDescent="0.3">
      <c r="A223" t="s">
        <v>2</v>
      </c>
      <c r="B223" s="107">
        <v>43784</v>
      </c>
      <c r="C223" s="70">
        <v>101.06375885999999</v>
      </c>
    </row>
    <row r="224" spans="1:3" x14ac:dyDescent="0.3">
      <c r="A224" t="s">
        <v>2</v>
      </c>
      <c r="B224" s="107">
        <v>43787</v>
      </c>
      <c r="C224" s="70">
        <v>101.0741089</v>
      </c>
    </row>
    <row r="225" spans="1:3" x14ac:dyDescent="0.3">
      <c r="A225" t="s">
        <v>2</v>
      </c>
      <c r="B225" s="107">
        <v>43788</v>
      </c>
      <c r="C225" s="70">
        <v>101.07711343</v>
      </c>
    </row>
    <row r="226" spans="1:3" x14ac:dyDescent="0.3">
      <c r="A226" t="s">
        <v>2</v>
      </c>
      <c r="B226" s="107">
        <v>43789</v>
      </c>
      <c r="C226" s="70">
        <v>101.08016790000001</v>
      </c>
    </row>
    <row r="227" spans="1:3" x14ac:dyDescent="0.3">
      <c r="A227" t="s">
        <v>2</v>
      </c>
      <c r="B227" s="107">
        <v>43790</v>
      </c>
      <c r="C227" s="70">
        <v>101.08325292000001</v>
      </c>
    </row>
    <row r="228" spans="1:3" x14ac:dyDescent="0.3">
      <c r="A228" t="s">
        <v>2</v>
      </c>
      <c r="B228" s="107">
        <v>43791</v>
      </c>
      <c r="C228" s="70">
        <v>101.08610541</v>
      </c>
    </row>
    <row r="229" spans="1:3" x14ac:dyDescent="0.3">
      <c r="A229" t="s">
        <v>2</v>
      </c>
      <c r="B229" s="107">
        <v>43794</v>
      </c>
      <c r="C229" s="70">
        <v>101.09599246000001</v>
      </c>
    </row>
    <row r="230" spans="1:3" x14ac:dyDescent="0.3">
      <c r="A230" t="s">
        <v>2</v>
      </c>
      <c r="B230" s="107">
        <v>43795</v>
      </c>
      <c r="C230" s="70">
        <v>101.09960422</v>
      </c>
    </row>
    <row r="231" spans="1:3" x14ac:dyDescent="0.3">
      <c r="A231" t="s">
        <v>2</v>
      </c>
      <c r="B231" s="107">
        <v>43796</v>
      </c>
      <c r="C231" s="70">
        <v>101.10285879</v>
      </c>
    </row>
    <row r="232" spans="1:3" x14ac:dyDescent="0.3">
      <c r="A232" t="s">
        <v>2</v>
      </c>
      <c r="B232" s="107">
        <v>43797</v>
      </c>
      <c r="C232" s="70">
        <v>101.10548747</v>
      </c>
    </row>
    <row r="233" spans="1:3" x14ac:dyDescent="0.3">
      <c r="A233" t="s">
        <v>2</v>
      </c>
      <c r="B233" s="107">
        <v>43798</v>
      </c>
      <c r="C233" s="70">
        <v>101.10733507</v>
      </c>
    </row>
    <row r="234" spans="1:3" x14ac:dyDescent="0.3">
      <c r="A234" t="s">
        <v>2</v>
      </c>
      <c r="B234" s="107">
        <v>43801</v>
      </c>
      <c r="C234" s="70">
        <v>101.11474776</v>
      </c>
    </row>
    <row r="235" spans="1:3" x14ac:dyDescent="0.3">
      <c r="A235" t="s">
        <v>2</v>
      </c>
      <c r="B235" s="107">
        <v>43802</v>
      </c>
      <c r="C235" s="70">
        <v>101.11834079</v>
      </c>
    </row>
    <row r="236" spans="1:3" x14ac:dyDescent="0.3">
      <c r="A236" t="s">
        <v>2</v>
      </c>
      <c r="B236" s="107">
        <v>43803</v>
      </c>
      <c r="C236" s="70">
        <v>101.12194227000001</v>
      </c>
    </row>
    <row r="237" spans="1:3" x14ac:dyDescent="0.3">
      <c r="A237" t="s">
        <v>2</v>
      </c>
      <c r="B237" s="107">
        <v>43804</v>
      </c>
      <c r="C237" s="70">
        <v>101.12545799</v>
      </c>
    </row>
    <row r="238" spans="1:3" x14ac:dyDescent="0.3">
      <c r="A238" t="s">
        <v>2</v>
      </c>
      <c r="B238" s="107">
        <v>43805</v>
      </c>
      <c r="C238" s="70">
        <v>101.12899599000001</v>
      </c>
    </row>
    <row r="239" spans="1:3" x14ac:dyDescent="0.3">
      <c r="A239" t="s">
        <v>2</v>
      </c>
      <c r="B239" s="107">
        <v>43808</v>
      </c>
      <c r="C239" s="70">
        <v>101.13846332999999</v>
      </c>
    </row>
    <row r="240" spans="1:3" x14ac:dyDescent="0.3">
      <c r="A240" t="s">
        <v>2</v>
      </c>
      <c r="B240" s="107">
        <v>43809</v>
      </c>
      <c r="C240" s="70">
        <v>101.14170253</v>
      </c>
    </row>
    <row r="241" spans="1:3" x14ac:dyDescent="0.3">
      <c r="A241" t="s">
        <v>2</v>
      </c>
      <c r="B241" s="107">
        <v>43810</v>
      </c>
      <c r="C241" s="70">
        <v>101.14503882</v>
      </c>
    </row>
    <row r="242" spans="1:3" x14ac:dyDescent="0.3">
      <c r="A242" t="s">
        <v>2</v>
      </c>
      <c r="B242" s="107">
        <v>43811</v>
      </c>
      <c r="C242" s="70">
        <v>101.14834474</v>
      </c>
    </row>
    <row r="243" spans="1:3" x14ac:dyDescent="0.3">
      <c r="A243" t="s">
        <v>2</v>
      </c>
      <c r="B243" s="107">
        <v>43812</v>
      </c>
      <c r="C243" s="70">
        <v>101.15168955999999</v>
      </c>
    </row>
    <row r="244" spans="1:3" x14ac:dyDescent="0.3">
      <c r="A244" t="s">
        <v>2</v>
      </c>
      <c r="B244" s="107">
        <v>43815</v>
      </c>
      <c r="C244" s="70">
        <v>101.16170774</v>
      </c>
    </row>
    <row r="245" spans="1:3" x14ac:dyDescent="0.3">
      <c r="A245" t="s">
        <v>2</v>
      </c>
      <c r="B245" s="107">
        <v>43816</v>
      </c>
      <c r="C245" s="70">
        <v>101.16505577</v>
      </c>
    </row>
    <row r="246" spans="1:3" x14ac:dyDescent="0.3">
      <c r="A246" t="s">
        <v>2</v>
      </c>
      <c r="B246" s="107">
        <v>43817</v>
      </c>
      <c r="C246" s="70">
        <v>101.16824317</v>
      </c>
    </row>
    <row r="247" spans="1:3" x14ac:dyDescent="0.3">
      <c r="A247" t="s">
        <v>2</v>
      </c>
      <c r="B247" s="107">
        <v>43818</v>
      </c>
      <c r="C247" s="70">
        <v>101.17058251</v>
      </c>
    </row>
    <row r="248" spans="1:3" x14ac:dyDescent="0.3">
      <c r="A248" t="s">
        <v>2</v>
      </c>
      <c r="B248" s="107">
        <v>43819</v>
      </c>
      <c r="C248" s="70">
        <v>101.17206542</v>
      </c>
    </row>
    <row r="249" spans="1:3" x14ac:dyDescent="0.3">
      <c r="A249" t="s">
        <v>2</v>
      </c>
      <c r="B249" s="107">
        <v>43822</v>
      </c>
      <c r="C249" s="70">
        <v>101.17802764</v>
      </c>
    </row>
    <row r="250" spans="1:3" x14ac:dyDescent="0.3">
      <c r="A250" t="s">
        <v>2</v>
      </c>
      <c r="B250" s="107">
        <v>43823</v>
      </c>
      <c r="C250" s="70">
        <v>101.17977123</v>
      </c>
    </row>
    <row r="251" spans="1:3" x14ac:dyDescent="0.3">
      <c r="A251" t="s">
        <v>2</v>
      </c>
      <c r="B251" s="107">
        <v>43826</v>
      </c>
      <c r="C251" s="70">
        <v>101.18456132999999</v>
      </c>
    </row>
    <row r="252" spans="1:3" x14ac:dyDescent="0.3">
      <c r="A252" t="s">
        <v>2</v>
      </c>
      <c r="B252" s="107">
        <v>43829</v>
      </c>
      <c r="C252" s="70">
        <v>101.18930176000001</v>
      </c>
    </row>
    <row r="253" spans="1:3" x14ac:dyDescent="0.3">
      <c r="A253" t="s">
        <v>2</v>
      </c>
      <c r="B253" s="107">
        <v>43830</v>
      </c>
      <c r="C253" s="70">
        <v>101.19177189</v>
      </c>
    </row>
    <row r="254" spans="1:3" x14ac:dyDescent="0.3">
      <c r="A254" t="s">
        <v>2</v>
      </c>
      <c r="B254" s="107">
        <v>43832</v>
      </c>
      <c r="C254" s="70">
        <v>101.19494349</v>
      </c>
    </row>
    <row r="255" spans="1:3" x14ac:dyDescent="0.3">
      <c r="A255" t="s">
        <v>2</v>
      </c>
      <c r="B255" s="107">
        <v>43833</v>
      </c>
      <c r="C255" s="70">
        <v>101.19763832</v>
      </c>
    </row>
    <row r="256" spans="1:3" x14ac:dyDescent="0.3">
      <c r="A256" t="s">
        <v>2</v>
      </c>
      <c r="B256" s="107">
        <v>43837</v>
      </c>
      <c r="C256" s="70">
        <v>101.21055835</v>
      </c>
    </row>
    <row r="257" spans="1:3" x14ac:dyDescent="0.3">
      <c r="A257" t="s">
        <v>2</v>
      </c>
      <c r="B257" s="107">
        <v>43838</v>
      </c>
      <c r="C257" s="70">
        <v>101.21367785</v>
      </c>
    </row>
    <row r="258" spans="1:3" x14ac:dyDescent="0.3">
      <c r="A258" t="s">
        <v>2</v>
      </c>
      <c r="B258" s="107">
        <v>43839</v>
      </c>
      <c r="C258" s="70">
        <v>101.21641755</v>
      </c>
    </row>
    <row r="259" spans="1:3" x14ac:dyDescent="0.3">
      <c r="A259" t="s">
        <v>2</v>
      </c>
      <c r="B259" s="107">
        <v>43840</v>
      </c>
      <c r="C259" s="70">
        <v>101.21901312999999</v>
      </c>
    </row>
    <row r="260" spans="1:3" x14ac:dyDescent="0.3">
      <c r="A260" t="s">
        <v>2</v>
      </c>
      <c r="B260" s="107">
        <v>43843</v>
      </c>
      <c r="C260" s="70">
        <v>101.22631754</v>
      </c>
    </row>
    <row r="261" spans="1:3" x14ac:dyDescent="0.3">
      <c r="A261" t="s">
        <v>2</v>
      </c>
      <c r="B261" s="107">
        <v>43844</v>
      </c>
      <c r="C261" s="70">
        <v>101.22875529</v>
      </c>
    </row>
    <row r="262" spans="1:3" x14ac:dyDescent="0.3">
      <c r="A262" t="s">
        <v>2</v>
      </c>
      <c r="B262" s="107">
        <v>43845</v>
      </c>
      <c r="C262" s="70">
        <v>101.23104610999999</v>
      </c>
    </row>
    <row r="263" spans="1:3" x14ac:dyDescent="0.3">
      <c r="A263" t="s">
        <v>2</v>
      </c>
      <c r="B263" s="107">
        <v>43846</v>
      </c>
      <c r="C263" s="70">
        <v>101.23351726</v>
      </c>
    </row>
    <row r="264" spans="1:3" x14ac:dyDescent="0.3">
      <c r="A264" t="s">
        <v>2</v>
      </c>
      <c r="B264" s="107">
        <v>43847</v>
      </c>
      <c r="C264" s="70">
        <v>101.23601897</v>
      </c>
    </row>
    <row r="265" spans="1:3" x14ac:dyDescent="0.3">
      <c r="A265" t="s">
        <v>2</v>
      </c>
      <c r="B265" s="107">
        <v>43850</v>
      </c>
      <c r="C265" s="70">
        <v>101.24523839</v>
      </c>
    </row>
    <row r="266" spans="1:3" x14ac:dyDescent="0.3">
      <c r="A266" t="s">
        <v>2</v>
      </c>
      <c r="B266" s="107">
        <v>43851</v>
      </c>
      <c r="C266" s="70">
        <v>101.24830348</v>
      </c>
    </row>
    <row r="267" spans="1:3" x14ac:dyDescent="0.3">
      <c r="A267" t="s">
        <v>2</v>
      </c>
      <c r="B267" s="107">
        <v>43852</v>
      </c>
      <c r="C267" s="70">
        <v>101.25158503999999</v>
      </c>
    </row>
    <row r="268" spans="1:3" x14ac:dyDescent="0.3">
      <c r="A268" t="s">
        <v>2</v>
      </c>
      <c r="B268" s="107">
        <v>43853</v>
      </c>
      <c r="C268" s="70">
        <v>101.25458374999999</v>
      </c>
    </row>
    <row r="269" spans="1:3" x14ac:dyDescent="0.3">
      <c r="A269" t="s">
        <v>2</v>
      </c>
      <c r="B269" s="107">
        <v>43854</v>
      </c>
      <c r="C269" s="70">
        <v>101.25737726</v>
      </c>
    </row>
    <row r="270" spans="1:3" x14ac:dyDescent="0.3">
      <c r="A270" t="s">
        <v>2</v>
      </c>
      <c r="B270" s="107">
        <v>43857</v>
      </c>
      <c r="C270" s="70">
        <v>101.26510057</v>
      </c>
    </row>
    <row r="271" spans="1:3" x14ac:dyDescent="0.3">
      <c r="A271" t="s">
        <v>2</v>
      </c>
      <c r="B271" s="107">
        <v>43858</v>
      </c>
      <c r="C271" s="70">
        <v>101.26708703</v>
      </c>
    </row>
    <row r="272" spans="1:3" x14ac:dyDescent="0.3">
      <c r="A272" t="s">
        <v>2</v>
      </c>
      <c r="B272" s="107">
        <v>43859</v>
      </c>
      <c r="C272" s="70">
        <v>101.26979488000001</v>
      </c>
    </row>
    <row r="273" spans="1:3" x14ac:dyDescent="0.3">
      <c r="A273" t="s">
        <v>2</v>
      </c>
      <c r="B273" s="107">
        <v>43860</v>
      </c>
      <c r="C273" s="70">
        <v>101.27198396999999</v>
      </c>
    </row>
    <row r="274" spans="1:3" x14ac:dyDescent="0.3">
      <c r="A274" t="s">
        <v>2</v>
      </c>
      <c r="B274" s="107">
        <v>43861</v>
      </c>
      <c r="C274" s="70">
        <v>101.27516086</v>
      </c>
    </row>
    <row r="275" spans="1:3" x14ac:dyDescent="0.3">
      <c r="A275" t="s">
        <v>2</v>
      </c>
      <c r="B275" s="107">
        <v>43864</v>
      </c>
      <c r="C275" s="70">
        <v>101.28238607999999</v>
      </c>
    </row>
    <row r="276" spans="1:3" x14ac:dyDescent="0.3">
      <c r="A276" t="s">
        <v>2</v>
      </c>
      <c r="B276" s="107">
        <v>43865</v>
      </c>
      <c r="C276" s="70">
        <v>101.28586298</v>
      </c>
    </row>
    <row r="277" spans="1:3" x14ac:dyDescent="0.3">
      <c r="A277" t="s">
        <v>2</v>
      </c>
      <c r="B277" s="107">
        <v>43866</v>
      </c>
      <c r="C277" s="70">
        <v>101.28912355</v>
      </c>
    </row>
    <row r="278" spans="1:3" x14ac:dyDescent="0.3">
      <c r="A278" t="s">
        <v>2</v>
      </c>
      <c r="B278" s="107">
        <v>43867</v>
      </c>
      <c r="C278" s="70">
        <v>101.29262288</v>
      </c>
    </row>
    <row r="279" spans="1:3" x14ac:dyDescent="0.3">
      <c r="A279" t="s">
        <v>2</v>
      </c>
      <c r="B279" s="107">
        <v>43868</v>
      </c>
      <c r="C279" s="70">
        <v>101.29614730999999</v>
      </c>
    </row>
    <row r="280" spans="1:3" x14ac:dyDescent="0.3">
      <c r="A280" t="s">
        <v>2</v>
      </c>
      <c r="B280" s="107">
        <v>43871</v>
      </c>
      <c r="C280" s="70">
        <v>101.30662106</v>
      </c>
    </row>
    <row r="281" spans="1:3" x14ac:dyDescent="0.3">
      <c r="A281" t="s">
        <v>2</v>
      </c>
      <c r="B281" s="107">
        <v>43872</v>
      </c>
      <c r="C281" s="70">
        <v>101.31018483</v>
      </c>
    </row>
    <row r="282" spans="1:3" x14ac:dyDescent="0.3">
      <c r="A282" t="s">
        <v>2</v>
      </c>
      <c r="B282" s="107">
        <v>43873</v>
      </c>
      <c r="C282" s="70">
        <v>101.31371264000001</v>
      </c>
    </row>
    <row r="283" spans="1:3" x14ac:dyDescent="0.3">
      <c r="A283" t="s">
        <v>2</v>
      </c>
      <c r="B283" s="107">
        <v>43874</v>
      </c>
      <c r="C283" s="70">
        <v>101.31726834</v>
      </c>
    </row>
    <row r="284" spans="1:3" x14ac:dyDescent="0.3">
      <c r="A284" t="s">
        <v>2</v>
      </c>
      <c r="B284" s="107">
        <v>43875</v>
      </c>
      <c r="C284" s="70">
        <v>101.3207853</v>
      </c>
    </row>
    <row r="285" spans="1:3" x14ac:dyDescent="0.3">
      <c r="A285" t="s">
        <v>2</v>
      </c>
      <c r="B285" s="107">
        <v>43878</v>
      </c>
      <c r="C285" s="70">
        <v>101.33142814</v>
      </c>
    </row>
    <row r="286" spans="1:3" x14ac:dyDescent="0.3">
      <c r="A286" t="s">
        <v>2</v>
      </c>
      <c r="B286" s="107">
        <v>43879</v>
      </c>
      <c r="C286" s="70">
        <v>101.33466242</v>
      </c>
    </row>
    <row r="287" spans="1:3" x14ac:dyDescent="0.3">
      <c r="A287" t="s">
        <v>2</v>
      </c>
      <c r="B287" s="107">
        <v>43880</v>
      </c>
      <c r="C287" s="70">
        <v>101.33821330000001</v>
      </c>
    </row>
    <row r="288" spans="1:3" x14ac:dyDescent="0.3">
      <c r="A288" t="s">
        <v>2</v>
      </c>
      <c r="B288" s="107">
        <v>43881</v>
      </c>
      <c r="C288" s="70">
        <v>101.34178651000001</v>
      </c>
    </row>
    <row r="289" spans="1:3" x14ac:dyDescent="0.3">
      <c r="A289" t="s">
        <v>2</v>
      </c>
      <c r="B289" s="107">
        <v>43882</v>
      </c>
      <c r="C289" s="70">
        <v>101.34528211</v>
      </c>
    </row>
    <row r="290" spans="1:3" x14ac:dyDescent="0.3">
      <c r="A290" t="s">
        <v>2</v>
      </c>
      <c r="B290" s="107">
        <v>43885</v>
      </c>
      <c r="C290" s="70">
        <v>101.3560025</v>
      </c>
    </row>
    <row r="291" spans="1:3" x14ac:dyDescent="0.3">
      <c r="A291" t="s">
        <v>2</v>
      </c>
      <c r="B291" s="107">
        <v>43886</v>
      </c>
      <c r="C291" s="70">
        <v>101.35938473</v>
      </c>
    </row>
    <row r="292" spans="1:3" x14ac:dyDescent="0.3">
      <c r="A292" t="s">
        <v>2</v>
      </c>
      <c r="B292" s="107">
        <v>43887</v>
      </c>
      <c r="C292" s="70">
        <v>101.36310865</v>
      </c>
    </row>
    <row r="293" spans="1:3" x14ac:dyDescent="0.3">
      <c r="A293" t="s">
        <v>2</v>
      </c>
      <c r="B293" s="107">
        <v>43888</v>
      </c>
      <c r="C293" s="70">
        <v>101.36662441999999</v>
      </c>
    </row>
    <row r="294" spans="1:3" x14ac:dyDescent="0.3">
      <c r="A294" t="s">
        <v>2</v>
      </c>
      <c r="B294" s="107">
        <v>43889</v>
      </c>
      <c r="C294" s="70">
        <v>101.36957377</v>
      </c>
    </row>
    <row r="295" spans="1:3" x14ac:dyDescent="0.3">
      <c r="A295" t="s">
        <v>2</v>
      </c>
      <c r="B295" s="107">
        <v>43892</v>
      </c>
      <c r="C295" s="70">
        <v>101.37913028</v>
      </c>
    </row>
    <row r="296" spans="1:3" x14ac:dyDescent="0.3">
      <c r="A296" t="s">
        <v>2</v>
      </c>
      <c r="B296" s="107">
        <v>43893</v>
      </c>
      <c r="C296" s="70">
        <v>101.38245219</v>
      </c>
    </row>
    <row r="297" spans="1:3" x14ac:dyDescent="0.3">
      <c r="A297" t="s">
        <v>2</v>
      </c>
      <c r="B297" s="107">
        <v>43894</v>
      </c>
      <c r="C297" s="70">
        <v>101.38574087000001</v>
      </c>
    </row>
    <row r="298" spans="1:3" x14ac:dyDescent="0.3">
      <c r="A298" t="s">
        <v>2</v>
      </c>
      <c r="B298" s="107">
        <v>43895</v>
      </c>
      <c r="C298" s="70">
        <v>101.38886299000001</v>
      </c>
    </row>
    <row r="299" spans="1:3" x14ac:dyDescent="0.3">
      <c r="A299" t="s">
        <v>2</v>
      </c>
      <c r="B299" s="107">
        <v>43896</v>
      </c>
      <c r="C299" s="70">
        <v>101.39196020999999</v>
      </c>
    </row>
    <row r="300" spans="1:3" x14ac:dyDescent="0.3">
      <c r="A300" t="s">
        <v>2</v>
      </c>
      <c r="B300" s="107">
        <v>43899</v>
      </c>
      <c r="C300" s="70">
        <v>101.40161884</v>
      </c>
    </row>
    <row r="301" spans="1:3" x14ac:dyDescent="0.3">
      <c r="A301" t="s">
        <v>2</v>
      </c>
      <c r="B301" s="107">
        <v>43900</v>
      </c>
      <c r="C301" s="70">
        <v>101.40512760999999</v>
      </c>
    </row>
    <row r="302" spans="1:3" x14ac:dyDescent="0.3">
      <c r="A302" t="s">
        <v>2</v>
      </c>
      <c r="B302" s="107">
        <v>43901</v>
      </c>
      <c r="C302" s="70">
        <v>101.40830034</v>
      </c>
    </row>
    <row r="303" spans="1:3" x14ac:dyDescent="0.3">
      <c r="A303" t="s">
        <v>2</v>
      </c>
      <c r="B303" s="107">
        <v>43902</v>
      </c>
      <c r="C303" s="70">
        <v>101.41181213</v>
      </c>
    </row>
    <row r="304" spans="1:3" x14ac:dyDescent="0.3">
      <c r="A304" t="s">
        <v>2</v>
      </c>
      <c r="B304" s="107">
        <v>43903</v>
      </c>
      <c r="C304" s="70">
        <v>101.41537404</v>
      </c>
    </row>
    <row r="305" spans="1:3" x14ac:dyDescent="0.3">
      <c r="A305" t="s">
        <v>2</v>
      </c>
      <c r="B305" s="107">
        <v>43906</v>
      </c>
      <c r="C305" s="70">
        <v>101.42320109000001</v>
      </c>
    </row>
    <row r="306" spans="1:3" x14ac:dyDescent="0.3">
      <c r="A306" t="s">
        <v>2</v>
      </c>
      <c r="B306" s="107">
        <v>43907</v>
      </c>
      <c r="C306" s="70">
        <v>101.42612986</v>
      </c>
    </row>
    <row r="307" spans="1:3" x14ac:dyDescent="0.3">
      <c r="A307" t="s">
        <v>2</v>
      </c>
      <c r="B307" s="107">
        <v>43908</v>
      </c>
      <c r="C307" s="70">
        <v>101.42829454</v>
      </c>
    </row>
    <row r="308" spans="1:3" x14ac:dyDescent="0.3">
      <c r="A308" t="s">
        <v>2</v>
      </c>
      <c r="B308" s="107">
        <v>43909</v>
      </c>
      <c r="C308" s="70">
        <v>101.4300341</v>
      </c>
    </row>
    <row r="309" spans="1:3" x14ac:dyDescent="0.3">
      <c r="A309" t="s">
        <v>2</v>
      </c>
      <c r="B309" s="107">
        <v>43910</v>
      </c>
      <c r="C309" s="70">
        <v>101.43152916</v>
      </c>
    </row>
    <row r="310" spans="1:3" x14ac:dyDescent="0.3">
      <c r="A310" t="s">
        <v>2</v>
      </c>
      <c r="B310" s="107">
        <v>43913</v>
      </c>
      <c r="C310" s="70">
        <v>101.43610608</v>
      </c>
    </row>
    <row r="311" spans="1:3" x14ac:dyDescent="0.3">
      <c r="A311" t="s">
        <v>2</v>
      </c>
      <c r="B311" s="107">
        <v>43914</v>
      </c>
      <c r="C311" s="70">
        <v>101.43752062999999</v>
      </c>
    </row>
    <row r="312" spans="1:3" x14ac:dyDescent="0.3">
      <c r="A312" t="s">
        <v>2</v>
      </c>
      <c r="B312" s="107">
        <v>43915</v>
      </c>
      <c r="C312" s="70">
        <v>101.43878512000001</v>
      </c>
    </row>
    <row r="313" spans="1:3" x14ac:dyDescent="0.3">
      <c r="A313" t="s">
        <v>2</v>
      </c>
      <c r="B313" s="107">
        <v>43916</v>
      </c>
      <c r="C313" s="70">
        <v>101.44020527000001</v>
      </c>
    </row>
    <row r="314" spans="1:3" x14ac:dyDescent="0.3">
      <c r="A314" t="s">
        <v>2</v>
      </c>
      <c r="B314" s="107">
        <v>43917</v>
      </c>
      <c r="C314" s="70">
        <v>101.44143644</v>
      </c>
    </row>
    <row r="315" spans="1:3" x14ac:dyDescent="0.3">
      <c r="A315" t="s">
        <v>2</v>
      </c>
      <c r="B315" s="107">
        <v>43920</v>
      </c>
      <c r="C315" s="70">
        <v>101.44464644</v>
      </c>
    </row>
    <row r="316" spans="1:3" x14ac:dyDescent="0.3">
      <c r="A316" t="s">
        <v>2</v>
      </c>
      <c r="B316" s="107">
        <v>43921</v>
      </c>
      <c r="C316" s="70">
        <v>101.4460083</v>
      </c>
    </row>
    <row r="317" spans="1:3" x14ac:dyDescent="0.3">
      <c r="A317" t="s">
        <v>2</v>
      </c>
      <c r="B317" s="107">
        <v>43922</v>
      </c>
      <c r="C317" s="70">
        <v>101.44675316</v>
      </c>
    </row>
    <row r="318" spans="1:3" x14ac:dyDescent="0.3">
      <c r="A318" t="s">
        <v>2</v>
      </c>
      <c r="B318" s="107">
        <v>43923</v>
      </c>
      <c r="C318" s="70">
        <v>101.44854863</v>
      </c>
    </row>
    <row r="319" spans="1:3" x14ac:dyDescent="0.3">
      <c r="A319" t="s">
        <v>2</v>
      </c>
      <c r="B319" s="107">
        <v>43924</v>
      </c>
      <c r="C319" s="70">
        <v>101.4503886</v>
      </c>
    </row>
    <row r="320" spans="1:3" x14ac:dyDescent="0.3">
      <c r="A320" t="s">
        <v>2</v>
      </c>
      <c r="B320" s="107">
        <v>43927</v>
      </c>
      <c r="C320" s="70">
        <v>101.45650898</v>
      </c>
    </row>
    <row r="321" spans="1:3" x14ac:dyDescent="0.3">
      <c r="A321" t="s">
        <v>2</v>
      </c>
      <c r="B321" s="107">
        <v>43928</v>
      </c>
      <c r="C321" s="70">
        <v>101.45844082000001</v>
      </c>
    </row>
    <row r="322" spans="1:3" x14ac:dyDescent="0.3">
      <c r="A322" t="s">
        <v>2</v>
      </c>
      <c r="B322" s="107">
        <v>43929</v>
      </c>
      <c r="C322" s="70">
        <v>101.46056728000001</v>
      </c>
    </row>
    <row r="323" spans="1:3" x14ac:dyDescent="0.3">
      <c r="A323" t="s">
        <v>2</v>
      </c>
      <c r="B323" s="107">
        <v>43930</v>
      </c>
      <c r="C323" s="70">
        <v>101.46212394</v>
      </c>
    </row>
    <row r="324" spans="1:3" x14ac:dyDescent="0.3">
      <c r="A324" t="s">
        <v>2</v>
      </c>
      <c r="B324" s="107">
        <v>43931</v>
      </c>
      <c r="C324" s="70">
        <v>101.46295508999999</v>
      </c>
    </row>
    <row r="325" spans="1:3" x14ac:dyDescent="0.3">
      <c r="A325" t="s">
        <v>2</v>
      </c>
      <c r="B325" s="107">
        <v>43935</v>
      </c>
      <c r="C325" s="70">
        <v>101.46690242</v>
      </c>
    </row>
    <row r="326" spans="1:3" x14ac:dyDescent="0.3">
      <c r="A326" t="s">
        <v>2</v>
      </c>
      <c r="B326" s="107">
        <v>43936</v>
      </c>
      <c r="C326" s="70">
        <v>101.46801994</v>
      </c>
    </row>
    <row r="327" spans="1:3" x14ac:dyDescent="0.3">
      <c r="A327" t="s">
        <v>2</v>
      </c>
      <c r="B327" s="107">
        <v>43937</v>
      </c>
      <c r="C327" s="70">
        <v>101.46939602</v>
      </c>
    </row>
    <row r="328" spans="1:3" x14ac:dyDescent="0.3">
      <c r="A328" t="s">
        <v>2</v>
      </c>
      <c r="B328" s="107">
        <v>43938</v>
      </c>
      <c r="C328" s="70">
        <v>101.47054414999999</v>
      </c>
    </row>
    <row r="329" spans="1:3" x14ac:dyDescent="0.3">
      <c r="A329" t="s">
        <v>2</v>
      </c>
      <c r="B329" s="107">
        <v>43941</v>
      </c>
      <c r="C329" s="70">
        <v>101.47266252</v>
      </c>
    </row>
    <row r="330" spans="1:3" x14ac:dyDescent="0.3">
      <c r="A330" t="s">
        <v>2</v>
      </c>
      <c r="B330" s="107">
        <v>43942</v>
      </c>
      <c r="C330" s="70">
        <v>101.47339368</v>
      </c>
    </row>
    <row r="331" spans="1:3" x14ac:dyDescent="0.3">
      <c r="A331" t="s">
        <v>2</v>
      </c>
      <c r="B331" s="107">
        <v>43943</v>
      </c>
      <c r="C331" s="70">
        <v>101.47393302</v>
      </c>
    </row>
    <row r="332" spans="1:3" x14ac:dyDescent="0.3">
      <c r="A332" t="s">
        <v>2</v>
      </c>
      <c r="B332" s="107">
        <v>43944</v>
      </c>
      <c r="C332" s="70">
        <v>101.47433057000001</v>
      </c>
    </row>
    <row r="333" spans="1:3" x14ac:dyDescent="0.3">
      <c r="A333" t="s">
        <v>2</v>
      </c>
      <c r="B333" s="107">
        <v>43945</v>
      </c>
      <c r="C333" s="70">
        <v>101.47470867</v>
      </c>
    </row>
    <row r="334" spans="1:3" x14ac:dyDescent="0.3">
      <c r="A334" t="s">
        <v>2</v>
      </c>
      <c r="B334" s="107">
        <v>43948</v>
      </c>
      <c r="C334" s="70">
        <v>101.47638508999999</v>
      </c>
    </row>
    <row r="335" spans="1:3" x14ac:dyDescent="0.3">
      <c r="A335" t="s">
        <v>2</v>
      </c>
      <c r="B335" s="107">
        <v>43949</v>
      </c>
      <c r="C335" s="70">
        <v>101.47668256999999</v>
      </c>
    </row>
    <row r="336" spans="1:3" x14ac:dyDescent="0.3">
      <c r="A336" t="s">
        <v>2</v>
      </c>
      <c r="B336" s="107">
        <v>43950</v>
      </c>
      <c r="C336" s="70">
        <v>101.47698004999999</v>
      </c>
    </row>
    <row r="337" spans="1:3" x14ac:dyDescent="0.3">
      <c r="A337" t="s">
        <v>2</v>
      </c>
      <c r="B337" s="107">
        <v>43951</v>
      </c>
      <c r="C337" s="70">
        <v>101.47806154</v>
      </c>
    </row>
    <row r="338" spans="1:3" x14ac:dyDescent="0.3">
      <c r="A338" t="s">
        <v>2</v>
      </c>
      <c r="B338" s="107">
        <v>43955</v>
      </c>
      <c r="C338" s="70">
        <v>101.47951838</v>
      </c>
    </row>
    <row r="339" spans="1:3" x14ac:dyDescent="0.3">
      <c r="A339" t="s">
        <v>2</v>
      </c>
      <c r="B339" s="107">
        <v>43956</v>
      </c>
      <c r="C339" s="70">
        <v>101.47982976999999</v>
      </c>
    </row>
    <row r="340" spans="1:3" x14ac:dyDescent="0.3">
      <c r="A340" t="s">
        <v>2</v>
      </c>
      <c r="B340" s="107">
        <v>43957</v>
      </c>
      <c r="C340" s="70">
        <v>101.48008555</v>
      </c>
    </row>
    <row r="341" spans="1:3" x14ac:dyDescent="0.3">
      <c r="A341" t="s">
        <v>2</v>
      </c>
      <c r="B341" s="107">
        <v>43958</v>
      </c>
      <c r="C341" s="70">
        <v>101.48033577</v>
      </c>
    </row>
    <row r="342" spans="1:3" x14ac:dyDescent="0.3">
      <c r="A342" t="s">
        <v>2</v>
      </c>
      <c r="B342" s="107">
        <v>43959</v>
      </c>
      <c r="C342" s="70">
        <v>101.48046089</v>
      </c>
    </row>
    <row r="343" spans="1:3" x14ac:dyDescent="0.3">
      <c r="A343" t="s">
        <v>2</v>
      </c>
      <c r="B343" s="107">
        <v>43962</v>
      </c>
      <c r="C343" s="70">
        <v>101.48114484</v>
      </c>
    </row>
    <row r="344" spans="1:3" x14ac:dyDescent="0.3">
      <c r="A344" t="s">
        <v>2</v>
      </c>
      <c r="B344" s="107">
        <v>43963</v>
      </c>
      <c r="C344" s="70">
        <v>101.48138672</v>
      </c>
    </row>
    <row r="345" spans="1:3" x14ac:dyDescent="0.3">
      <c r="A345" t="s">
        <v>2</v>
      </c>
      <c r="B345" s="107">
        <v>43964</v>
      </c>
      <c r="C345" s="70">
        <v>101.48176207</v>
      </c>
    </row>
    <row r="346" spans="1:3" x14ac:dyDescent="0.3">
      <c r="A346" t="s">
        <v>2</v>
      </c>
      <c r="B346" s="107">
        <v>43965</v>
      </c>
      <c r="C346" s="70">
        <v>101.48214019</v>
      </c>
    </row>
    <row r="347" spans="1:3" x14ac:dyDescent="0.3">
      <c r="A347" t="s">
        <v>2</v>
      </c>
      <c r="B347" s="107">
        <v>43966</v>
      </c>
      <c r="C347" s="70">
        <v>101.4825767</v>
      </c>
    </row>
    <row r="348" spans="1:3" x14ac:dyDescent="0.3">
      <c r="A348" t="s">
        <v>2</v>
      </c>
      <c r="B348" s="107">
        <v>43969</v>
      </c>
      <c r="C348" s="70">
        <v>101.48317726000001</v>
      </c>
    </row>
    <row r="349" spans="1:3" x14ac:dyDescent="0.3">
      <c r="A349" t="s">
        <v>2</v>
      </c>
      <c r="B349" s="107">
        <v>43970</v>
      </c>
      <c r="C349" s="70">
        <v>101.48330793</v>
      </c>
    </row>
    <row r="350" spans="1:3" x14ac:dyDescent="0.3">
      <c r="A350" t="s">
        <v>2</v>
      </c>
      <c r="B350" s="107">
        <v>43971</v>
      </c>
      <c r="C350" s="70">
        <v>101.48345807</v>
      </c>
    </row>
    <row r="351" spans="1:3" x14ac:dyDescent="0.3">
      <c r="A351" t="s">
        <v>2</v>
      </c>
      <c r="B351" s="107">
        <v>43972</v>
      </c>
      <c r="C351" s="70">
        <v>101.48359431</v>
      </c>
    </row>
    <row r="352" spans="1:3" x14ac:dyDescent="0.3">
      <c r="A352" t="s">
        <v>2</v>
      </c>
      <c r="B352" s="107">
        <v>43973</v>
      </c>
      <c r="C352" s="70">
        <v>101.48373611</v>
      </c>
    </row>
    <row r="353" spans="1:3" x14ac:dyDescent="0.3">
      <c r="A353" t="s">
        <v>2</v>
      </c>
      <c r="B353" s="107">
        <v>43976</v>
      </c>
      <c r="C353" s="70">
        <v>101.48408644</v>
      </c>
    </row>
    <row r="354" spans="1:3" x14ac:dyDescent="0.3">
      <c r="A354" t="s">
        <v>2</v>
      </c>
      <c r="B354" s="107">
        <v>43977</v>
      </c>
      <c r="C354" s="70">
        <v>101.4842199</v>
      </c>
    </row>
    <row r="355" spans="1:3" x14ac:dyDescent="0.3">
      <c r="A355" t="s">
        <v>2</v>
      </c>
      <c r="B355" s="107">
        <v>43978</v>
      </c>
      <c r="C355" s="70">
        <v>101.48443121</v>
      </c>
    </row>
    <row r="356" spans="1:3" x14ac:dyDescent="0.3">
      <c r="A356" t="s">
        <v>2</v>
      </c>
      <c r="B356" s="107">
        <v>43979</v>
      </c>
      <c r="C356" s="70">
        <v>101.48469812</v>
      </c>
    </row>
    <row r="357" spans="1:3" x14ac:dyDescent="0.3">
      <c r="A357" t="s">
        <v>2</v>
      </c>
      <c r="B357" s="107">
        <v>43980</v>
      </c>
      <c r="C357" s="70">
        <v>101.48490387</v>
      </c>
    </row>
    <row r="358" spans="1:3" x14ac:dyDescent="0.3">
      <c r="A358" t="s">
        <v>2</v>
      </c>
      <c r="B358" s="107">
        <v>43983</v>
      </c>
      <c r="C358" s="70">
        <v>101.48543771</v>
      </c>
    </row>
    <row r="359" spans="1:3" x14ac:dyDescent="0.3">
      <c r="A359" t="s">
        <v>2</v>
      </c>
      <c r="B359" s="107">
        <v>43984</v>
      </c>
      <c r="C359" s="70">
        <v>101.48559898000001</v>
      </c>
    </row>
    <row r="360" spans="1:3" x14ac:dyDescent="0.3">
      <c r="A360" t="s">
        <v>2</v>
      </c>
      <c r="B360" s="107">
        <v>43985</v>
      </c>
      <c r="C360" s="70">
        <v>101.48574356</v>
      </c>
    </row>
    <row r="361" spans="1:3" x14ac:dyDescent="0.3">
      <c r="A361" t="s">
        <v>2</v>
      </c>
      <c r="B361" s="107">
        <v>43986</v>
      </c>
      <c r="C361" s="70">
        <v>101.48583809</v>
      </c>
    </row>
    <row r="362" spans="1:3" x14ac:dyDescent="0.3">
      <c r="A362" t="s">
        <v>2</v>
      </c>
      <c r="B362" s="107">
        <v>43987</v>
      </c>
      <c r="C362" s="70">
        <v>101.48594931</v>
      </c>
    </row>
    <row r="363" spans="1:3" x14ac:dyDescent="0.3">
      <c r="A363" t="s">
        <v>2</v>
      </c>
      <c r="B363" s="107">
        <v>43990</v>
      </c>
      <c r="C363" s="70">
        <v>101.48632467</v>
      </c>
    </row>
    <row r="364" spans="1:3" x14ac:dyDescent="0.3">
      <c r="A364" t="s">
        <v>2</v>
      </c>
      <c r="B364" s="107">
        <v>43991</v>
      </c>
      <c r="C364" s="70">
        <v>101.48635526</v>
      </c>
    </row>
    <row r="365" spans="1:3" x14ac:dyDescent="0.3">
      <c r="A365" t="s">
        <v>2</v>
      </c>
      <c r="B365" s="107">
        <v>43992</v>
      </c>
      <c r="C365" s="70">
        <v>101.4863914</v>
      </c>
    </row>
    <row r="366" spans="1:3" x14ac:dyDescent="0.3">
      <c r="A366" t="s">
        <v>2</v>
      </c>
      <c r="B366" s="107">
        <v>43994</v>
      </c>
      <c r="C366" s="70">
        <v>101.48646368999999</v>
      </c>
    </row>
    <row r="367" spans="1:3" x14ac:dyDescent="0.3">
      <c r="A367" t="s">
        <v>2</v>
      </c>
      <c r="B367" s="107">
        <v>43997</v>
      </c>
      <c r="C367" s="70">
        <v>101.48667223</v>
      </c>
    </row>
    <row r="368" spans="1:3" x14ac:dyDescent="0.3">
      <c r="A368" t="s">
        <v>2</v>
      </c>
      <c r="B368" s="107">
        <v>43998</v>
      </c>
      <c r="C368" s="70">
        <v>101.48679735</v>
      </c>
    </row>
    <row r="369" spans="1:3" x14ac:dyDescent="0.3">
      <c r="A369" t="s">
        <v>2</v>
      </c>
      <c r="B369" s="107">
        <v>43999</v>
      </c>
      <c r="C369" s="70">
        <v>101.48690022</v>
      </c>
    </row>
    <row r="370" spans="1:3" x14ac:dyDescent="0.3">
      <c r="A370" t="s">
        <v>2</v>
      </c>
      <c r="B370" s="107">
        <v>44000</v>
      </c>
      <c r="C370" s="70">
        <v>101.4869892</v>
      </c>
    </row>
    <row r="371" spans="1:3" x14ac:dyDescent="0.3">
      <c r="A371" t="s">
        <v>2</v>
      </c>
      <c r="B371" s="107">
        <v>44001</v>
      </c>
      <c r="C371" s="70">
        <v>101.48704203</v>
      </c>
    </row>
    <row r="372" spans="1:3" x14ac:dyDescent="0.3">
      <c r="A372" t="s">
        <v>2</v>
      </c>
      <c r="B372" s="107">
        <v>44004</v>
      </c>
      <c r="C372" s="70">
        <v>101.48727559</v>
      </c>
    </row>
    <row r="373" spans="1:3" x14ac:dyDescent="0.3">
      <c r="A373" t="s">
        <v>2</v>
      </c>
      <c r="B373" s="107">
        <v>44005</v>
      </c>
      <c r="C373" s="70">
        <v>101.48737846</v>
      </c>
    </row>
    <row r="374" spans="1:3" x14ac:dyDescent="0.3">
      <c r="A374" t="s">
        <v>2</v>
      </c>
      <c r="B374" s="107">
        <v>44006</v>
      </c>
      <c r="C374" s="70">
        <v>101.4874591</v>
      </c>
    </row>
    <row r="375" spans="1:3" x14ac:dyDescent="0.3">
      <c r="A375" t="s">
        <v>2</v>
      </c>
      <c r="B375" s="107">
        <v>44007</v>
      </c>
      <c r="C375" s="70">
        <v>101.48750637000001</v>
      </c>
    </row>
    <row r="376" spans="1:3" x14ac:dyDescent="0.3">
      <c r="A376" t="s">
        <v>2</v>
      </c>
      <c r="B376" s="107">
        <v>44008</v>
      </c>
      <c r="C376" s="70">
        <v>101.48757866</v>
      </c>
    </row>
    <row r="377" spans="1:3" x14ac:dyDescent="0.3">
      <c r="A377" t="s">
        <v>2</v>
      </c>
      <c r="B377" s="107">
        <v>44011</v>
      </c>
      <c r="C377" s="70">
        <v>101.48769544</v>
      </c>
    </row>
    <row r="378" spans="1:3" x14ac:dyDescent="0.3">
      <c r="A378" t="s">
        <v>2</v>
      </c>
      <c r="B378" s="107">
        <v>44012</v>
      </c>
      <c r="C378" s="70">
        <v>101.48773437</v>
      </c>
    </row>
    <row r="379" spans="1:3" x14ac:dyDescent="0.3">
      <c r="A379" t="s">
        <v>2</v>
      </c>
      <c r="B379" s="107">
        <v>44013</v>
      </c>
      <c r="C379" s="70">
        <v>101.48777051</v>
      </c>
    </row>
    <row r="380" spans="1:3" x14ac:dyDescent="0.3">
      <c r="A380" t="s">
        <v>2</v>
      </c>
      <c r="B380" s="107">
        <v>44014</v>
      </c>
      <c r="C380" s="70">
        <v>101.48781222</v>
      </c>
    </row>
    <row r="381" spans="1:3" x14ac:dyDescent="0.3">
      <c r="A381" t="s">
        <v>2</v>
      </c>
      <c r="B381" s="107">
        <v>44015</v>
      </c>
      <c r="C381" s="70">
        <v>101.4878428</v>
      </c>
    </row>
    <row r="382" spans="1:3" x14ac:dyDescent="0.3">
      <c r="A382" t="s">
        <v>2</v>
      </c>
      <c r="B382" s="107">
        <v>44018</v>
      </c>
      <c r="C382" s="70">
        <v>101.48797627</v>
      </c>
    </row>
    <row r="383" spans="1:3" x14ac:dyDescent="0.3">
      <c r="A383" t="s">
        <v>2</v>
      </c>
      <c r="B383" s="107">
        <v>44019</v>
      </c>
      <c r="C383" s="70">
        <v>101.48804856</v>
      </c>
    </row>
    <row r="384" spans="1:3" x14ac:dyDescent="0.3">
      <c r="A384" t="s">
        <v>2</v>
      </c>
      <c r="B384" s="107">
        <v>44020</v>
      </c>
      <c r="C384" s="70">
        <v>101.48810417</v>
      </c>
    </row>
    <row r="385" spans="1:3" x14ac:dyDescent="0.3">
      <c r="A385" t="s">
        <v>2</v>
      </c>
      <c r="B385" s="107">
        <v>44021</v>
      </c>
      <c r="C385" s="70">
        <v>101.48815422</v>
      </c>
    </row>
    <row r="386" spans="1:3" x14ac:dyDescent="0.3">
      <c r="A386" t="s">
        <v>2</v>
      </c>
      <c r="B386" s="107">
        <v>44022</v>
      </c>
      <c r="C386" s="70">
        <v>101.48819593</v>
      </c>
    </row>
    <row r="387" spans="1:3" x14ac:dyDescent="0.3">
      <c r="A387" t="s">
        <v>2</v>
      </c>
      <c r="B387" s="107">
        <v>44025</v>
      </c>
      <c r="C387" s="70">
        <v>101.48837944</v>
      </c>
    </row>
    <row r="388" spans="1:3" x14ac:dyDescent="0.3">
      <c r="A388" t="s">
        <v>2</v>
      </c>
      <c r="B388" s="107">
        <v>44026</v>
      </c>
      <c r="C388" s="70">
        <v>101.48841837000001</v>
      </c>
    </row>
    <row r="389" spans="1:3" x14ac:dyDescent="0.3">
      <c r="A389" t="s">
        <v>2</v>
      </c>
      <c r="B389" s="107">
        <v>44027</v>
      </c>
      <c r="C389" s="70">
        <v>101.48846286</v>
      </c>
    </row>
    <row r="390" spans="1:3" x14ac:dyDescent="0.3">
      <c r="A390" t="s">
        <v>2</v>
      </c>
      <c r="B390" s="107">
        <v>44028</v>
      </c>
      <c r="C390" s="70">
        <v>101.48852125000001</v>
      </c>
    </row>
    <row r="391" spans="1:3" x14ac:dyDescent="0.3">
      <c r="A391" t="s">
        <v>2</v>
      </c>
      <c r="B391" s="107">
        <v>44029</v>
      </c>
      <c r="C391" s="70">
        <v>101.4885852</v>
      </c>
    </row>
    <row r="392" spans="1:3" x14ac:dyDescent="0.3">
      <c r="A392" t="s">
        <v>2</v>
      </c>
      <c r="B392" s="107">
        <v>44032</v>
      </c>
      <c r="C392" s="70">
        <v>101.48876871</v>
      </c>
    </row>
    <row r="393" spans="1:3" x14ac:dyDescent="0.3">
      <c r="A393" t="s">
        <v>2</v>
      </c>
      <c r="B393" s="107">
        <v>44033</v>
      </c>
      <c r="C393" s="70">
        <v>101.48883822000001</v>
      </c>
    </row>
    <row r="394" spans="1:3" x14ac:dyDescent="0.3">
      <c r="A394" t="s">
        <v>2</v>
      </c>
      <c r="B394" s="107">
        <v>44034</v>
      </c>
      <c r="C394" s="70">
        <v>101.48890218</v>
      </c>
    </row>
    <row r="395" spans="1:3" x14ac:dyDescent="0.3">
      <c r="A395" t="s">
        <v>2</v>
      </c>
      <c r="B395" s="107">
        <v>44035</v>
      </c>
      <c r="C395" s="70">
        <v>101.48896057</v>
      </c>
    </row>
    <row r="396" spans="1:3" x14ac:dyDescent="0.3">
      <c r="A396" t="s">
        <v>2</v>
      </c>
      <c r="B396" s="107">
        <v>44036</v>
      </c>
      <c r="C396" s="70">
        <v>101.48901896</v>
      </c>
    </row>
    <row r="397" spans="1:3" x14ac:dyDescent="0.3">
      <c r="A397" t="s">
        <v>2</v>
      </c>
      <c r="B397" s="107">
        <v>44039</v>
      </c>
      <c r="C397" s="70">
        <v>101.48917745</v>
      </c>
    </row>
    <row r="398" spans="1:3" x14ac:dyDescent="0.3">
      <c r="A398" t="s">
        <v>2</v>
      </c>
      <c r="B398" s="107">
        <v>44040</v>
      </c>
      <c r="C398" s="70">
        <v>101.48925251999999</v>
      </c>
    </row>
    <row r="399" spans="1:3" x14ac:dyDescent="0.3">
      <c r="A399" t="s">
        <v>2</v>
      </c>
      <c r="B399" s="107">
        <v>44041</v>
      </c>
      <c r="C399" s="70">
        <v>101.48931647000001</v>
      </c>
    </row>
    <row r="400" spans="1:3" x14ac:dyDescent="0.3">
      <c r="A400" t="s">
        <v>2</v>
      </c>
      <c r="B400" s="107">
        <v>44042</v>
      </c>
      <c r="C400" s="70">
        <v>101.48938043</v>
      </c>
    </row>
    <row r="401" spans="1:3" x14ac:dyDescent="0.3">
      <c r="A401" t="s">
        <v>2</v>
      </c>
      <c r="B401" s="107">
        <v>44043</v>
      </c>
      <c r="C401" s="70">
        <v>101.48942769999999</v>
      </c>
    </row>
    <row r="402" spans="1:3" x14ac:dyDescent="0.3">
      <c r="A402" t="s">
        <v>2</v>
      </c>
      <c r="B402" s="107">
        <v>44046</v>
      </c>
      <c r="C402" s="70">
        <v>101.4895695</v>
      </c>
    </row>
    <row r="403" spans="1:3" x14ac:dyDescent="0.3">
      <c r="A403" t="s">
        <v>2</v>
      </c>
      <c r="B403" s="107">
        <v>44047</v>
      </c>
      <c r="C403" s="70">
        <v>101.48960843</v>
      </c>
    </row>
    <row r="404" spans="1:3" x14ac:dyDescent="0.3">
      <c r="A404" t="s">
        <v>2</v>
      </c>
      <c r="B404" s="107">
        <v>44048</v>
      </c>
      <c r="C404" s="70">
        <v>101.4896557</v>
      </c>
    </row>
    <row r="405" spans="1:3" x14ac:dyDescent="0.3">
      <c r="A405" t="s">
        <v>2</v>
      </c>
      <c r="B405" s="107">
        <v>44049</v>
      </c>
      <c r="C405" s="70">
        <v>101.48970575</v>
      </c>
    </row>
    <row r="406" spans="1:3" x14ac:dyDescent="0.3">
      <c r="A406" t="s">
        <v>2</v>
      </c>
      <c r="B406" s="107">
        <v>44050</v>
      </c>
      <c r="C406" s="70">
        <v>101.48975858</v>
      </c>
    </row>
    <row r="407" spans="1:3" x14ac:dyDescent="0.3">
      <c r="A407" t="s">
        <v>2</v>
      </c>
      <c r="B407" s="107">
        <v>44053</v>
      </c>
      <c r="C407" s="70">
        <v>101.48995877999999</v>
      </c>
    </row>
    <row r="408" spans="1:3" x14ac:dyDescent="0.3">
      <c r="A408" t="s">
        <v>2</v>
      </c>
      <c r="B408" s="107">
        <v>44054</v>
      </c>
      <c r="C408" s="70">
        <v>101.49001995</v>
      </c>
    </row>
    <row r="409" spans="1:3" x14ac:dyDescent="0.3">
      <c r="A409" t="s">
        <v>2</v>
      </c>
      <c r="B409" s="107">
        <v>44055</v>
      </c>
      <c r="C409" s="70">
        <v>101.49007</v>
      </c>
    </row>
    <row r="410" spans="1:3" x14ac:dyDescent="0.3">
      <c r="A410" t="s">
        <v>2</v>
      </c>
      <c r="B410" s="107">
        <v>44056</v>
      </c>
      <c r="C410" s="70">
        <v>101.49012005</v>
      </c>
    </row>
    <row r="411" spans="1:3" x14ac:dyDescent="0.3">
      <c r="A411" t="s">
        <v>2</v>
      </c>
      <c r="B411" s="107">
        <v>44057</v>
      </c>
      <c r="C411" s="70">
        <v>101.49017288</v>
      </c>
    </row>
    <row r="412" spans="1:3" x14ac:dyDescent="0.3">
      <c r="A412" t="s">
        <v>2</v>
      </c>
      <c r="B412" s="107">
        <v>44060</v>
      </c>
      <c r="C412" s="70">
        <v>101.49033971</v>
      </c>
    </row>
    <row r="413" spans="1:3" x14ac:dyDescent="0.3">
      <c r="A413" t="s">
        <v>2</v>
      </c>
      <c r="B413" s="107">
        <v>44061</v>
      </c>
      <c r="C413" s="70">
        <v>101.49041201</v>
      </c>
    </row>
    <row r="414" spans="1:3" x14ac:dyDescent="0.3">
      <c r="A414" t="s">
        <v>2</v>
      </c>
      <c r="B414" s="107">
        <v>44062</v>
      </c>
      <c r="C414" s="70">
        <v>101.49047874</v>
      </c>
    </row>
    <row r="415" spans="1:3" x14ac:dyDescent="0.3">
      <c r="A415" t="s">
        <v>2</v>
      </c>
      <c r="B415" s="107">
        <v>44063</v>
      </c>
      <c r="C415" s="70">
        <v>101.49053991</v>
      </c>
    </row>
    <row r="416" spans="1:3" x14ac:dyDescent="0.3">
      <c r="A416" t="s">
        <v>2</v>
      </c>
      <c r="B416" s="107">
        <v>44064</v>
      </c>
      <c r="C416" s="70">
        <v>101.49060387</v>
      </c>
    </row>
    <row r="417" spans="1:3" x14ac:dyDescent="0.3">
      <c r="A417" t="s">
        <v>2</v>
      </c>
      <c r="B417" s="107">
        <v>44067</v>
      </c>
      <c r="C417" s="70">
        <v>101.4907707</v>
      </c>
    </row>
    <row r="418" spans="1:3" x14ac:dyDescent="0.3">
      <c r="A418" t="s">
        <v>2</v>
      </c>
      <c r="B418" s="107">
        <v>44068</v>
      </c>
      <c r="C418" s="70">
        <v>101.49081241</v>
      </c>
    </row>
    <row r="419" spans="1:3" x14ac:dyDescent="0.3">
      <c r="A419" t="s">
        <v>2</v>
      </c>
      <c r="B419" s="107">
        <v>44069</v>
      </c>
      <c r="C419" s="70">
        <v>101.49085968</v>
      </c>
    </row>
    <row r="420" spans="1:3" x14ac:dyDescent="0.3">
      <c r="A420" t="s">
        <v>2</v>
      </c>
      <c r="B420" s="107">
        <v>44070</v>
      </c>
      <c r="C420" s="70">
        <v>101.49092363</v>
      </c>
    </row>
    <row r="421" spans="1:3" x14ac:dyDescent="0.3">
      <c r="A421" t="s">
        <v>2</v>
      </c>
      <c r="B421" s="107">
        <v>44071</v>
      </c>
      <c r="C421" s="70">
        <v>101.49098202</v>
      </c>
    </row>
    <row r="422" spans="1:3" x14ac:dyDescent="0.3">
      <c r="A422" t="s">
        <v>2</v>
      </c>
      <c r="B422" s="107">
        <v>44074</v>
      </c>
      <c r="C422" s="70">
        <v>101.49114052</v>
      </c>
    </row>
    <row r="423" spans="1:3" x14ac:dyDescent="0.3">
      <c r="A423" t="s">
        <v>2</v>
      </c>
      <c r="B423" s="107">
        <v>44075</v>
      </c>
      <c r="C423" s="70">
        <v>101.49121559</v>
      </c>
    </row>
    <row r="424" spans="1:3" x14ac:dyDescent="0.3">
      <c r="A424" t="s">
        <v>2</v>
      </c>
      <c r="B424" s="107">
        <v>44076</v>
      </c>
      <c r="C424" s="70">
        <v>101.4912712</v>
      </c>
    </row>
    <row r="425" spans="1:3" x14ac:dyDescent="0.3">
      <c r="A425" t="s">
        <v>2</v>
      </c>
      <c r="B425" s="107">
        <v>44077</v>
      </c>
      <c r="C425" s="70">
        <v>101.49131291</v>
      </c>
    </row>
    <row r="426" spans="1:3" x14ac:dyDescent="0.3">
      <c r="A426" t="s">
        <v>2</v>
      </c>
      <c r="B426" s="107">
        <v>44078</v>
      </c>
      <c r="C426" s="70">
        <v>101.49135462</v>
      </c>
    </row>
    <row r="427" spans="1:3" x14ac:dyDescent="0.3">
      <c r="A427" t="s">
        <v>2</v>
      </c>
      <c r="B427" s="107">
        <v>44081</v>
      </c>
      <c r="C427" s="70">
        <v>101.49145471999999</v>
      </c>
    </row>
    <row r="428" spans="1:3" x14ac:dyDescent="0.3">
      <c r="A428" t="s">
        <v>2</v>
      </c>
      <c r="B428" s="107">
        <v>44082</v>
      </c>
      <c r="C428" s="70">
        <v>101.49150199</v>
      </c>
    </row>
    <row r="429" spans="1:3" x14ac:dyDescent="0.3">
      <c r="A429" t="s">
        <v>2</v>
      </c>
      <c r="B429" s="107">
        <v>44083</v>
      </c>
      <c r="C429" s="70">
        <v>101.49154926</v>
      </c>
    </row>
    <row r="430" spans="1:3" x14ac:dyDescent="0.3">
      <c r="A430" t="s">
        <v>2</v>
      </c>
      <c r="B430" s="107">
        <v>44084</v>
      </c>
      <c r="C430" s="70">
        <v>101.49161599999999</v>
      </c>
    </row>
    <row r="431" spans="1:3" x14ac:dyDescent="0.3">
      <c r="A431" t="s">
        <v>2</v>
      </c>
      <c r="B431" s="107">
        <v>44085</v>
      </c>
      <c r="C431" s="70">
        <v>101.49166605000001</v>
      </c>
    </row>
    <row r="432" spans="1:3" x14ac:dyDescent="0.3">
      <c r="A432" t="s">
        <v>2</v>
      </c>
      <c r="B432" s="107">
        <v>44088</v>
      </c>
      <c r="C432" s="70">
        <v>101.49184122</v>
      </c>
    </row>
    <row r="433" spans="1:3" x14ac:dyDescent="0.3">
      <c r="A433" t="s">
        <v>2</v>
      </c>
      <c r="B433" s="107">
        <v>44089</v>
      </c>
      <c r="C433" s="70">
        <v>101.49188293</v>
      </c>
    </row>
    <row r="434" spans="1:3" x14ac:dyDescent="0.3">
      <c r="A434" t="s">
        <v>2</v>
      </c>
      <c r="B434" s="107">
        <v>44090</v>
      </c>
      <c r="C434" s="70">
        <v>101.49194967</v>
      </c>
    </row>
    <row r="435" spans="1:3" x14ac:dyDescent="0.3">
      <c r="A435" t="s">
        <v>2</v>
      </c>
      <c r="B435" s="107">
        <v>44091</v>
      </c>
      <c r="C435" s="70">
        <v>101.49203309000001</v>
      </c>
    </row>
    <row r="436" spans="1:3" x14ac:dyDescent="0.3">
      <c r="A436" t="s">
        <v>2</v>
      </c>
      <c r="B436" s="107">
        <v>44092</v>
      </c>
      <c r="C436" s="70">
        <v>101.49208036</v>
      </c>
    </row>
    <row r="437" spans="1:3" x14ac:dyDescent="0.3">
      <c r="A437" t="s">
        <v>2</v>
      </c>
      <c r="B437" s="107">
        <v>44095</v>
      </c>
      <c r="C437" s="70">
        <v>101.49219714</v>
      </c>
    </row>
    <row r="438" spans="1:3" x14ac:dyDescent="0.3">
      <c r="A438" t="s">
        <v>2</v>
      </c>
      <c r="B438" s="107">
        <v>44096</v>
      </c>
      <c r="C438" s="70">
        <v>101.49226109999999</v>
      </c>
    </row>
    <row r="439" spans="1:3" x14ac:dyDescent="0.3">
      <c r="A439" t="s">
        <v>2</v>
      </c>
      <c r="B439" s="107">
        <v>44097</v>
      </c>
      <c r="C439" s="70">
        <v>101.49231392999999</v>
      </c>
    </row>
    <row r="440" spans="1:3" x14ac:dyDescent="0.3">
      <c r="A440" t="s">
        <v>2</v>
      </c>
      <c r="B440" s="107">
        <v>44098</v>
      </c>
      <c r="C440" s="70">
        <v>101.49236954</v>
      </c>
    </row>
    <row r="441" spans="1:3" x14ac:dyDescent="0.3">
      <c r="A441" t="s">
        <v>2</v>
      </c>
      <c r="B441" s="107">
        <v>44099</v>
      </c>
      <c r="C441" s="70">
        <v>101.49241125</v>
      </c>
    </row>
    <row r="442" spans="1:3" x14ac:dyDescent="0.3">
      <c r="A442" t="s">
        <v>2</v>
      </c>
      <c r="B442" s="107">
        <v>44102</v>
      </c>
      <c r="C442" s="70">
        <v>101.49254472</v>
      </c>
    </row>
    <row r="443" spans="1:3" x14ac:dyDescent="0.3">
      <c r="A443" t="s">
        <v>2</v>
      </c>
      <c r="B443" s="107">
        <v>44103</v>
      </c>
      <c r="C443" s="70">
        <v>101.49260588999999</v>
      </c>
    </row>
    <row r="444" spans="1:3" x14ac:dyDescent="0.3">
      <c r="A444" t="s">
        <v>2</v>
      </c>
      <c r="B444" s="107">
        <v>44104</v>
      </c>
      <c r="C444" s="70">
        <v>101.49266707</v>
      </c>
    </row>
    <row r="445" spans="1:3" x14ac:dyDescent="0.3">
      <c r="A445" t="s">
        <v>2</v>
      </c>
      <c r="B445" s="107">
        <v>44105</v>
      </c>
      <c r="C445" s="70">
        <v>101.49274214</v>
      </c>
    </row>
    <row r="446" spans="1:3" x14ac:dyDescent="0.3">
      <c r="A446" t="s">
        <v>2</v>
      </c>
      <c r="B446" s="107">
        <v>44106</v>
      </c>
      <c r="C446" s="70">
        <v>101.49282278</v>
      </c>
    </row>
    <row r="447" spans="1:3" x14ac:dyDescent="0.3">
      <c r="A447" t="s">
        <v>2</v>
      </c>
      <c r="B447" s="107">
        <v>44109</v>
      </c>
      <c r="C447" s="70">
        <v>101.49305635</v>
      </c>
    </row>
    <row r="448" spans="1:3" x14ac:dyDescent="0.3">
      <c r="A448" t="s">
        <v>2</v>
      </c>
      <c r="B448" s="107">
        <v>44110</v>
      </c>
      <c r="C448" s="70">
        <v>101.49316202</v>
      </c>
    </row>
    <row r="449" spans="1:3" x14ac:dyDescent="0.3">
      <c r="A449" t="s">
        <v>2</v>
      </c>
      <c r="B449" s="107">
        <v>44111</v>
      </c>
      <c r="C449" s="70">
        <v>101.49325656000001</v>
      </c>
    </row>
    <row r="450" spans="1:3" x14ac:dyDescent="0.3">
      <c r="A450" t="s">
        <v>2</v>
      </c>
      <c r="B450" s="107">
        <v>44112</v>
      </c>
      <c r="C450" s="70">
        <v>101.49335388</v>
      </c>
    </row>
    <row r="451" spans="1:3" x14ac:dyDescent="0.3">
      <c r="A451" t="s">
        <v>2</v>
      </c>
      <c r="B451" s="107">
        <v>44113</v>
      </c>
      <c r="C451" s="70">
        <v>101.49351238</v>
      </c>
    </row>
    <row r="452" spans="1:3" x14ac:dyDescent="0.3">
      <c r="A452" t="s">
        <v>2</v>
      </c>
      <c r="B452" s="107">
        <v>44116</v>
      </c>
      <c r="C452" s="70">
        <v>101.49370424</v>
      </c>
    </row>
    <row r="453" spans="1:3" x14ac:dyDescent="0.3">
      <c r="A453" t="s">
        <v>2</v>
      </c>
      <c r="B453" s="107">
        <v>44117</v>
      </c>
      <c r="C453" s="70">
        <v>101.49373482999999</v>
      </c>
    </row>
    <row r="454" spans="1:3" x14ac:dyDescent="0.3">
      <c r="A454" t="s">
        <v>2</v>
      </c>
      <c r="B454" s="107">
        <v>44118</v>
      </c>
      <c r="C454" s="70">
        <v>101.49377097999999</v>
      </c>
    </row>
    <row r="455" spans="1:3" x14ac:dyDescent="0.3">
      <c r="A455" t="s">
        <v>2</v>
      </c>
      <c r="B455" s="107">
        <v>44119</v>
      </c>
      <c r="C455" s="70">
        <v>101.49384049</v>
      </c>
    </row>
    <row r="456" spans="1:3" x14ac:dyDescent="0.3">
      <c r="A456" t="s">
        <v>2</v>
      </c>
      <c r="B456" s="107">
        <v>44120</v>
      </c>
      <c r="C456" s="70">
        <v>101.49390167</v>
      </c>
    </row>
    <row r="457" spans="1:3" x14ac:dyDescent="0.3">
      <c r="A457" t="s">
        <v>2</v>
      </c>
      <c r="B457" s="107">
        <v>44123</v>
      </c>
      <c r="C457" s="70">
        <v>101.49406017</v>
      </c>
    </row>
    <row r="458" spans="1:3" x14ac:dyDescent="0.3">
      <c r="A458" t="s">
        <v>2</v>
      </c>
      <c r="B458" s="107">
        <v>44124</v>
      </c>
      <c r="C458" s="70">
        <v>101.49411856</v>
      </c>
    </row>
    <row r="459" spans="1:3" x14ac:dyDescent="0.3">
      <c r="A459" t="s">
        <v>2</v>
      </c>
      <c r="B459" s="107">
        <v>44125</v>
      </c>
      <c r="C459" s="70">
        <v>101.49421031999999</v>
      </c>
    </row>
    <row r="460" spans="1:3" x14ac:dyDescent="0.3">
      <c r="A460" t="s">
        <v>2</v>
      </c>
      <c r="B460" s="107">
        <v>44126</v>
      </c>
      <c r="C460" s="70">
        <v>101.49428262000001</v>
      </c>
    </row>
    <row r="461" spans="1:3" x14ac:dyDescent="0.3">
      <c r="A461" t="s">
        <v>2</v>
      </c>
      <c r="B461" s="107">
        <v>44127</v>
      </c>
      <c r="C461" s="70">
        <v>101.49434657</v>
      </c>
    </row>
    <row r="462" spans="1:3" x14ac:dyDescent="0.3">
      <c r="A462" t="s">
        <v>2</v>
      </c>
      <c r="B462" s="107">
        <v>44130</v>
      </c>
      <c r="C462" s="70">
        <v>101.49450507</v>
      </c>
    </row>
    <row r="463" spans="1:3" x14ac:dyDescent="0.3">
      <c r="A463" t="s">
        <v>2</v>
      </c>
      <c r="B463" s="107">
        <v>44131</v>
      </c>
      <c r="C463" s="70">
        <v>101.49456902999999</v>
      </c>
    </row>
    <row r="464" spans="1:3" x14ac:dyDescent="0.3">
      <c r="A464" t="s">
        <v>2</v>
      </c>
      <c r="B464" s="107">
        <v>44132</v>
      </c>
      <c r="C464" s="70">
        <v>101.49462742</v>
      </c>
    </row>
    <row r="465" spans="1:3" x14ac:dyDescent="0.3">
      <c r="A465" t="s">
        <v>2</v>
      </c>
      <c r="B465" s="107">
        <v>44133</v>
      </c>
      <c r="C465" s="70">
        <v>101.49467747</v>
      </c>
    </row>
    <row r="466" spans="1:3" x14ac:dyDescent="0.3">
      <c r="A466" t="s">
        <v>2</v>
      </c>
      <c r="B466" s="107">
        <v>44134</v>
      </c>
      <c r="C466" s="70">
        <v>101.49471084</v>
      </c>
    </row>
    <row r="467" spans="1:3" x14ac:dyDescent="0.3">
      <c r="A467" t="s">
        <v>2</v>
      </c>
      <c r="B467" s="107">
        <v>44137</v>
      </c>
      <c r="C467" s="70">
        <v>101.49483597</v>
      </c>
    </row>
    <row r="468" spans="1:3" x14ac:dyDescent="0.3">
      <c r="A468" t="s">
        <v>2</v>
      </c>
      <c r="B468" s="107">
        <v>44138</v>
      </c>
      <c r="C468" s="70">
        <v>101.49489715</v>
      </c>
    </row>
    <row r="469" spans="1:3" x14ac:dyDescent="0.3">
      <c r="A469" t="s">
        <v>2</v>
      </c>
      <c r="B469" s="107">
        <v>44139</v>
      </c>
      <c r="C469" s="70">
        <v>101.49493051</v>
      </c>
    </row>
    <row r="470" spans="1:3" x14ac:dyDescent="0.3">
      <c r="A470" t="s">
        <v>2</v>
      </c>
      <c r="B470" s="107">
        <v>44140</v>
      </c>
      <c r="C470" s="70">
        <v>101.49496666</v>
      </c>
    </row>
    <row r="471" spans="1:3" x14ac:dyDescent="0.3">
      <c r="A471" t="s">
        <v>2</v>
      </c>
      <c r="B471" s="107">
        <v>44141</v>
      </c>
      <c r="C471" s="70">
        <v>101.49500559000001</v>
      </c>
    </row>
    <row r="472" spans="1:3" x14ac:dyDescent="0.3">
      <c r="A472" t="s">
        <v>2</v>
      </c>
      <c r="B472" s="107">
        <v>44144</v>
      </c>
      <c r="C472" s="70">
        <v>101.49508066999999</v>
      </c>
    </row>
    <row r="473" spans="1:3" x14ac:dyDescent="0.3">
      <c r="A473" t="s">
        <v>2</v>
      </c>
      <c r="B473" s="107">
        <v>44145</v>
      </c>
      <c r="C473" s="70">
        <v>101.49512238</v>
      </c>
    </row>
    <row r="474" spans="1:3" x14ac:dyDescent="0.3">
      <c r="A474" t="s">
        <v>2</v>
      </c>
      <c r="B474" s="107">
        <v>44147</v>
      </c>
      <c r="C474" s="70">
        <v>101.49520024</v>
      </c>
    </row>
    <row r="475" spans="1:3" x14ac:dyDescent="0.3">
      <c r="A475" t="s">
        <v>2</v>
      </c>
      <c r="B475" s="107">
        <v>44148</v>
      </c>
      <c r="C475" s="70">
        <v>101.49526142000001</v>
      </c>
    </row>
    <row r="476" spans="1:3" x14ac:dyDescent="0.3">
      <c r="A476" t="s">
        <v>2</v>
      </c>
      <c r="B476" s="107">
        <v>44151</v>
      </c>
      <c r="C476" s="70">
        <v>101.49536152</v>
      </c>
    </row>
    <row r="477" spans="1:3" x14ac:dyDescent="0.3">
      <c r="A477" t="s">
        <v>2</v>
      </c>
      <c r="B477" s="107">
        <v>44152</v>
      </c>
      <c r="C477" s="70">
        <v>101.49540879</v>
      </c>
    </row>
    <row r="478" spans="1:3" x14ac:dyDescent="0.3">
      <c r="A478" t="s">
        <v>2</v>
      </c>
      <c r="B478" s="107">
        <v>44153</v>
      </c>
      <c r="C478" s="70">
        <v>101.49546997</v>
      </c>
    </row>
    <row r="479" spans="1:3" x14ac:dyDescent="0.3">
      <c r="A479" t="s">
        <v>2</v>
      </c>
      <c r="B479" s="107">
        <v>44154</v>
      </c>
      <c r="C479" s="70">
        <v>101.49553671</v>
      </c>
    </row>
    <row r="480" spans="1:3" x14ac:dyDescent="0.3">
      <c r="A480" t="s">
        <v>2</v>
      </c>
      <c r="B480" s="107">
        <v>44155</v>
      </c>
      <c r="C480" s="70">
        <v>101.49558954</v>
      </c>
    </row>
    <row r="481" spans="1:3" x14ac:dyDescent="0.3">
      <c r="A481" t="s">
        <v>2</v>
      </c>
      <c r="B481" s="107">
        <v>44158</v>
      </c>
      <c r="C481" s="70">
        <v>101.49573135</v>
      </c>
    </row>
    <row r="482" spans="1:3" x14ac:dyDescent="0.3">
      <c r="A482" t="s">
        <v>2</v>
      </c>
      <c r="B482" s="107">
        <v>44159</v>
      </c>
      <c r="C482" s="70">
        <v>101.49580365</v>
      </c>
    </row>
    <row r="483" spans="1:3" x14ac:dyDescent="0.3">
      <c r="A483" t="s">
        <v>2</v>
      </c>
      <c r="B483" s="107">
        <v>44160</v>
      </c>
      <c r="C483" s="70">
        <v>101.49584536</v>
      </c>
    </row>
    <row r="484" spans="1:3" x14ac:dyDescent="0.3">
      <c r="A484" t="s">
        <v>2</v>
      </c>
      <c r="B484" s="107">
        <v>44161</v>
      </c>
      <c r="C484" s="70">
        <v>101.49589542</v>
      </c>
    </row>
    <row r="485" spans="1:3" x14ac:dyDescent="0.3">
      <c r="A485" t="s">
        <v>2</v>
      </c>
      <c r="B485" s="107">
        <v>44162</v>
      </c>
      <c r="C485" s="70">
        <v>101.49592878</v>
      </c>
    </row>
    <row r="486" spans="1:3" x14ac:dyDescent="0.3">
      <c r="A486" t="s">
        <v>2</v>
      </c>
      <c r="B486" s="107">
        <v>44165</v>
      </c>
      <c r="C486" s="70">
        <v>101.49602055</v>
      </c>
    </row>
    <row r="487" spans="1:3" x14ac:dyDescent="0.3">
      <c r="A487" t="s">
        <v>2</v>
      </c>
      <c r="B487" s="107">
        <v>44166</v>
      </c>
      <c r="C487" s="70">
        <v>101.49606226</v>
      </c>
    </row>
    <row r="488" spans="1:3" x14ac:dyDescent="0.3">
      <c r="A488" t="s">
        <v>2</v>
      </c>
      <c r="B488" s="107">
        <v>44167</v>
      </c>
      <c r="C488" s="70">
        <v>101.49609285</v>
      </c>
    </row>
    <row r="489" spans="1:3" x14ac:dyDescent="0.3">
      <c r="A489" t="s">
        <v>2</v>
      </c>
      <c r="B489" s="107">
        <v>44168</v>
      </c>
      <c r="C489" s="70">
        <v>101.496129</v>
      </c>
    </row>
    <row r="490" spans="1:3" x14ac:dyDescent="0.3">
      <c r="A490" t="s">
        <v>2</v>
      </c>
      <c r="B490" s="107">
        <v>44169</v>
      </c>
      <c r="C490" s="70">
        <v>101.49609563</v>
      </c>
    </row>
    <row r="491" spans="1:3" x14ac:dyDescent="0.3">
      <c r="A491" t="s">
        <v>2</v>
      </c>
      <c r="B491" s="107">
        <v>44172</v>
      </c>
      <c r="C491" s="70">
        <v>101.49620408</v>
      </c>
    </row>
    <row r="492" spans="1:3" x14ac:dyDescent="0.3">
      <c r="A492" t="s">
        <v>2</v>
      </c>
      <c r="B492" s="107">
        <v>44173</v>
      </c>
      <c r="C492" s="70">
        <v>101.49624301</v>
      </c>
    </row>
    <row r="493" spans="1:3" x14ac:dyDescent="0.3">
      <c r="A493" t="s">
        <v>2</v>
      </c>
      <c r="B493" s="107">
        <v>44174</v>
      </c>
      <c r="C493" s="70">
        <v>101.49626247</v>
      </c>
    </row>
    <row r="494" spans="1:3" x14ac:dyDescent="0.3">
      <c r="A494" t="s">
        <v>2</v>
      </c>
      <c r="B494" s="107">
        <v>44175</v>
      </c>
      <c r="C494" s="70">
        <v>101.49628472000001</v>
      </c>
    </row>
    <row r="495" spans="1:3" x14ac:dyDescent="0.3">
      <c r="A495" t="s">
        <v>2</v>
      </c>
      <c r="B495" s="107">
        <v>44176</v>
      </c>
      <c r="C495" s="70">
        <v>101.49632087000001</v>
      </c>
    </row>
    <row r="496" spans="1:3" x14ac:dyDescent="0.3">
      <c r="A496" t="s">
        <v>2</v>
      </c>
      <c r="B496" s="107">
        <v>44179</v>
      </c>
      <c r="C496" s="70">
        <v>101.49642931</v>
      </c>
    </row>
    <row r="497" spans="1:3" x14ac:dyDescent="0.3">
      <c r="A497" t="s">
        <v>2</v>
      </c>
      <c r="B497" s="107">
        <v>44180</v>
      </c>
      <c r="C497" s="70">
        <v>101.49642097</v>
      </c>
    </row>
    <row r="498" spans="1:3" x14ac:dyDescent="0.3">
      <c r="A498" t="s">
        <v>2</v>
      </c>
      <c r="B498" s="107">
        <v>44181</v>
      </c>
      <c r="C498" s="70">
        <v>101.4964599</v>
      </c>
    </row>
    <row r="499" spans="1:3" x14ac:dyDescent="0.3">
      <c r="A499" t="s">
        <v>2</v>
      </c>
      <c r="B499" s="107">
        <v>44182</v>
      </c>
      <c r="C499" s="70">
        <v>101.49650161</v>
      </c>
    </row>
    <row r="500" spans="1:3" x14ac:dyDescent="0.3">
      <c r="A500" t="s">
        <v>2</v>
      </c>
      <c r="B500" s="107">
        <v>44183</v>
      </c>
      <c r="C500" s="70">
        <v>101.4965322</v>
      </c>
    </row>
    <row r="501" spans="1:3" x14ac:dyDescent="0.3">
      <c r="A501" t="s">
        <v>2</v>
      </c>
      <c r="B501" s="107">
        <v>44186</v>
      </c>
      <c r="C501" s="70">
        <v>101.49660728000001</v>
      </c>
    </row>
    <row r="502" spans="1:3" x14ac:dyDescent="0.3">
      <c r="A502" t="s">
        <v>2</v>
      </c>
      <c r="B502" s="107">
        <v>44187</v>
      </c>
      <c r="C502" s="70">
        <v>101.4966184</v>
      </c>
    </row>
    <row r="503" spans="1:3" x14ac:dyDescent="0.3">
      <c r="A503" t="s">
        <v>2</v>
      </c>
      <c r="B503" s="107">
        <v>44188</v>
      </c>
      <c r="C503" s="70">
        <v>101.49664899</v>
      </c>
    </row>
    <row r="504" spans="1:3" x14ac:dyDescent="0.3">
      <c r="A504" t="s">
        <v>2</v>
      </c>
      <c r="B504" s="107">
        <v>44189</v>
      </c>
      <c r="C504" s="70">
        <v>101.49661005999999</v>
      </c>
    </row>
    <row r="505" spans="1:3" x14ac:dyDescent="0.3">
      <c r="A505" t="s">
        <v>2</v>
      </c>
      <c r="B505" s="107">
        <v>44193</v>
      </c>
      <c r="C505" s="70">
        <v>101.49630974</v>
      </c>
    </row>
    <row r="506" spans="1:3" x14ac:dyDescent="0.3">
      <c r="A506" t="s">
        <v>2</v>
      </c>
      <c r="B506" s="107">
        <v>44194</v>
      </c>
      <c r="C506" s="70">
        <v>101.49633199</v>
      </c>
    </row>
    <row r="507" spans="1:3" x14ac:dyDescent="0.3">
      <c r="A507" t="s">
        <v>2</v>
      </c>
      <c r="B507" s="107">
        <v>44195</v>
      </c>
      <c r="C507" s="70">
        <v>101.49637092</v>
      </c>
    </row>
    <row r="508" spans="1:3" x14ac:dyDescent="0.3">
      <c r="A508" t="s">
        <v>2</v>
      </c>
      <c r="B508" s="107">
        <v>44196</v>
      </c>
      <c r="C508" s="70">
        <v>101.49641541</v>
      </c>
    </row>
    <row r="509" spans="1:3" x14ac:dyDescent="0.3">
      <c r="A509" t="s">
        <v>2</v>
      </c>
      <c r="B509" s="107">
        <v>44200</v>
      </c>
      <c r="C509" s="70">
        <v>101.49581477</v>
      </c>
    </row>
    <row r="510" spans="1:3" x14ac:dyDescent="0.3">
      <c r="A510" t="s">
        <v>2</v>
      </c>
      <c r="B510" s="107">
        <v>44201</v>
      </c>
      <c r="C510" s="70">
        <v>101.49578418999999</v>
      </c>
    </row>
    <row r="511" spans="1:3" x14ac:dyDescent="0.3">
      <c r="A511" t="s">
        <v>2</v>
      </c>
      <c r="B511" s="107">
        <v>44203</v>
      </c>
      <c r="C511" s="70">
        <v>101.49556173000001</v>
      </c>
    </row>
    <row r="512" spans="1:3" x14ac:dyDescent="0.3">
      <c r="A512" t="s">
        <v>2</v>
      </c>
      <c r="B512" s="107">
        <v>44204</v>
      </c>
      <c r="C512" s="70">
        <v>101.49550333000001</v>
      </c>
    </row>
    <row r="513" spans="1:3" x14ac:dyDescent="0.3">
      <c r="A513" t="s">
        <v>2</v>
      </c>
      <c r="B513" s="107">
        <v>44207</v>
      </c>
      <c r="C513" s="70">
        <v>101.49554504</v>
      </c>
    </row>
    <row r="514" spans="1:3" x14ac:dyDescent="0.3">
      <c r="A514" t="s">
        <v>2</v>
      </c>
      <c r="B514" s="107">
        <v>44208</v>
      </c>
      <c r="C514" s="70">
        <v>101.49539211</v>
      </c>
    </row>
    <row r="515" spans="1:3" x14ac:dyDescent="0.3">
      <c r="A515" t="s">
        <v>2</v>
      </c>
      <c r="B515" s="107">
        <v>44209</v>
      </c>
      <c r="C515" s="70">
        <v>101.49535596</v>
      </c>
    </row>
    <row r="516" spans="1:3" x14ac:dyDescent="0.3">
      <c r="A516" t="s">
        <v>2</v>
      </c>
      <c r="B516" s="107">
        <v>44210</v>
      </c>
      <c r="C516" s="70">
        <v>101.49530034</v>
      </c>
    </row>
    <row r="517" spans="1:3" x14ac:dyDescent="0.3">
      <c r="A517" t="s">
        <v>2</v>
      </c>
      <c r="B517" s="107">
        <v>44211</v>
      </c>
      <c r="C517" s="70">
        <v>101.49528088</v>
      </c>
    </row>
    <row r="518" spans="1:3" x14ac:dyDescent="0.3">
      <c r="A518" t="s">
        <v>2</v>
      </c>
      <c r="B518" s="107">
        <v>44214</v>
      </c>
      <c r="C518" s="70">
        <v>101.49533927</v>
      </c>
    </row>
    <row r="519" spans="1:3" x14ac:dyDescent="0.3">
      <c r="A519" t="s">
        <v>2</v>
      </c>
      <c r="B519" s="107">
        <v>44215</v>
      </c>
      <c r="C519" s="70">
        <v>101.49533649</v>
      </c>
    </row>
    <row r="520" spans="1:3" x14ac:dyDescent="0.3">
      <c r="A520" t="s">
        <v>2</v>
      </c>
      <c r="B520" s="107">
        <v>44216</v>
      </c>
      <c r="C520" s="70">
        <v>101.49523639</v>
      </c>
    </row>
    <row r="521" spans="1:3" x14ac:dyDescent="0.3">
      <c r="A521" t="s">
        <v>2</v>
      </c>
      <c r="B521" s="107">
        <v>44217</v>
      </c>
      <c r="C521" s="70">
        <v>101.49526141</v>
      </c>
    </row>
    <row r="522" spans="1:3" x14ac:dyDescent="0.3">
      <c r="A522" t="s">
        <v>2</v>
      </c>
      <c r="B522" s="107">
        <v>44218</v>
      </c>
      <c r="C522" s="70">
        <v>101.49529200000001</v>
      </c>
    </row>
    <row r="523" spans="1:3" x14ac:dyDescent="0.3">
      <c r="A523" t="s">
        <v>2</v>
      </c>
      <c r="B523" s="107">
        <v>44221</v>
      </c>
      <c r="C523" s="70">
        <v>101.49535874</v>
      </c>
    </row>
    <row r="524" spans="1:3" x14ac:dyDescent="0.3">
      <c r="A524" t="s">
        <v>2</v>
      </c>
      <c r="B524" s="107">
        <v>44222</v>
      </c>
      <c r="C524" s="70">
        <v>101.49538654</v>
      </c>
    </row>
    <row r="525" spans="1:3" x14ac:dyDescent="0.3">
      <c r="A525" t="s">
        <v>2</v>
      </c>
      <c r="B525" s="107">
        <v>44223</v>
      </c>
      <c r="C525" s="70">
        <v>101.49542547</v>
      </c>
    </row>
    <row r="526" spans="1:3" x14ac:dyDescent="0.3">
      <c r="A526" t="s">
        <v>2</v>
      </c>
      <c r="B526" s="107">
        <v>44224</v>
      </c>
      <c r="C526" s="70">
        <v>101.49547552999999</v>
      </c>
    </row>
    <row r="527" spans="1:3" x14ac:dyDescent="0.3">
      <c r="A527" t="s">
        <v>2</v>
      </c>
      <c r="B527" s="107">
        <v>44225</v>
      </c>
      <c r="C527" s="70">
        <v>101.49552558000001</v>
      </c>
    </row>
    <row r="528" spans="1:3" x14ac:dyDescent="0.3">
      <c r="A528" t="s">
        <v>2</v>
      </c>
      <c r="B528" s="107">
        <v>44228</v>
      </c>
      <c r="C528" s="70">
        <v>101.49544216</v>
      </c>
    </row>
    <row r="529" spans="1:3" x14ac:dyDescent="0.3">
      <c r="A529" t="s">
        <v>2</v>
      </c>
      <c r="B529" s="107">
        <v>44229</v>
      </c>
      <c r="C529" s="70">
        <v>101.49546162</v>
      </c>
    </row>
    <row r="530" spans="1:3" x14ac:dyDescent="0.3">
      <c r="A530" t="s">
        <v>2</v>
      </c>
      <c r="B530" s="107">
        <v>44230</v>
      </c>
      <c r="C530" s="70">
        <v>101.49548109</v>
      </c>
    </row>
    <row r="531" spans="1:3" x14ac:dyDescent="0.3">
      <c r="A531" t="s">
        <v>2</v>
      </c>
      <c r="B531" s="107">
        <v>44231</v>
      </c>
      <c r="C531" s="70">
        <v>101.49551168000001</v>
      </c>
    </row>
    <row r="532" spans="1:3" x14ac:dyDescent="0.3">
      <c r="A532" t="s">
        <v>2</v>
      </c>
      <c r="B532" s="107">
        <v>44232</v>
      </c>
      <c r="C532" s="70">
        <v>101.49552558000001</v>
      </c>
    </row>
    <row r="533" spans="1:3" x14ac:dyDescent="0.3">
      <c r="A533" t="s">
        <v>2</v>
      </c>
      <c r="B533" s="107">
        <v>44235</v>
      </c>
      <c r="C533" s="70">
        <v>101.49567574</v>
      </c>
    </row>
    <row r="534" spans="1:3" x14ac:dyDescent="0.3">
      <c r="A534" t="s">
        <v>2</v>
      </c>
      <c r="B534" s="107">
        <v>44236</v>
      </c>
      <c r="C534" s="70">
        <v>101.49569798</v>
      </c>
    </row>
    <row r="535" spans="1:3" x14ac:dyDescent="0.3">
      <c r="A535" t="s">
        <v>2</v>
      </c>
      <c r="B535" s="107">
        <v>44237</v>
      </c>
      <c r="C535" s="70">
        <v>101.49573135</v>
      </c>
    </row>
    <row r="536" spans="1:3" x14ac:dyDescent="0.3">
      <c r="A536" t="s">
        <v>2</v>
      </c>
      <c r="B536" s="107">
        <v>44238</v>
      </c>
      <c r="C536" s="70">
        <v>101.49575916000001</v>
      </c>
    </row>
    <row r="537" spans="1:3" x14ac:dyDescent="0.3">
      <c r="A537" t="s">
        <v>2</v>
      </c>
      <c r="B537" s="107">
        <v>44239</v>
      </c>
      <c r="C537" s="70">
        <v>101.49578697</v>
      </c>
    </row>
    <row r="538" spans="1:3" x14ac:dyDescent="0.3">
      <c r="A538" t="s">
        <v>2</v>
      </c>
      <c r="B538" s="107">
        <v>44242</v>
      </c>
      <c r="C538" s="70">
        <v>101.49587038999999</v>
      </c>
    </row>
    <row r="539" spans="1:3" x14ac:dyDescent="0.3">
      <c r="A539" t="s">
        <v>2</v>
      </c>
      <c r="B539" s="107">
        <v>44243</v>
      </c>
      <c r="C539" s="70">
        <v>101.49590653999999</v>
      </c>
    </row>
    <row r="540" spans="1:3" x14ac:dyDescent="0.3">
      <c r="A540" t="s">
        <v>2</v>
      </c>
      <c r="B540" s="107">
        <v>44244</v>
      </c>
      <c r="C540" s="70">
        <v>101.4959399</v>
      </c>
    </row>
    <row r="541" spans="1:3" x14ac:dyDescent="0.3">
      <c r="A541" t="s">
        <v>2</v>
      </c>
      <c r="B541" s="107">
        <v>44245</v>
      </c>
      <c r="C541" s="70">
        <v>101.49597326999999</v>
      </c>
    </row>
    <row r="542" spans="1:3" x14ac:dyDescent="0.3">
      <c r="A542" t="s">
        <v>2</v>
      </c>
      <c r="B542" s="107">
        <v>44246</v>
      </c>
      <c r="C542" s="70">
        <v>101.49600941999999</v>
      </c>
    </row>
    <row r="543" spans="1:3" x14ac:dyDescent="0.3">
      <c r="A543" t="s">
        <v>2</v>
      </c>
      <c r="B543" s="107">
        <v>44249</v>
      </c>
      <c r="C543" s="70">
        <v>101.49608449999999</v>
      </c>
    </row>
    <row r="544" spans="1:3" x14ac:dyDescent="0.3">
      <c r="A544" t="s">
        <v>2</v>
      </c>
      <c r="B544" s="107">
        <v>44250</v>
      </c>
      <c r="C544" s="70">
        <v>101.49605947000001</v>
      </c>
    </row>
    <row r="545" spans="1:3" x14ac:dyDescent="0.3">
      <c r="A545" t="s">
        <v>2</v>
      </c>
      <c r="B545" s="107">
        <v>44251</v>
      </c>
      <c r="C545" s="70">
        <v>101.49608728</v>
      </c>
    </row>
    <row r="546" spans="1:3" x14ac:dyDescent="0.3">
      <c r="A546" t="s">
        <v>2</v>
      </c>
      <c r="B546" s="107">
        <v>44252</v>
      </c>
      <c r="C546" s="70">
        <v>101.49608172000001</v>
      </c>
    </row>
    <row r="547" spans="1:3" x14ac:dyDescent="0.3">
      <c r="A547" t="s">
        <v>2</v>
      </c>
      <c r="B547" s="107">
        <v>44253</v>
      </c>
      <c r="C547" s="70">
        <v>101.49610675</v>
      </c>
    </row>
    <row r="548" spans="1:3" x14ac:dyDescent="0.3">
      <c r="A548" t="s">
        <v>2</v>
      </c>
      <c r="B548" s="107">
        <v>44256</v>
      </c>
      <c r="C548" s="70">
        <v>101.49607338</v>
      </c>
    </row>
    <row r="549" spans="1:3" x14ac:dyDescent="0.3">
      <c r="A549" t="s">
        <v>2</v>
      </c>
      <c r="B549" s="107">
        <v>44257</v>
      </c>
      <c r="C549" s="70">
        <v>101.49609284</v>
      </c>
    </row>
    <row r="550" spans="1:3" x14ac:dyDescent="0.3">
      <c r="A550" t="s">
        <v>2</v>
      </c>
      <c r="B550" s="107">
        <v>44258</v>
      </c>
      <c r="C550" s="70">
        <v>101.49611231</v>
      </c>
    </row>
    <row r="551" spans="1:3" x14ac:dyDescent="0.3">
      <c r="A551" t="s">
        <v>2</v>
      </c>
      <c r="B551" s="107">
        <v>44259</v>
      </c>
      <c r="C551" s="70">
        <v>101.49614012000001</v>
      </c>
    </row>
    <row r="552" spans="1:3" x14ac:dyDescent="0.3">
      <c r="A552" t="s">
        <v>2</v>
      </c>
      <c r="B552" s="107">
        <v>44260</v>
      </c>
      <c r="C552" s="70">
        <v>101.49616514</v>
      </c>
    </row>
    <row r="553" spans="1:3" x14ac:dyDescent="0.3">
      <c r="A553" t="s">
        <v>2</v>
      </c>
      <c r="B553" s="107">
        <v>44263</v>
      </c>
      <c r="C553" s="70">
        <v>101.49627359</v>
      </c>
    </row>
    <row r="554" spans="1:3" x14ac:dyDescent="0.3">
      <c r="A554" t="s">
        <v>2</v>
      </c>
      <c r="B554" s="107">
        <v>44264</v>
      </c>
      <c r="C554" s="70">
        <v>101.49631252</v>
      </c>
    </row>
    <row r="555" spans="1:3" x14ac:dyDescent="0.3">
      <c r="A555" t="s">
        <v>2</v>
      </c>
      <c r="B555" s="107">
        <v>44265</v>
      </c>
      <c r="C555" s="70">
        <v>101.49634033</v>
      </c>
    </row>
    <row r="556" spans="1:3" x14ac:dyDescent="0.3">
      <c r="A556" t="s">
        <v>2</v>
      </c>
      <c r="B556" s="107">
        <v>44266</v>
      </c>
      <c r="C556" s="70">
        <v>101.49637648</v>
      </c>
    </row>
    <row r="557" spans="1:3" x14ac:dyDescent="0.3">
      <c r="A557" t="s">
        <v>2</v>
      </c>
      <c r="B557" s="107">
        <v>44267</v>
      </c>
      <c r="C557" s="70">
        <v>101.49640985000001</v>
      </c>
    </row>
    <row r="558" spans="1:3" x14ac:dyDescent="0.3">
      <c r="A558" t="s">
        <v>2</v>
      </c>
      <c r="B558" s="107">
        <v>44270</v>
      </c>
      <c r="C558" s="70">
        <v>101.49652664</v>
      </c>
    </row>
    <row r="559" spans="1:3" x14ac:dyDescent="0.3">
      <c r="A559" t="s">
        <v>2</v>
      </c>
      <c r="B559" s="107">
        <v>44271</v>
      </c>
      <c r="C559" s="70">
        <v>101.49657947</v>
      </c>
    </row>
    <row r="560" spans="1:3" x14ac:dyDescent="0.3">
      <c r="A560" t="s">
        <v>2</v>
      </c>
      <c r="B560" s="107">
        <v>44272</v>
      </c>
      <c r="C560" s="70">
        <v>101.49662674</v>
      </c>
    </row>
    <row r="561" spans="1:3" x14ac:dyDescent="0.3">
      <c r="A561" t="s">
        <v>2</v>
      </c>
      <c r="B561" s="107">
        <v>44273</v>
      </c>
      <c r="C561" s="70">
        <v>101.49667401000001</v>
      </c>
    </row>
    <row r="562" spans="1:3" x14ac:dyDescent="0.3">
      <c r="A562" t="s">
        <v>2</v>
      </c>
      <c r="B562" s="107">
        <v>44274</v>
      </c>
      <c r="C562" s="70">
        <v>101.49672129</v>
      </c>
    </row>
    <row r="563" spans="1:3" x14ac:dyDescent="0.3">
      <c r="A563" t="s">
        <v>2</v>
      </c>
      <c r="B563" s="107">
        <v>44277</v>
      </c>
      <c r="C563" s="70">
        <v>101.49684642</v>
      </c>
    </row>
    <row r="564" spans="1:3" x14ac:dyDescent="0.3">
      <c r="A564" t="s">
        <v>2</v>
      </c>
      <c r="B564" s="107">
        <v>44278</v>
      </c>
      <c r="C564" s="70">
        <v>101.49689091</v>
      </c>
    </row>
    <row r="565" spans="1:3" x14ac:dyDescent="0.3">
      <c r="A565" t="s">
        <v>2</v>
      </c>
      <c r="B565" s="107">
        <v>44279</v>
      </c>
      <c r="C565" s="70">
        <v>101.49692428</v>
      </c>
    </row>
    <row r="566" spans="1:3" x14ac:dyDescent="0.3">
      <c r="A566" t="s">
        <v>2</v>
      </c>
      <c r="B566" s="107">
        <v>44280</v>
      </c>
      <c r="C566" s="70">
        <v>101.49695487</v>
      </c>
    </row>
    <row r="567" spans="1:3" x14ac:dyDescent="0.3">
      <c r="A567" t="s">
        <v>2</v>
      </c>
      <c r="B567" s="107">
        <v>44281</v>
      </c>
      <c r="C567" s="70">
        <v>101.49699658</v>
      </c>
    </row>
    <row r="568" spans="1:3" x14ac:dyDescent="0.3">
      <c r="A568" t="s">
        <v>2</v>
      </c>
      <c r="B568" s="107">
        <v>44284</v>
      </c>
      <c r="C568" s="70">
        <v>101.49708</v>
      </c>
    </row>
    <row r="569" spans="1:3" x14ac:dyDescent="0.3">
      <c r="A569" t="s">
        <v>2</v>
      </c>
      <c r="B569" s="107">
        <v>44285</v>
      </c>
      <c r="C569" s="70">
        <v>101.49711336999999</v>
      </c>
    </row>
    <row r="570" spans="1:3" x14ac:dyDescent="0.3">
      <c r="A570" t="s">
        <v>2</v>
      </c>
      <c r="B570" s="107">
        <v>44286</v>
      </c>
      <c r="C570" s="70">
        <v>101.49714674000001</v>
      </c>
    </row>
    <row r="571" spans="1:3" x14ac:dyDescent="0.3">
      <c r="A571" t="s">
        <v>2</v>
      </c>
      <c r="B571" s="107">
        <v>44287</v>
      </c>
      <c r="C571" s="70">
        <v>101.49718289</v>
      </c>
    </row>
    <row r="572" spans="1:3" x14ac:dyDescent="0.3">
      <c r="A572" t="s">
        <v>2</v>
      </c>
      <c r="B572" s="107">
        <v>44288</v>
      </c>
      <c r="C572" s="70">
        <v>101.4972107</v>
      </c>
    </row>
    <row r="573" spans="1:3" x14ac:dyDescent="0.3">
      <c r="A573" t="s">
        <v>2</v>
      </c>
      <c r="B573" s="107">
        <v>44292</v>
      </c>
      <c r="C573" s="70">
        <v>101.4973553</v>
      </c>
    </row>
    <row r="574" spans="1:3" x14ac:dyDescent="0.3">
      <c r="A574" t="s">
        <v>2</v>
      </c>
      <c r="B574" s="107">
        <v>44293</v>
      </c>
      <c r="C574" s="70">
        <v>101.49738588</v>
      </c>
    </row>
    <row r="575" spans="1:3" x14ac:dyDescent="0.3">
      <c r="A575" t="s">
        <v>2</v>
      </c>
      <c r="B575" s="107">
        <v>44294</v>
      </c>
      <c r="C575" s="70">
        <v>101.49741647</v>
      </c>
    </row>
    <row r="576" spans="1:3" x14ac:dyDescent="0.3">
      <c r="A576" t="s">
        <v>2</v>
      </c>
      <c r="B576" s="107">
        <v>44295</v>
      </c>
      <c r="C576" s="70">
        <v>101.49744428</v>
      </c>
    </row>
    <row r="577" spans="1:3" x14ac:dyDescent="0.3">
      <c r="A577" t="s">
        <v>2</v>
      </c>
      <c r="B577" s="107">
        <v>44298</v>
      </c>
      <c r="C577" s="70">
        <v>101.49752770000001</v>
      </c>
    </row>
    <row r="578" spans="1:3" x14ac:dyDescent="0.3">
      <c r="A578" t="s">
        <v>2</v>
      </c>
      <c r="B578" s="107">
        <v>44299</v>
      </c>
      <c r="C578" s="70">
        <v>101.49756385000001</v>
      </c>
    </row>
    <row r="579" spans="1:3" x14ac:dyDescent="0.3">
      <c r="A579" t="s">
        <v>2</v>
      </c>
      <c r="B579" s="107">
        <v>44300</v>
      </c>
      <c r="C579" s="70">
        <v>101.49759166</v>
      </c>
    </row>
    <row r="580" spans="1:3" x14ac:dyDescent="0.3">
      <c r="A580" t="s">
        <v>2</v>
      </c>
      <c r="B580" s="107">
        <v>44301</v>
      </c>
      <c r="C580" s="70">
        <v>101.49762502999999</v>
      </c>
    </row>
    <row r="581" spans="1:3" x14ac:dyDescent="0.3">
      <c r="A581" t="s">
        <v>2</v>
      </c>
      <c r="B581" s="107">
        <v>44302</v>
      </c>
      <c r="C581" s="70">
        <v>101.49766952</v>
      </c>
    </row>
    <row r="582" spans="1:3" x14ac:dyDescent="0.3">
      <c r="A582" t="s">
        <v>2</v>
      </c>
      <c r="B582" s="107">
        <v>44305</v>
      </c>
      <c r="C582" s="70">
        <v>101.49779465</v>
      </c>
    </row>
    <row r="583" spans="1:3" x14ac:dyDescent="0.3">
      <c r="A583" t="s">
        <v>2</v>
      </c>
      <c r="B583" s="107">
        <v>44306</v>
      </c>
      <c r="C583" s="70">
        <v>101.49782802</v>
      </c>
    </row>
    <row r="584" spans="1:3" x14ac:dyDescent="0.3">
      <c r="A584" t="s">
        <v>2</v>
      </c>
      <c r="B584" s="107">
        <v>44307</v>
      </c>
      <c r="C584" s="70">
        <v>101.49785860999999</v>
      </c>
    </row>
    <row r="585" spans="1:3" x14ac:dyDescent="0.3">
      <c r="A585" t="s">
        <v>2</v>
      </c>
      <c r="B585" s="107">
        <v>44308</v>
      </c>
      <c r="C585" s="70">
        <v>101.49788642</v>
      </c>
    </row>
    <row r="586" spans="1:3" x14ac:dyDescent="0.3">
      <c r="A586" t="s">
        <v>2</v>
      </c>
      <c r="B586" s="107">
        <v>44309</v>
      </c>
      <c r="C586" s="70">
        <v>101.49791423000001</v>
      </c>
    </row>
    <row r="587" spans="1:3" x14ac:dyDescent="0.3">
      <c r="A587" t="s">
        <v>2</v>
      </c>
      <c r="B587" s="107">
        <v>44312</v>
      </c>
      <c r="C587" s="70">
        <v>101.49799765</v>
      </c>
    </row>
    <row r="588" spans="1:3" x14ac:dyDescent="0.3">
      <c r="A588" t="s">
        <v>2</v>
      </c>
      <c r="B588" s="107">
        <v>44313</v>
      </c>
      <c r="C588" s="70">
        <v>101.49803102</v>
      </c>
    </row>
    <row r="589" spans="1:3" x14ac:dyDescent="0.3">
      <c r="A589" t="s">
        <v>2</v>
      </c>
      <c r="B589" s="107">
        <v>44314</v>
      </c>
      <c r="C589" s="70">
        <v>101.49808107</v>
      </c>
    </row>
    <row r="590" spans="1:3" x14ac:dyDescent="0.3">
      <c r="A590" t="s">
        <v>2</v>
      </c>
      <c r="B590" s="107">
        <v>44315</v>
      </c>
      <c r="C590" s="70">
        <v>101.49813391000001</v>
      </c>
    </row>
    <row r="591" spans="1:3" x14ac:dyDescent="0.3">
      <c r="A591" t="s">
        <v>2</v>
      </c>
      <c r="B591" s="107">
        <v>44316</v>
      </c>
      <c r="C591" s="70">
        <v>101.49818952</v>
      </c>
    </row>
    <row r="592" spans="1:3" x14ac:dyDescent="0.3">
      <c r="A592" t="s">
        <v>2</v>
      </c>
      <c r="B592" s="107">
        <v>44320</v>
      </c>
      <c r="C592" s="70">
        <v>101.49808942</v>
      </c>
    </row>
    <row r="593" spans="1:3" x14ac:dyDescent="0.3">
      <c r="A593" t="s">
        <v>2</v>
      </c>
      <c r="B593" s="107">
        <v>44321</v>
      </c>
      <c r="C593" s="70">
        <v>101.49811722</v>
      </c>
    </row>
    <row r="594" spans="1:3" x14ac:dyDescent="0.3">
      <c r="A594" t="s">
        <v>2</v>
      </c>
      <c r="B594" s="107">
        <v>44322</v>
      </c>
      <c r="C594" s="70">
        <v>101.49814225</v>
      </c>
    </row>
    <row r="595" spans="1:3" x14ac:dyDescent="0.3">
      <c r="A595" t="s">
        <v>2</v>
      </c>
      <c r="B595" s="107">
        <v>44323</v>
      </c>
      <c r="C595" s="70">
        <v>101.49815893</v>
      </c>
    </row>
    <row r="596" spans="1:3" x14ac:dyDescent="0.3">
      <c r="A596" t="s">
        <v>2</v>
      </c>
      <c r="B596" s="107">
        <v>44326</v>
      </c>
      <c r="C596" s="70">
        <v>101.49827573</v>
      </c>
    </row>
    <row r="597" spans="1:3" x14ac:dyDescent="0.3">
      <c r="A597" t="s">
        <v>2</v>
      </c>
      <c r="B597" s="107">
        <v>44327</v>
      </c>
      <c r="C597" s="70">
        <v>101.49831466000001</v>
      </c>
    </row>
    <row r="598" spans="1:3" x14ac:dyDescent="0.3">
      <c r="A598" t="s">
        <v>2</v>
      </c>
      <c r="B598" s="107">
        <v>44328</v>
      </c>
      <c r="C598" s="70">
        <v>101.49834247</v>
      </c>
    </row>
    <row r="599" spans="1:3" x14ac:dyDescent="0.3">
      <c r="A599" t="s">
        <v>2</v>
      </c>
      <c r="B599" s="107">
        <v>44329</v>
      </c>
      <c r="C599" s="70">
        <v>101.49836471</v>
      </c>
    </row>
    <row r="600" spans="1:3" x14ac:dyDescent="0.3">
      <c r="A600" t="s">
        <v>2</v>
      </c>
      <c r="B600" s="107">
        <v>44330</v>
      </c>
      <c r="C600" s="70">
        <v>101.49838696</v>
      </c>
    </row>
    <row r="601" spans="1:3" x14ac:dyDescent="0.3">
      <c r="A601" t="s">
        <v>2</v>
      </c>
      <c r="B601" s="107">
        <v>44333</v>
      </c>
      <c r="C601" s="70">
        <v>101.49847038</v>
      </c>
    </row>
    <row r="602" spans="1:3" x14ac:dyDescent="0.3">
      <c r="A602" t="s">
        <v>2</v>
      </c>
      <c r="B602" s="107">
        <v>44334</v>
      </c>
      <c r="C602" s="70">
        <v>101.49850096999999</v>
      </c>
    </row>
    <row r="603" spans="1:3" x14ac:dyDescent="0.3">
      <c r="A603" t="s">
        <v>2</v>
      </c>
      <c r="B603" s="107">
        <v>44335</v>
      </c>
      <c r="C603" s="70">
        <v>101.49853434000001</v>
      </c>
    </row>
    <row r="604" spans="1:3" x14ac:dyDescent="0.3">
      <c r="A604" t="s">
        <v>2</v>
      </c>
      <c r="B604" s="107">
        <v>44336</v>
      </c>
      <c r="C604" s="70">
        <v>101.49856215</v>
      </c>
    </row>
    <row r="605" spans="1:3" x14ac:dyDescent="0.3">
      <c r="A605" t="s">
        <v>2</v>
      </c>
      <c r="B605" s="107">
        <v>44337</v>
      </c>
      <c r="C605" s="70">
        <v>101.49858439</v>
      </c>
    </row>
    <row r="606" spans="1:3" x14ac:dyDescent="0.3">
      <c r="A606" t="s">
        <v>2</v>
      </c>
      <c r="B606" s="107">
        <v>44340</v>
      </c>
      <c r="C606" s="70">
        <v>101.49866781999999</v>
      </c>
    </row>
    <row r="607" spans="1:3" x14ac:dyDescent="0.3">
      <c r="A607" t="s">
        <v>2</v>
      </c>
      <c r="B607" s="107">
        <v>44341</v>
      </c>
      <c r="C607" s="70">
        <v>101.49869006</v>
      </c>
    </row>
    <row r="608" spans="1:3" x14ac:dyDescent="0.3">
      <c r="A608" t="s">
        <v>2</v>
      </c>
      <c r="B608" s="107">
        <v>44342</v>
      </c>
      <c r="C608" s="70">
        <v>101.49870953</v>
      </c>
    </row>
    <row r="609" spans="1:3" x14ac:dyDescent="0.3">
      <c r="A609" t="s">
        <v>2</v>
      </c>
      <c r="B609" s="107">
        <v>44343</v>
      </c>
      <c r="C609" s="70">
        <v>101.49874011999999</v>
      </c>
    </row>
    <row r="610" spans="1:3" x14ac:dyDescent="0.3">
      <c r="A610" t="s">
        <v>2</v>
      </c>
      <c r="B610" s="107">
        <v>44344</v>
      </c>
      <c r="C610" s="70">
        <v>101.49877626999999</v>
      </c>
    </row>
    <row r="611" spans="1:3" x14ac:dyDescent="0.3">
      <c r="A611" t="s">
        <v>2</v>
      </c>
      <c r="B611" s="107">
        <v>44347</v>
      </c>
      <c r="C611" s="70">
        <v>101.4986261</v>
      </c>
    </row>
    <row r="612" spans="1:3" x14ac:dyDescent="0.3">
      <c r="A612" t="s">
        <v>2</v>
      </c>
      <c r="B612" s="107">
        <v>44348</v>
      </c>
      <c r="C612" s="70">
        <v>101.49856493</v>
      </c>
    </row>
    <row r="613" spans="1:3" x14ac:dyDescent="0.3">
      <c r="A613" t="s">
        <v>2</v>
      </c>
      <c r="B613" s="107">
        <v>44349</v>
      </c>
      <c r="C613" s="70">
        <v>101.49858716999999</v>
      </c>
    </row>
    <row r="614" spans="1:3" x14ac:dyDescent="0.3">
      <c r="A614" t="s">
        <v>2</v>
      </c>
      <c r="B614" s="107">
        <v>44351</v>
      </c>
      <c r="C614" s="70">
        <v>101.49849263</v>
      </c>
    </row>
    <row r="615" spans="1:3" x14ac:dyDescent="0.3">
      <c r="A615" t="s">
        <v>2</v>
      </c>
      <c r="B615" s="107">
        <v>44354</v>
      </c>
      <c r="C615" s="70">
        <v>101.49855937</v>
      </c>
    </row>
    <row r="616" spans="1:3" x14ac:dyDescent="0.3">
      <c r="A616" t="s">
        <v>2</v>
      </c>
      <c r="B616" s="107">
        <v>44355</v>
      </c>
      <c r="C616" s="70">
        <v>101.49857883</v>
      </c>
    </row>
    <row r="617" spans="1:3" x14ac:dyDescent="0.3">
      <c r="A617" t="s">
        <v>2</v>
      </c>
      <c r="B617" s="107">
        <v>44356</v>
      </c>
      <c r="C617" s="70">
        <v>101.49860386</v>
      </c>
    </row>
    <row r="618" spans="1:3" x14ac:dyDescent="0.3">
      <c r="A618" t="s">
        <v>2</v>
      </c>
      <c r="B618" s="107">
        <v>44357</v>
      </c>
      <c r="C618" s="70">
        <v>101.49863166999999</v>
      </c>
    </row>
    <row r="619" spans="1:3" x14ac:dyDescent="0.3">
      <c r="A619" t="s">
        <v>2</v>
      </c>
      <c r="B619" s="107">
        <v>44358</v>
      </c>
      <c r="C619" s="70">
        <v>101.49866226</v>
      </c>
    </row>
    <row r="620" spans="1:3" x14ac:dyDescent="0.3">
      <c r="A620" t="s">
        <v>2</v>
      </c>
      <c r="B620" s="107">
        <v>44361</v>
      </c>
      <c r="C620" s="70">
        <v>101.49875402000001</v>
      </c>
    </row>
    <row r="621" spans="1:3" x14ac:dyDescent="0.3">
      <c r="A621" t="s">
        <v>2</v>
      </c>
      <c r="B621" s="107">
        <v>44362</v>
      </c>
      <c r="C621" s="70">
        <v>101.49878183</v>
      </c>
    </row>
    <row r="622" spans="1:3" x14ac:dyDescent="0.3">
      <c r="A622" t="s">
        <v>2</v>
      </c>
      <c r="B622" s="107">
        <v>44363</v>
      </c>
      <c r="C622" s="70">
        <v>101.49882354</v>
      </c>
    </row>
    <row r="623" spans="1:3" x14ac:dyDescent="0.3">
      <c r="A623" t="s">
        <v>2</v>
      </c>
      <c r="B623" s="107">
        <v>44364</v>
      </c>
      <c r="C623" s="70">
        <v>101.49885969</v>
      </c>
    </row>
    <row r="624" spans="1:3" x14ac:dyDescent="0.3">
      <c r="A624" t="s">
        <v>2</v>
      </c>
      <c r="B624" s="107">
        <v>44365</v>
      </c>
      <c r="C624" s="70">
        <v>101.49889862000001</v>
      </c>
    </row>
    <row r="625" spans="1:3" x14ac:dyDescent="0.3">
      <c r="A625" t="s">
        <v>2</v>
      </c>
      <c r="B625" s="107">
        <v>44368</v>
      </c>
      <c r="C625" s="70">
        <v>101.49899873</v>
      </c>
    </row>
    <row r="626" spans="1:3" x14ac:dyDescent="0.3">
      <c r="A626" t="s">
        <v>2</v>
      </c>
      <c r="B626" s="107">
        <v>44369</v>
      </c>
      <c r="C626" s="70">
        <v>101.49902098</v>
      </c>
    </row>
    <row r="627" spans="1:3" x14ac:dyDescent="0.3">
      <c r="A627" t="s">
        <v>2</v>
      </c>
      <c r="B627" s="107">
        <v>44370</v>
      </c>
      <c r="C627" s="70">
        <v>101.49906547000001</v>
      </c>
    </row>
    <row r="628" spans="1:3" x14ac:dyDescent="0.3">
      <c r="A628" t="s">
        <v>2</v>
      </c>
      <c r="B628" s="107">
        <v>44371</v>
      </c>
      <c r="C628" s="70">
        <v>101.49910439999999</v>
      </c>
    </row>
    <row r="629" spans="1:3" x14ac:dyDescent="0.3">
      <c r="A629" t="s">
        <v>2</v>
      </c>
      <c r="B629" s="107">
        <v>44372</v>
      </c>
      <c r="C629" s="70">
        <v>101.49913221</v>
      </c>
    </row>
    <row r="630" spans="1:3" x14ac:dyDescent="0.3">
      <c r="A630" t="s">
        <v>2</v>
      </c>
      <c r="B630" s="107">
        <v>44375</v>
      </c>
      <c r="C630" s="70">
        <v>101.49915724</v>
      </c>
    </row>
    <row r="631" spans="1:3" x14ac:dyDescent="0.3">
      <c r="A631" t="s">
        <v>2</v>
      </c>
      <c r="B631" s="107">
        <v>44376</v>
      </c>
      <c r="C631" s="70">
        <v>101.49918504</v>
      </c>
    </row>
    <row r="632" spans="1:3" x14ac:dyDescent="0.3">
      <c r="A632" t="s">
        <v>2</v>
      </c>
      <c r="B632" s="107">
        <v>44377</v>
      </c>
      <c r="C632" s="70">
        <v>101.49920451</v>
      </c>
    </row>
    <row r="633" spans="1:3" x14ac:dyDescent="0.3">
      <c r="A633" t="s">
        <v>2</v>
      </c>
      <c r="B633" s="107">
        <v>44378</v>
      </c>
      <c r="C633" s="70">
        <v>101.49924622</v>
      </c>
    </row>
    <row r="634" spans="1:3" x14ac:dyDescent="0.3">
      <c r="A634" t="s">
        <v>2</v>
      </c>
      <c r="B634" s="107">
        <v>44379</v>
      </c>
      <c r="C634" s="70">
        <v>101.49927403</v>
      </c>
    </row>
    <row r="635" spans="1:3" x14ac:dyDescent="0.3">
      <c r="A635" t="s">
        <v>2</v>
      </c>
      <c r="B635" s="107">
        <v>44382</v>
      </c>
      <c r="C635" s="70">
        <v>101.49944087999999</v>
      </c>
    </row>
    <row r="636" spans="1:3" x14ac:dyDescent="0.3">
      <c r="A636" t="s">
        <v>2</v>
      </c>
      <c r="B636" s="107">
        <v>44383</v>
      </c>
      <c r="C636" s="70">
        <v>101.49947425000001</v>
      </c>
    </row>
    <row r="637" spans="1:3" x14ac:dyDescent="0.3">
      <c r="A637" t="s">
        <v>2</v>
      </c>
      <c r="B637" s="107">
        <v>44384</v>
      </c>
      <c r="C637" s="70">
        <v>101.49951317999999</v>
      </c>
    </row>
    <row r="638" spans="1:3" x14ac:dyDescent="0.3">
      <c r="A638" t="s">
        <v>2</v>
      </c>
      <c r="B638" s="107">
        <v>44385</v>
      </c>
      <c r="C638" s="70">
        <v>101.49955489</v>
      </c>
    </row>
    <row r="639" spans="1:3" x14ac:dyDescent="0.3">
      <c r="A639" t="s">
        <v>2</v>
      </c>
      <c r="B639" s="107">
        <v>44386</v>
      </c>
      <c r="C639" s="70">
        <v>101.4995827</v>
      </c>
    </row>
    <row r="640" spans="1:3" x14ac:dyDescent="0.3">
      <c r="A640" t="s">
        <v>2</v>
      </c>
      <c r="B640" s="107">
        <v>44389</v>
      </c>
      <c r="C640" s="70">
        <v>101.49969115</v>
      </c>
    </row>
    <row r="641" spans="1:3" x14ac:dyDescent="0.3">
      <c r="A641" t="s">
        <v>2</v>
      </c>
      <c r="B641" s="107">
        <v>44390</v>
      </c>
      <c r="C641" s="70">
        <v>101.49973008000001</v>
      </c>
    </row>
    <row r="642" spans="1:3" x14ac:dyDescent="0.3">
      <c r="A642" t="s">
        <v>2</v>
      </c>
      <c r="B642" s="107">
        <v>44391</v>
      </c>
      <c r="C642" s="70">
        <v>101.49976067</v>
      </c>
    </row>
    <row r="643" spans="1:3" x14ac:dyDescent="0.3">
      <c r="A643" t="s">
        <v>2</v>
      </c>
      <c r="B643" s="107">
        <v>44392</v>
      </c>
      <c r="C643" s="70">
        <v>101.49978848000001</v>
      </c>
    </row>
    <row r="644" spans="1:3" x14ac:dyDescent="0.3">
      <c r="A644" t="s">
        <v>2</v>
      </c>
      <c r="B644" s="107">
        <v>44393</v>
      </c>
      <c r="C644" s="70">
        <v>101.49983019</v>
      </c>
    </row>
    <row r="645" spans="1:3" x14ac:dyDescent="0.3">
      <c r="A645" t="s">
        <v>2</v>
      </c>
      <c r="B645" s="107">
        <v>44396</v>
      </c>
      <c r="C645" s="70">
        <v>101.49996367</v>
      </c>
    </row>
    <row r="646" spans="1:3" x14ac:dyDescent="0.3">
      <c r="A646" t="s">
        <v>2</v>
      </c>
      <c r="B646" s="107">
        <v>44397</v>
      </c>
      <c r="C646" s="70">
        <v>101.50000538</v>
      </c>
    </row>
    <row r="647" spans="1:3" x14ac:dyDescent="0.3">
      <c r="A647" t="s">
        <v>2</v>
      </c>
      <c r="B647" s="107">
        <v>44398</v>
      </c>
      <c r="C647" s="70">
        <v>101.50003319</v>
      </c>
    </row>
    <row r="648" spans="1:3" x14ac:dyDescent="0.3">
      <c r="A648" t="s">
        <v>2</v>
      </c>
      <c r="B648" s="107">
        <v>44399</v>
      </c>
      <c r="C648" s="70">
        <v>101.50006934</v>
      </c>
    </row>
    <row r="649" spans="1:3" x14ac:dyDescent="0.3">
      <c r="A649" t="s">
        <v>2</v>
      </c>
      <c r="B649" s="107">
        <v>44400</v>
      </c>
      <c r="C649" s="70">
        <v>101.50010549</v>
      </c>
    </row>
    <row r="650" spans="1:3" x14ac:dyDescent="0.3">
      <c r="A650" t="s">
        <v>2</v>
      </c>
      <c r="B650" s="107">
        <v>44403</v>
      </c>
      <c r="C650" s="70">
        <v>101.5002056</v>
      </c>
    </row>
    <row r="651" spans="1:3" x14ac:dyDescent="0.3">
      <c r="A651" t="s">
        <v>2</v>
      </c>
      <c r="B651" s="107">
        <v>44404</v>
      </c>
      <c r="C651" s="70">
        <v>101.50025288000001</v>
      </c>
    </row>
    <row r="652" spans="1:3" x14ac:dyDescent="0.3">
      <c r="A652" t="s">
        <v>2</v>
      </c>
      <c r="B652" s="107">
        <v>44405</v>
      </c>
      <c r="C652" s="70">
        <v>101.50030293</v>
      </c>
    </row>
    <row r="653" spans="1:3" x14ac:dyDescent="0.3">
      <c r="A653" t="s">
        <v>2</v>
      </c>
      <c r="B653" s="107">
        <v>44406</v>
      </c>
      <c r="C653" s="70">
        <v>101.50035020999999</v>
      </c>
    </row>
    <row r="654" spans="1:3" x14ac:dyDescent="0.3">
      <c r="A654" t="s">
        <v>2</v>
      </c>
      <c r="B654" s="107">
        <v>44407</v>
      </c>
      <c r="C654" s="70">
        <v>101.5003947</v>
      </c>
    </row>
    <row r="655" spans="1:3" x14ac:dyDescent="0.3">
      <c r="A655" t="s">
        <v>2</v>
      </c>
      <c r="B655" s="107">
        <v>44410</v>
      </c>
      <c r="C655" s="70">
        <v>101.50048647</v>
      </c>
    </row>
    <row r="656" spans="1:3" x14ac:dyDescent="0.3">
      <c r="A656" t="s">
        <v>2</v>
      </c>
      <c r="B656" s="107">
        <v>44411</v>
      </c>
      <c r="C656" s="70">
        <v>101.50048369</v>
      </c>
    </row>
    <row r="657" spans="1:3" x14ac:dyDescent="0.3">
      <c r="A657" t="s">
        <v>2</v>
      </c>
      <c r="B657" s="107">
        <v>44412</v>
      </c>
      <c r="C657" s="70">
        <v>101.50049481000001</v>
      </c>
    </row>
    <row r="658" spans="1:3" x14ac:dyDescent="0.3">
      <c r="A658" t="s">
        <v>2</v>
      </c>
      <c r="B658" s="107">
        <v>44413</v>
      </c>
      <c r="C658" s="70">
        <v>101.50049481000001</v>
      </c>
    </row>
    <row r="659" spans="1:3" x14ac:dyDescent="0.3">
      <c r="A659" t="s">
        <v>2</v>
      </c>
      <c r="B659" s="107">
        <v>44414</v>
      </c>
      <c r="C659" s="70">
        <v>101.50051427</v>
      </c>
    </row>
    <row r="660" spans="1:3" x14ac:dyDescent="0.3">
      <c r="A660" t="s">
        <v>2</v>
      </c>
      <c r="B660" s="107">
        <v>44417</v>
      </c>
      <c r="C660" s="70">
        <v>101.5005977</v>
      </c>
    </row>
    <row r="661" spans="1:3" x14ac:dyDescent="0.3">
      <c r="A661" t="s">
        <v>2</v>
      </c>
      <c r="B661" s="107">
        <v>44418</v>
      </c>
      <c r="C661" s="70">
        <v>101.50061995</v>
      </c>
    </row>
    <row r="662" spans="1:3" x14ac:dyDescent="0.3">
      <c r="A662" t="s">
        <v>2</v>
      </c>
      <c r="B662" s="107">
        <v>44419</v>
      </c>
      <c r="C662" s="70">
        <v>101.50065332</v>
      </c>
    </row>
    <row r="663" spans="1:3" x14ac:dyDescent="0.3">
      <c r="A663" t="s">
        <v>2</v>
      </c>
      <c r="B663" s="107">
        <v>44420</v>
      </c>
      <c r="C663" s="70">
        <v>101.50068391000001</v>
      </c>
    </row>
    <row r="664" spans="1:3" x14ac:dyDescent="0.3">
      <c r="A664" t="s">
        <v>2</v>
      </c>
      <c r="B664" s="107">
        <v>44421</v>
      </c>
      <c r="C664" s="70">
        <v>101.50071448999999</v>
      </c>
    </row>
    <row r="665" spans="1:3" x14ac:dyDescent="0.3">
      <c r="A665" t="s">
        <v>2</v>
      </c>
      <c r="B665" s="107">
        <v>44424</v>
      </c>
      <c r="C665" s="70">
        <v>101.50083963</v>
      </c>
    </row>
    <row r="666" spans="1:3" x14ac:dyDescent="0.3">
      <c r="A666" t="s">
        <v>2</v>
      </c>
      <c r="B666" s="107">
        <v>44425</v>
      </c>
      <c r="C666" s="70">
        <v>101.50089525</v>
      </c>
    </row>
    <row r="667" spans="1:3" x14ac:dyDescent="0.3">
      <c r="A667" t="s">
        <v>2</v>
      </c>
      <c r="B667" s="107">
        <v>44426</v>
      </c>
      <c r="C667" s="70">
        <v>101.50093696</v>
      </c>
    </row>
    <row r="668" spans="1:3" x14ac:dyDescent="0.3">
      <c r="A668" t="s">
        <v>2</v>
      </c>
      <c r="B668" s="107">
        <v>44427</v>
      </c>
      <c r="C668" s="70">
        <v>101.50097866999999</v>
      </c>
    </row>
    <row r="669" spans="1:3" x14ac:dyDescent="0.3">
      <c r="A669" t="s">
        <v>2</v>
      </c>
      <c r="B669" s="107">
        <v>44428</v>
      </c>
      <c r="C669" s="70">
        <v>101.50101204000001</v>
      </c>
    </row>
    <row r="670" spans="1:3" x14ac:dyDescent="0.3">
      <c r="A670" t="s">
        <v>2</v>
      </c>
      <c r="B670" s="107">
        <v>44431</v>
      </c>
      <c r="C670" s="70">
        <v>101.5011205</v>
      </c>
    </row>
    <row r="671" spans="1:3" x14ac:dyDescent="0.3">
      <c r="A671" t="s">
        <v>2</v>
      </c>
      <c r="B671" s="107">
        <v>44432</v>
      </c>
      <c r="C671" s="70">
        <v>101.50116221</v>
      </c>
    </row>
    <row r="672" spans="1:3" x14ac:dyDescent="0.3">
      <c r="A672" t="s">
        <v>2</v>
      </c>
      <c r="B672" s="107">
        <v>44433</v>
      </c>
      <c r="C672" s="70">
        <v>101.50120114000001</v>
      </c>
    </row>
    <row r="673" spans="1:3" x14ac:dyDescent="0.3">
      <c r="A673" t="s">
        <v>2</v>
      </c>
      <c r="B673" s="107">
        <v>44434</v>
      </c>
      <c r="C673" s="70">
        <v>101.50124842</v>
      </c>
    </row>
    <row r="674" spans="1:3" x14ac:dyDescent="0.3">
      <c r="A674" t="s">
        <v>2</v>
      </c>
      <c r="B674" s="107">
        <v>44435</v>
      </c>
      <c r="C674" s="70">
        <v>101.50129569000001</v>
      </c>
    </row>
    <row r="675" spans="1:3" x14ac:dyDescent="0.3">
      <c r="A675" t="s">
        <v>2</v>
      </c>
      <c r="B675" s="107">
        <v>44438</v>
      </c>
      <c r="C675" s="70">
        <v>101.50141249000001</v>
      </c>
    </row>
    <row r="676" spans="1:3" x14ac:dyDescent="0.3">
      <c r="A676" t="s">
        <v>2</v>
      </c>
      <c r="B676" s="107">
        <v>44439</v>
      </c>
      <c r="C676" s="70">
        <v>101.50145698</v>
      </c>
    </row>
    <row r="677" spans="1:3" x14ac:dyDescent="0.3">
      <c r="A677" t="s">
        <v>2</v>
      </c>
      <c r="B677" s="107">
        <v>44440</v>
      </c>
      <c r="C677" s="70">
        <v>101.50150704000001</v>
      </c>
    </row>
    <row r="678" spans="1:3" x14ac:dyDescent="0.3">
      <c r="A678" t="s">
        <v>2</v>
      </c>
      <c r="B678" s="107">
        <v>44441</v>
      </c>
      <c r="C678" s="70">
        <v>101.50154597</v>
      </c>
    </row>
    <row r="679" spans="1:3" x14ac:dyDescent="0.3">
      <c r="A679" t="s">
        <v>2</v>
      </c>
      <c r="B679" s="107">
        <v>44442</v>
      </c>
      <c r="C679" s="70">
        <v>101.50157934000001</v>
      </c>
    </row>
    <row r="680" spans="1:3" x14ac:dyDescent="0.3">
      <c r="A680" t="s">
        <v>2</v>
      </c>
      <c r="B680" s="107">
        <v>44445</v>
      </c>
      <c r="C680" s="70">
        <v>101.50164608</v>
      </c>
    </row>
    <row r="681" spans="1:3" x14ac:dyDescent="0.3">
      <c r="A681" t="s">
        <v>2</v>
      </c>
      <c r="B681" s="107">
        <v>44446</v>
      </c>
      <c r="C681" s="70">
        <v>101.50166555</v>
      </c>
    </row>
    <row r="682" spans="1:3" x14ac:dyDescent="0.3">
      <c r="A682" t="s">
        <v>2</v>
      </c>
      <c r="B682" s="107">
        <v>44447</v>
      </c>
      <c r="C682" s="70">
        <v>101.50168779000001</v>
      </c>
    </row>
    <row r="683" spans="1:3" x14ac:dyDescent="0.3">
      <c r="A683" t="s">
        <v>2</v>
      </c>
      <c r="B683" s="107">
        <v>44448</v>
      </c>
      <c r="C683" s="70">
        <v>101.5017156</v>
      </c>
    </row>
    <row r="684" spans="1:3" x14ac:dyDescent="0.3">
      <c r="A684" t="s">
        <v>2</v>
      </c>
      <c r="B684" s="107">
        <v>44449</v>
      </c>
      <c r="C684" s="70">
        <v>101.50174341</v>
      </c>
    </row>
    <row r="685" spans="1:3" x14ac:dyDescent="0.3">
      <c r="A685" t="s">
        <v>2</v>
      </c>
      <c r="B685" s="107">
        <v>44452</v>
      </c>
      <c r="C685" s="70">
        <v>101.50183518</v>
      </c>
    </row>
    <row r="686" spans="1:3" x14ac:dyDescent="0.3">
      <c r="A686" t="s">
        <v>2</v>
      </c>
      <c r="B686" s="107">
        <v>44453</v>
      </c>
      <c r="C686" s="70">
        <v>101.50186021</v>
      </c>
    </row>
    <row r="687" spans="1:3" x14ac:dyDescent="0.3">
      <c r="A687" t="s">
        <v>2</v>
      </c>
      <c r="B687" s="107">
        <v>44454</v>
      </c>
      <c r="C687" s="70">
        <v>101.5018908</v>
      </c>
    </row>
    <row r="688" spans="1:3" x14ac:dyDescent="0.3">
      <c r="A688" t="s">
        <v>2</v>
      </c>
      <c r="B688" s="107">
        <v>44455</v>
      </c>
      <c r="C688" s="70">
        <v>101.50193806999999</v>
      </c>
    </row>
    <row r="689" spans="1:3" x14ac:dyDescent="0.3">
      <c r="A689" t="s">
        <v>2</v>
      </c>
      <c r="B689" s="107">
        <v>44456</v>
      </c>
      <c r="C689" s="70">
        <v>101.50198257</v>
      </c>
    </row>
    <row r="690" spans="1:3" x14ac:dyDescent="0.3">
      <c r="A690" t="s">
        <v>2</v>
      </c>
      <c r="B690" s="107">
        <v>44459</v>
      </c>
      <c r="C690" s="70">
        <v>101.50210771</v>
      </c>
    </row>
    <row r="691" spans="1:3" x14ac:dyDescent="0.3">
      <c r="A691" t="s">
        <v>2</v>
      </c>
      <c r="B691" s="107">
        <v>44460</v>
      </c>
      <c r="C691" s="70">
        <v>101.50215776</v>
      </c>
    </row>
    <row r="692" spans="1:3" x14ac:dyDescent="0.3">
      <c r="A692" t="s">
        <v>2</v>
      </c>
      <c r="B692" s="107">
        <v>44461</v>
      </c>
      <c r="C692" s="70">
        <v>101.50220226</v>
      </c>
    </row>
    <row r="693" spans="1:3" x14ac:dyDescent="0.3">
      <c r="A693" t="s">
        <v>2</v>
      </c>
      <c r="B693" s="107">
        <v>44462</v>
      </c>
      <c r="C693" s="70">
        <v>101.50224119000001</v>
      </c>
    </row>
    <row r="694" spans="1:3" x14ac:dyDescent="0.3">
      <c r="A694" t="s">
        <v>2</v>
      </c>
      <c r="B694" s="107">
        <v>44463</v>
      </c>
      <c r="C694" s="70">
        <v>101.5022829</v>
      </c>
    </row>
    <row r="695" spans="1:3" x14ac:dyDescent="0.3">
      <c r="A695" t="s">
        <v>2</v>
      </c>
      <c r="B695" s="107">
        <v>44466</v>
      </c>
      <c r="C695" s="70">
        <v>101.50230793</v>
      </c>
    </row>
    <row r="696" spans="1:3" x14ac:dyDescent="0.3">
      <c r="A696" t="s">
        <v>2</v>
      </c>
      <c r="B696" s="107">
        <v>44467</v>
      </c>
      <c r="C696" s="70">
        <v>101.50234686</v>
      </c>
    </row>
    <row r="697" spans="1:3" x14ac:dyDescent="0.3">
      <c r="A697" t="s">
        <v>2</v>
      </c>
      <c r="B697" s="107">
        <v>44468</v>
      </c>
      <c r="C697" s="70">
        <v>101.50239414000001</v>
      </c>
    </row>
    <row r="698" spans="1:3" x14ac:dyDescent="0.3">
      <c r="A698" t="s">
        <v>2</v>
      </c>
      <c r="B698" s="107">
        <v>44469</v>
      </c>
      <c r="C698" s="70">
        <v>101.50244419000001</v>
      </c>
    </row>
    <row r="699" spans="1:3" x14ac:dyDescent="0.3">
      <c r="A699" t="s">
        <v>2</v>
      </c>
      <c r="B699" s="107">
        <v>44470</v>
      </c>
      <c r="C699" s="70">
        <v>101.50251371</v>
      </c>
    </row>
    <row r="700" spans="1:3" x14ac:dyDescent="0.3">
      <c r="A700" t="s">
        <v>2</v>
      </c>
      <c r="B700" s="107">
        <v>44473</v>
      </c>
      <c r="C700" s="70">
        <v>101.50267223</v>
      </c>
    </row>
    <row r="701" spans="1:3" x14ac:dyDescent="0.3">
      <c r="A701" t="s">
        <v>2</v>
      </c>
      <c r="B701" s="107">
        <v>44474</v>
      </c>
      <c r="C701" s="70">
        <v>101.50271394000001</v>
      </c>
    </row>
    <row r="702" spans="1:3" x14ac:dyDescent="0.3">
      <c r="A702" t="s">
        <v>2</v>
      </c>
      <c r="B702" s="107">
        <v>44475</v>
      </c>
      <c r="C702" s="70">
        <v>101.50274453</v>
      </c>
    </row>
    <row r="703" spans="1:3" x14ac:dyDescent="0.3">
      <c r="A703" t="s">
        <v>2</v>
      </c>
      <c r="B703" s="107">
        <v>44476</v>
      </c>
      <c r="C703" s="70">
        <v>101.50276956</v>
      </c>
    </row>
    <row r="704" spans="1:3" x14ac:dyDescent="0.3">
      <c r="A704" t="s">
        <v>2</v>
      </c>
      <c r="B704" s="107">
        <v>44477</v>
      </c>
      <c r="C704" s="70">
        <v>101.50291138</v>
      </c>
    </row>
    <row r="705" spans="1:3" x14ac:dyDescent="0.3">
      <c r="A705" t="s">
        <v>2</v>
      </c>
      <c r="B705" s="107">
        <v>44480</v>
      </c>
      <c r="C705" s="70">
        <v>101.50365388</v>
      </c>
    </row>
    <row r="706" spans="1:3" x14ac:dyDescent="0.3">
      <c r="A706" t="s">
        <v>2</v>
      </c>
      <c r="B706" s="107">
        <v>44481</v>
      </c>
      <c r="C706" s="70">
        <v>101.50381518</v>
      </c>
    </row>
    <row r="707" spans="1:3" x14ac:dyDescent="0.3">
      <c r="A707" t="s">
        <v>2</v>
      </c>
      <c r="B707" s="107">
        <v>44482</v>
      </c>
      <c r="C707" s="70">
        <v>101.50410161000001</v>
      </c>
    </row>
    <row r="708" spans="1:3" x14ac:dyDescent="0.3">
      <c r="A708" t="s">
        <v>2</v>
      </c>
      <c r="B708" s="107">
        <v>44483</v>
      </c>
      <c r="C708" s="70">
        <v>101.50427959</v>
      </c>
    </row>
    <row r="709" spans="1:3" x14ac:dyDescent="0.3">
      <c r="A709" t="s">
        <v>2</v>
      </c>
      <c r="B709" s="107">
        <v>44484</v>
      </c>
      <c r="C709" s="70">
        <v>101.5044826</v>
      </c>
    </row>
    <row r="710" spans="1:3" x14ac:dyDescent="0.3">
      <c r="A710" t="s">
        <v>2</v>
      </c>
      <c r="B710" s="107">
        <v>44487</v>
      </c>
      <c r="C710" s="70">
        <v>101.50591756999999</v>
      </c>
    </row>
    <row r="711" spans="1:3" x14ac:dyDescent="0.3">
      <c r="A711" t="s">
        <v>2</v>
      </c>
      <c r="B711" s="107">
        <v>44488</v>
      </c>
      <c r="C711" s="70">
        <v>101.5064098</v>
      </c>
    </row>
    <row r="712" spans="1:3" x14ac:dyDescent="0.3">
      <c r="A712" t="s">
        <v>2</v>
      </c>
      <c r="B712" s="107">
        <v>44489</v>
      </c>
      <c r="C712" s="70">
        <v>101.50681861</v>
      </c>
    </row>
    <row r="713" spans="1:3" x14ac:dyDescent="0.3">
      <c r="A713" t="s">
        <v>2</v>
      </c>
      <c r="B713" s="107">
        <v>44490</v>
      </c>
      <c r="C713" s="70">
        <v>101.50720794999999</v>
      </c>
    </row>
    <row r="714" spans="1:3" x14ac:dyDescent="0.3">
      <c r="A714" t="s">
        <v>2</v>
      </c>
      <c r="B714" s="107">
        <v>44491</v>
      </c>
      <c r="C714" s="70">
        <v>101.50759729000001</v>
      </c>
    </row>
    <row r="715" spans="1:3" x14ac:dyDescent="0.3">
      <c r="A715" t="s">
        <v>2</v>
      </c>
      <c r="B715" s="107">
        <v>44494</v>
      </c>
      <c r="C715" s="70">
        <v>101.50842326</v>
      </c>
    </row>
    <row r="716" spans="1:3" x14ac:dyDescent="0.3">
      <c r="A716" t="s">
        <v>2</v>
      </c>
      <c r="B716" s="107">
        <v>44495</v>
      </c>
      <c r="C716" s="70">
        <v>101.50866799000001</v>
      </c>
    </row>
    <row r="717" spans="1:3" x14ac:dyDescent="0.3">
      <c r="A717" t="s">
        <v>2</v>
      </c>
      <c r="B717" s="107">
        <v>44496</v>
      </c>
      <c r="C717" s="70">
        <v>101.50889604</v>
      </c>
    </row>
    <row r="718" spans="1:3" x14ac:dyDescent="0.3">
      <c r="A718" t="s">
        <v>2</v>
      </c>
      <c r="B718" s="107">
        <v>44497</v>
      </c>
      <c r="C718" s="70">
        <v>101.50913799</v>
      </c>
    </row>
    <row r="719" spans="1:3" x14ac:dyDescent="0.3">
      <c r="A719" t="s">
        <v>2</v>
      </c>
      <c r="B719" s="107">
        <v>44498</v>
      </c>
      <c r="C719" s="70">
        <v>101.50943278</v>
      </c>
    </row>
    <row r="720" spans="1:3" x14ac:dyDescent="0.3">
      <c r="A720" t="s">
        <v>2</v>
      </c>
      <c r="B720" s="107">
        <v>44502</v>
      </c>
      <c r="C720" s="70">
        <v>101.50971088999999</v>
      </c>
    </row>
    <row r="721" spans="1:3" x14ac:dyDescent="0.3">
      <c r="A721" t="s">
        <v>2</v>
      </c>
      <c r="B721" s="107">
        <v>44503</v>
      </c>
      <c r="C721" s="70">
        <v>101.51003906</v>
      </c>
    </row>
    <row r="722" spans="1:3" x14ac:dyDescent="0.3">
      <c r="A722" t="s">
        <v>2</v>
      </c>
      <c r="B722" s="107">
        <v>44504</v>
      </c>
      <c r="C722" s="70">
        <v>101.51039504000001</v>
      </c>
    </row>
    <row r="723" spans="1:3" x14ac:dyDescent="0.3">
      <c r="A723" t="s">
        <v>2</v>
      </c>
      <c r="B723" s="107">
        <v>44505</v>
      </c>
      <c r="C723" s="70">
        <v>101.51258933</v>
      </c>
    </row>
    <row r="724" spans="1:3" x14ac:dyDescent="0.3">
      <c r="A724" t="s">
        <v>2</v>
      </c>
      <c r="B724" s="107">
        <v>44508</v>
      </c>
      <c r="C724" s="70">
        <v>101.51926413</v>
      </c>
    </row>
    <row r="725" spans="1:3" x14ac:dyDescent="0.3">
      <c r="A725" t="s">
        <v>2</v>
      </c>
      <c r="B725" s="107">
        <v>44509</v>
      </c>
      <c r="C725" s="70">
        <v>101.52166444</v>
      </c>
    </row>
    <row r="726" spans="1:3" x14ac:dyDescent="0.3">
      <c r="A726" t="s">
        <v>2</v>
      </c>
      <c r="B726" s="107">
        <v>44510</v>
      </c>
      <c r="C726" s="70">
        <v>101.52377832000001</v>
      </c>
    </row>
    <row r="727" spans="1:3" x14ac:dyDescent="0.3">
      <c r="A727" t="s">
        <v>2</v>
      </c>
      <c r="B727" s="107">
        <v>44512</v>
      </c>
      <c r="C727" s="70">
        <v>101.52778364</v>
      </c>
    </row>
    <row r="728" spans="1:3" x14ac:dyDescent="0.3">
      <c r="A728" t="s">
        <v>2</v>
      </c>
      <c r="B728" s="107">
        <v>44515</v>
      </c>
      <c r="C728" s="70">
        <v>101.53416737000001</v>
      </c>
    </row>
    <row r="729" spans="1:3" x14ac:dyDescent="0.3">
      <c r="A729" t="s">
        <v>2</v>
      </c>
      <c r="B729" s="107">
        <v>44516</v>
      </c>
      <c r="C729" s="70">
        <v>101.5364651</v>
      </c>
    </row>
    <row r="730" spans="1:3" x14ac:dyDescent="0.3">
      <c r="A730" t="s">
        <v>2</v>
      </c>
      <c r="B730" s="107">
        <v>44517</v>
      </c>
      <c r="C730" s="70">
        <v>101.53872115999999</v>
      </c>
    </row>
    <row r="731" spans="1:3" x14ac:dyDescent="0.3">
      <c r="A731" t="s">
        <v>2</v>
      </c>
      <c r="B731" s="107">
        <v>44518</v>
      </c>
      <c r="C731" s="70">
        <v>101.54084095</v>
      </c>
    </row>
    <row r="732" spans="1:3" x14ac:dyDescent="0.3">
      <c r="A732" t="s">
        <v>2</v>
      </c>
      <c r="B732" s="107">
        <v>44519</v>
      </c>
      <c r="C732" s="70">
        <v>101.54307763</v>
      </c>
    </row>
    <row r="733" spans="1:3" x14ac:dyDescent="0.3">
      <c r="A733" t="s">
        <v>2</v>
      </c>
      <c r="B733" s="107">
        <v>44522</v>
      </c>
      <c r="C733" s="70">
        <v>101.54968767</v>
      </c>
    </row>
    <row r="734" spans="1:3" x14ac:dyDescent="0.3">
      <c r="A734" t="s">
        <v>2</v>
      </c>
      <c r="B734" s="107">
        <v>44523</v>
      </c>
      <c r="C734" s="70">
        <v>101.55201357999999</v>
      </c>
    </row>
    <row r="735" spans="1:3" x14ac:dyDescent="0.3">
      <c r="A735" t="s">
        <v>2</v>
      </c>
      <c r="B735" s="107">
        <v>44524</v>
      </c>
      <c r="C735" s="70">
        <v>101.55438405</v>
      </c>
    </row>
    <row r="736" spans="1:3" x14ac:dyDescent="0.3">
      <c r="A736" t="s">
        <v>2</v>
      </c>
      <c r="B736" s="107">
        <v>44525</v>
      </c>
      <c r="C736" s="70">
        <v>101.55655704</v>
      </c>
    </row>
    <row r="737" spans="1:3" x14ac:dyDescent="0.3">
      <c r="A737" t="s">
        <v>2</v>
      </c>
      <c r="B737" s="107">
        <v>44526</v>
      </c>
      <c r="C737" s="70">
        <v>101.55882467000001</v>
      </c>
    </row>
    <row r="738" spans="1:3" x14ac:dyDescent="0.3">
      <c r="A738" t="s">
        <v>2</v>
      </c>
      <c r="B738" s="107">
        <v>44529</v>
      </c>
      <c r="C738" s="70">
        <v>101.56527713</v>
      </c>
    </row>
    <row r="739" spans="1:3" x14ac:dyDescent="0.3">
      <c r="A739" t="s">
        <v>2</v>
      </c>
      <c r="B739" s="107">
        <v>44530</v>
      </c>
      <c r="C739" s="70">
        <v>101.56720548</v>
      </c>
    </row>
    <row r="740" spans="1:3" x14ac:dyDescent="0.3">
      <c r="A740" t="s">
        <v>2</v>
      </c>
      <c r="B740" s="107">
        <v>44531</v>
      </c>
      <c r="C740" s="70">
        <v>101.56978501</v>
      </c>
    </row>
    <row r="741" spans="1:3" x14ac:dyDescent="0.3">
      <c r="A741" t="s">
        <v>2</v>
      </c>
      <c r="B741" s="107">
        <v>44532</v>
      </c>
      <c r="C741" s="70">
        <v>101.57327456</v>
      </c>
    </row>
    <row r="742" spans="1:3" x14ac:dyDescent="0.3">
      <c r="A742" t="s">
        <v>2</v>
      </c>
      <c r="B742" s="107">
        <v>44533</v>
      </c>
      <c r="C742" s="70">
        <v>101.57642749999999</v>
      </c>
    </row>
    <row r="743" spans="1:3" x14ac:dyDescent="0.3">
      <c r="A743" t="s">
        <v>2</v>
      </c>
      <c r="B743" s="107">
        <v>44536</v>
      </c>
      <c r="C743" s="70">
        <v>101.58465102</v>
      </c>
    </row>
    <row r="744" spans="1:3" x14ac:dyDescent="0.3">
      <c r="A744" t="s">
        <v>2</v>
      </c>
      <c r="B744" s="107">
        <v>44537</v>
      </c>
      <c r="C744" s="70">
        <v>101.58684135</v>
      </c>
    </row>
    <row r="745" spans="1:3" x14ac:dyDescent="0.3">
      <c r="A745" t="s">
        <v>2</v>
      </c>
      <c r="B745" s="107">
        <v>44538</v>
      </c>
      <c r="C745" s="70">
        <v>101.58895937</v>
      </c>
    </row>
    <row r="746" spans="1:3" x14ac:dyDescent="0.3">
      <c r="A746" t="s">
        <v>2</v>
      </c>
      <c r="B746" s="107">
        <v>44539</v>
      </c>
      <c r="C746" s="70">
        <v>101.59100506</v>
      </c>
    </row>
    <row r="747" spans="1:3" x14ac:dyDescent="0.3">
      <c r="A747" t="s">
        <v>2</v>
      </c>
      <c r="B747" s="107">
        <v>44540</v>
      </c>
      <c r="C747" s="70">
        <v>101.59440071</v>
      </c>
    </row>
    <row r="748" spans="1:3" x14ac:dyDescent="0.3">
      <c r="A748" t="s">
        <v>2</v>
      </c>
      <c r="B748" s="107">
        <v>44543</v>
      </c>
      <c r="C748" s="70">
        <v>101.60526435</v>
      </c>
    </row>
    <row r="749" spans="1:3" x14ac:dyDescent="0.3">
      <c r="A749" t="s">
        <v>2</v>
      </c>
      <c r="B749" s="107">
        <v>44544</v>
      </c>
      <c r="C749" s="70">
        <v>101.60855191</v>
      </c>
    </row>
    <row r="750" spans="1:3" x14ac:dyDescent="0.3">
      <c r="A750" t="s">
        <v>2</v>
      </c>
      <c r="B750" s="107">
        <v>44545</v>
      </c>
      <c r="C750" s="70">
        <v>101.61203165000001</v>
      </c>
    </row>
    <row r="751" spans="1:3" x14ac:dyDescent="0.3">
      <c r="A751" t="s">
        <v>2</v>
      </c>
      <c r="B751" s="107">
        <v>44546</v>
      </c>
      <c r="C751" s="70">
        <v>101.61552544</v>
      </c>
    </row>
    <row r="752" spans="1:3" x14ac:dyDescent="0.3">
      <c r="A752" t="s">
        <v>2</v>
      </c>
      <c r="B752" s="107">
        <v>44547</v>
      </c>
      <c r="C752" s="70">
        <v>101.61903048000001</v>
      </c>
    </row>
    <row r="753" spans="1:3" x14ac:dyDescent="0.3">
      <c r="A753" t="s">
        <v>2</v>
      </c>
      <c r="B753" s="107">
        <v>44550</v>
      </c>
      <c r="C753" s="70">
        <v>101.62891954</v>
      </c>
    </row>
    <row r="754" spans="1:3" x14ac:dyDescent="0.3">
      <c r="A754" t="s">
        <v>2</v>
      </c>
      <c r="B754" s="107">
        <v>44551</v>
      </c>
      <c r="C754" s="70">
        <v>101.63222734999999</v>
      </c>
    </row>
    <row r="755" spans="1:3" x14ac:dyDescent="0.3">
      <c r="A755" t="s">
        <v>2</v>
      </c>
      <c r="B755" s="107">
        <v>44552</v>
      </c>
      <c r="C755" s="70">
        <v>101.63562716</v>
      </c>
    </row>
    <row r="756" spans="1:3" x14ac:dyDescent="0.3">
      <c r="A756" t="s">
        <v>2</v>
      </c>
      <c r="B756" s="107">
        <v>44553</v>
      </c>
      <c r="C756" s="70">
        <v>101.63907442</v>
      </c>
    </row>
    <row r="757" spans="1:3" x14ac:dyDescent="0.3">
      <c r="A757" t="s">
        <v>2</v>
      </c>
      <c r="B757" s="107">
        <v>44554</v>
      </c>
      <c r="C757" s="70">
        <v>101.64254128</v>
      </c>
    </row>
    <row r="758" spans="1:3" x14ac:dyDescent="0.3">
      <c r="A758" t="s">
        <v>2</v>
      </c>
      <c r="B758" s="107">
        <v>44557</v>
      </c>
      <c r="C758" s="70">
        <v>101.65249947</v>
      </c>
    </row>
    <row r="759" spans="1:3" x14ac:dyDescent="0.3">
      <c r="A759" t="s">
        <v>2</v>
      </c>
      <c r="B759" s="107">
        <v>44558</v>
      </c>
      <c r="C759" s="70">
        <v>101.65542372</v>
      </c>
    </row>
    <row r="760" spans="1:3" x14ac:dyDescent="0.3">
      <c r="A760" t="s">
        <v>2</v>
      </c>
      <c r="B760" s="107">
        <v>44559</v>
      </c>
      <c r="C760" s="70">
        <v>101.65876303</v>
      </c>
    </row>
    <row r="761" spans="1:3" x14ac:dyDescent="0.3">
      <c r="A761" t="s">
        <v>2</v>
      </c>
      <c r="B761" s="107">
        <v>44560</v>
      </c>
      <c r="C761" s="70">
        <v>101.66210245000001</v>
      </c>
    </row>
    <row r="762" spans="1:3" x14ac:dyDescent="0.3">
      <c r="A762" t="s">
        <v>2</v>
      </c>
      <c r="B762" s="107">
        <v>44561</v>
      </c>
      <c r="C762" s="70">
        <v>101.66525258</v>
      </c>
    </row>
    <row r="763" spans="1:3" x14ac:dyDescent="0.3">
      <c r="A763" t="s">
        <v>2</v>
      </c>
      <c r="B763" s="107">
        <v>44564</v>
      </c>
      <c r="C763" s="70">
        <v>101.66989854000001</v>
      </c>
    </row>
    <row r="764" spans="1:3" x14ac:dyDescent="0.3">
      <c r="A764" t="s">
        <v>2</v>
      </c>
      <c r="B764" s="107">
        <v>44565</v>
      </c>
      <c r="C764" s="70">
        <v>101.67331075</v>
      </c>
    </row>
    <row r="765" spans="1:3" x14ac:dyDescent="0.3">
      <c r="A765" t="s">
        <v>2</v>
      </c>
      <c r="B765" s="107">
        <v>44566</v>
      </c>
      <c r="C765" s="70">
        <v>101.67609911</v>
      </c>
    </row>
    <row r="766" spans="1:3" x14ac:dyDescent="0.3">
      <c r="A766" t="s">
        <v>2</v>
      </c>
      <c r="B766" s="107">
        <v>44568</v>
      </c>
      <c r="C766" s="70">
        <v>101.68508559999999</v>
      </c>
    </row>
    <row r="767" spans="1:3" x14ac:dyDescent="0.3">
      <c r="A767" t="s">
        <v>2</v>
      </c>
      <c r="B767" s="107">
        <v>44571</v>
      </c>
      <c r="C767" s="70">
        <v>101.70027150999999</v>
      </c>
    </row>
    <row r="768" spans="1:3" x14ac:dyDescent="0.3">
      <c r="A768" t="s">
        <v>2</v>
      </c>
      <c r="B768" s="107">
        <v>44572</v>
      </c>
      <c r="C768" s="70">
        <v>101.70518654999999</v>
      </c>
    </row>
    <row r="769" spans="1:3" x14ac:dyDescent="0.3">
      <c r="A769" t="s">
        <v>2</v>
      </c>
      <c r="B769" s="107">
        <v>44573</v>
      </c>
      <c r="C769" s="70">
        <v>101.70978418999999</v>
      </c>
    </row>
    <row r="770" spans="1:3" x14ac:dyDescent="0.3">
      <c r="A770" t="s">
        <v>2</v>
      </c>
      <c r="B770" s="107">
        <v>44574</v>
      </c>
      <c r="C770" s="70">
        <v>101.71409500999999</v>
      </c>
    </row>
    <row r="771" spans="1:3" x14ac:dyDescent="0.3">
      <c r="A771" t="s">
        <v>2</v>
      </c>
      <c r="B771" s="107">
        <v>44575</v>
      </c>
      <c r="C771" s="70">
        <v>101.71850634</v>
      </c>
    </row>
    <row r="772" spans="1:3" x14ac:dyDescent="0.3">
      <c r="A772" t="s">
        <v>2</v>
      </c>
      <c r="B772" s="107">
        <v>44578</v>
      </c>
      <c r="C772" s="70">
        <v>101.73148172</v>
      </c>
    </row>
    <row r="773" spans="1:3" x14ac:dyDescent="0.3">
      <c r="A773" t="s">
        <v>2</v>
      </c>
      <c r="B773" s="107">
        <v>44579</v>
      </c>
      <c r="C773" s="70">
        <v>101.73536702</v>
      </c>
    </row>
    <row r="774" spans="1:3" x14ac:dyDescent="0.3">
      <c r="A774" t="s">
        <v>2</v>
      </c>
      <c r="B774" s="107">
        <v>44580</v>
      </c>
      <c r="C774" s="70">
        <v>101.74000225</v>
      </c>
    </row>
    <row r="775" spans="1:3" x14ac:dyDescent="0.3">
      <c r="A775" t="s">
        <v>2</v>
      </c>
      <c r="B775" s="107">
        <v>44581</v>
      </c>
      <c r="C775" s="70">
        <v>101.74473525000001</v>
      </c>
    </row>
    <row r="776" spans="1:3" x14ac:dyDescent="0.3">
      <c r="A776" t="s">
        <v>2</v>
      </c>
      <c r="B776" s="107">
        <v>44582</v>
      </c>
      <c r="C776" s="70">
        <v>101.74911167</v>
      </c>
    </row>
    <row r="777" spans="1:3" x14ac:dyDescent="0.3">
      <c r="A777" t="s">
        <v>2</v>
      </c>
      <c r="B777" s="107">
        <v>44585</v>
      </c>
      <c r="C777" s="70">
        <v>101.76281853</v>
      </c>
    </row>
    <row r="778" spans="1:3" x14ac:dyDescent="0.3">
      <c r="A778" t="s">
        <v>2</v>
      </c>
      <c r="B778" s="107">
        <v>44586</v>
      </c>
      <c r="C778" s="70">
        <v>101.76723475999999</v>
      </c>
    </row>
    <row r="779" spans="1:3" x14ac:dyDescent="0.3">
      <c r="A779" t="s">
        <v>2</v>
      </c>
      <c r="B779" s="107">
        <v>44587</v>
      </c>
      <c r="C779" s="70">
        <v>101.77205546</v>
      </c>
    </row>
    <row r="780" spans="1:3" x14ac:dyDescent="0.3">
      <c r="A780" t="s">
        <v>2</v>
      </c>
      <c r="B780" s="107">
        <v>44588</v>
      </c>
      <c r="C780" s="70">
        <v>101.77729184</v>
      </c>
    </row>
    <row r="781" spans="1:3" x14ac:dyDescent="0.3">
      <c r="A781" t="s">
        <v>2</v>
      </c>
      <c r="B781" s="107">
        <v>44589</v>
      </c>
      <c r="C781" s="70">
        <v>101.78245041</v>
      </c>
    </row>
    <row r="782" spans="1:3" x14ac:dyDescent="0.3">
      <c r="A782" t="s">
        <v>2</v>
      </c>
      <c r="B782" s="107">
        <v>44592</v>
      </c>
      <c r="C782" s="70">
        <v>101.79512441999999</v>
      </c>
    </row>
    <row r="783" spans="1:3" x14ac:dyDescent="0.3">
      <c r="A783" t="s">
        <v>2</v>
      </c>
      <c r="B783" s="107">
        <v>44593</v>
      </c>
      <c r="C783" s="70">
        <v>101.79904284</v>
      </c>
    </row>
    <row r="784" spans="1:3" x14ac:dyDescent="0.3">
      <c r="A784" t="s">
        <v>2</v>
      </c>
      <c r="B784" s="107">
        <v>44594</v>
      </c>
      <c r="C784" s="70">
        <v>101.80308691</v>
      </c>
    </row>
    <row r="785" spans="1:3" x14ac:dyDescent="0.3">
      <c r="A785" t="s">
        <v>2</v>
      </c>
      <c r="B785" s="107">
        <v>44595</v>
      </c>
      <c r="C785" s="70">
        <v>101.80749373</v>
      </c>
    </row>
    <row r="786" spans="1:3" x14ac:dyDescent="0.3">
      <c r="A786" t="s">
        <v>2</v>
      </c>
      <c r="B786" s="107">
        <v>44596</v>
      </c>
      <c r="C786" s="70">
        <v>101.81184774</v>
      </c>
    </row>
    <row r="787" spans="1:3" x14ac:dyDescent="0.3">
      <c r="A787" t="s">
        <v>2</v>
      </c>
      <c r="B787" s="107">
        <v>44599</v>
      </c>
      <c r="C787" s="70">
        <v>101.826835</v>
      </c>
    </row>
    <row r="788" spans="1:3" x14ac:dyDescent="0.3">
      <c r="A788" t="s">
        <v>2</v>
      </c>
      <c r="B788" s="107">
        <v>44600</v>
      </c>
      <c r="C788" s="70">
        <v>101.83130422000001</v>
      </c>
    </row>
    <row r="789" spans="1:3" x14ac:dyDescent="0.3">
      <c r="A789" t="s">
        <v>2</v>
      </c>
      <c r="B789" s="107">
        <v>44601</v>
      </c>
      <c r="C789" s="70">
        <v>101.83554487000001</v>
      </c>
    </row>
    <row r="790" spans="1:3" x14ac:dyDescent="0.3">
      <c r="A790" t="s">
        <v>2</v>
      </c>
      <c r="B790" s="107">
        <v>44602</v>
      </c>
      <c r="C790" s="70">
        <v>101.84059200999999</v>
      </c>
    </row>
    <row r="791" spans="1:3" x14ac:dyDescent="0.3">
      <c r="A791" t="s">
        <v>2</v>
      </c>
      <c r="B791" s="107">
        <v>44603</v>
      </c>
      <c r="C791" s="70">
        <v>101.84622533</v>
      </c>
    </row>
    <row r="792" spans="1:3" x14ac:dyDescent="0.3">
      <c r="A792" t="s">
        <v>2</v>
      </c>
      <c r="B792" s="107">
        <v>44606</v>
      </c>
      <c r="C792" s="70">
        <v>101.86337734999999</v>
      </c>
    </row>
    <row r="793" spans="1:3" x14ac:dyDescent="0.3">
      <c r="A793" t="s">
        <v>2</v>
      </c>
      <c r="B793" s="107">
        <v>44607</v>
      </c>
      <c r="C793" s="70">
        <v>101.86843703</v>
      </c>
    </row>
    <row r="794" spans="1:3" x14ac:dyDescent="0.3">
      <c r="A794" t="s">
        <v>2</v>
      </c>
      <c r="B794" s="107">
        <v>44608</v>
      </c>
      <c r="C794" s="70">
        <v>101.87376768</v>
      </c>
    </row>
    <row r="795" spans="1:3" x14ac:dyDescent="0.3">
      <c r="A795" t="s">
        <v>2</v>
      </c>
      <c r="B795" s="107">
        <v>44609</v>
      </c>
      <c r="C795" s="70">
        <v>101.87958424999999</v>
      </c>
    </row>
    <row r="796" spans="1:3" x14ac:dyDescent="0.3">
      <c r="A796" t="s">
        <v>2</v>
      </c>
      <c r="B796" s="107">
        <v>44610</v>
      </c>
      <c r="C796" s="70">
        <v>101.88576401</v>
      </c>
    </row>
    <row r="797" spans="1:3" x14ac:dyDescent="0.3">
      <c r="A797" t="s">
        <v>2</v>
      </c>
      <c r="B797" s="107">
        <v>44613</v>
      </c>
      <c r="C797" s="70">
        <v>101.90202666</v>
      </c>
    </row>
    <row r="798" spans="1:3" x14ac:dyDescent="0.3">
      <c r="A798" t="s">
        <v>2</v>
      </c>
      <c r="B798" s="107">
        <v>44614</v>
      </c>
      <c r="C798" s="70">
        <v>101.90767175000001</v>
      </c>
    </row>
    <row r="799" spans="1:3" x14ac:dyDescent="0.3">
      <c r="A799" t="s">
        <v>2</v>
      </c>
      <c r="B799" s="107">
        <v>44615</v>
      </c>
      <c r="C799" s="70">
        <v>101.91364382</v>
      </c>
    </row>
    <row r="800" spans="1:3" x14ac:dyDescent="0.3">
      <c r="A800" t="s">
        <v>2</v>
      </c>
      <c r="B800" s="107">
        <v>44616</v>
      </c>
      <c r="C800" s="70">
        <v>101.91883443</v>
      </c>
    </row>
    <row r="801" spans="1:3" x14ac:dyDescent="0.3">
      <c r="A801" t="s">
        <v>2</v>
      </c>
      <c r="B801" s="107">
        <v>44617</v>
      </c>
      <c r="C801" s="70">
        <v>101.92454468</v>
      </c>
    </row>
    <row r="802" spans="1:3" x14ac:dyDescent="0.3">
      <c r="A802" t="s">
        <v>2</v>
      </c>
      <c r="B802" s="107">
        <v>44620</v>
      </c>
      <c r="C802" s="70">
        <v>101.94090566</v>
      </c>
    </row>
    <row r="803" spans="1:3" x14ac:dyDescent="0.3">
      <c r="A803" t="s">
        <v>2</v>
      </c>
      <c r="B803" s="107">
        <v>44621</v>
      </c>
      <c r="C803" s="70">
        <v>101.94528493</v>
      </c>
    </row>
    <row r="804" spans="1:3" x14ac:dyDescent="0.3">
      <c r="A804" t="s">
        <v>2</v>
      </c>
      <c r="B804" s="107">
        <v>44622</v>
      </c>
      <c r="C804" s="70">
        <v>101.95143796000001</v>
      </c>
    </row>
    <row r="805" spans="1:3" x14ac:dyDescent="0.3">
      <c r="A805" t="s">
        <v>2</v>
      </c>
      <c r="B805" s="107">
        <v>44623</v>
      </c>
      <c r="C805" s="70">
        <v>101.95832317</v>
      </c>
    </row>
    <row r="806" spans="1:3" x14ac:dyDescent="0.3">
      <c r="A806" t="s">
        <v>2</v>
      </c>
      <c r="B806" s="107">
        <v>44624</v>
      </c>
      <c r="C806" s="70">
        <v>101.96473118</v>
      </c>
    </row>
    <row r="807" spans="1:3" x14ac:dyDescent="0.3">
      <c r="A807" t="s">
        <v>2</v>
      </c>
      <c r="B807" s="107">
        <v>44627</v>
      </c>
      <c r="C807" s="70">
        <v>101.98404861</v>
      </c>
    </row>
    <row r="808" spans="1:3" x14ac:dyDescent="0.3">
      <c r="A808" t="s">
        <v>2</v>
      </c>
      <c r="B808" s="107">
        <v>44628</v>
      </c>
      <c r="C808" s="70">
        <v>101.99047220999999</v>
      </c>
    </row>
    <row r="809" spans="1:3" x14ac:dyDescent="0.3">
      <c r="A809" t="s">
        <v>2</v>
      </c>
      <c r="B809" s="107">
        <v>44629</v>
      </c>
      <c r="C809" s="70">
        <v>101.99633177</v>
      </c>
    </row>
    <row r="810" spans="1:3" x14ac:dyDescent="0.3">
      <c r="A810" t="s">
        <v>2</v>
      </c>
      <c r="B810" s="107">
        <v>44630</v>
      </c>
      <c r="C810" s="70">
        <v>102.00408629</v>
      </c>
    </row>
    <row r="811" spans="1:3" x14ac:dyDescent="0.3">
      <c r="A811" t="s">
        <v>2</v>
      </c>
      <c r="B811" s="107">
        <v>44631</v>
      </c>
      <c r="C811" s="70">
        <v>102.01228015</v>
      </c>
    </row>
    <row r="812" spans="1:3" x14ac:dyDescent="0.3">
      <c r="A812" t="s">
        <v>2</v>
      </c>
      <c r="B812" s="107">
        <v>44634</v>
      </c>
      <c r="C812" s="70">
        <v>102.03605041</v>
      </c>
    </row>
    <row r="813" spans="1:3" x14ac:dyDescent="0.3">
      <c r="A813" t="s">
        <v>2</v>
      </c>
      <c r="B813" s="107">
        <v>44635</v>
      </c>
      <c r="C813" s="70">
        <v>102.04403997</v>
      </c>
    </row>
    <row r="814" spans="1:3" x14ac:dyDescent="0.3">
      <c r="A814" t="s">
        <v>2</v>
      </c>
      <c r="B814" s="107">
        <v>44636</v>
      </c>
      <c r="C814" s="70">
        <v>102.05213080999999</v>
      </c>
    </row>
    <row r="815" spans="1:3" x14ac:dyDescent="0.3">
      <c r="A815" t="s">
        <v>2</v>
      </c>
      <c r="B815" s="107">
        <v>44637</v>
      </c>
      <c r="C815" s="70">
        <v>102.06033692</v>
      </c>
    </row>
    <row r="816" spans="1:3" x14ac:dyDescent="0.3">
      <c r="A816" t="s">
        <v>2</v>
      </c>
      <c r="B816" s="107">
        <v>44638</v>
      </c>
      <c r="C816" s="70">
        <v>102.06833397</v>
      </c>
    </row>
    <row r="817" spans="1:3" x14ac:dyDescent="0.3">
      <c r="A817" t="s">
        <v>2</v>
      </c>
      <c r="B817" s="107">
        <v>44641</v>
      </c>
      <c r="C817" s="70">
        <v>102.09225991</v>
      </c>
    </row>
    <row r="818" spans="1:3" x14ac:dyDescent="0.3">
      <c r="A818" t="s">
        <v>2</v>
      </c>
      <c r="B818" s="107">
        <v>44642</v>
      </c>
      <c r="C818" s="70">
        <v>102.09987627</v>
      </c>
    </row>
    <row r="819" spans="1:3" x14ac:dyDescent="0.3">
      <c r="A819" t="s">
        <v>2</v>
      </c>
      <c r="B819" s="107">
        <v>44643</v>
      </c>
      <c r="C819" s="70">
        <v>102.10778691</v>
      </c>
    </row>
    <row r="820" spans="1:3" x14ac:dyDescent="0.3">
      <c r="A820" t="s">
        <v>2</v>
      </c>
      <c r="B820" s="107">
        <v>44644</v>
      </c>
      <c r="C820" s="70">
        <v>102.11586321999999</v>
      </c>
    </row>
    <row r="821" spans="1:3" x14ac:dyDescent="0.3">
      <c r="A821" t="s">
        <v>2</v>
      </c>
      <c r="B821" s="107">
        <v>44645</v>
      </c>
      <c r="C821" s="70">
        <v>102.12270079</v>
      </c>
    </row>
    <row r="822" spans="1:3" x14ac:dyDescent="0.3">
      <c r="A822" t="s">
        <v>2</v>
      </c>
      <c r="B822" s="107">
        <v>44648</v>
      </c>
      <c r="C822" s="70">
        <v>102.14293787</v>
      </c>
    </row>
    <row r="823" spans="1:3" x14ac:dyDescent="0.3">
      <c r="A823" t="s">
        <v>2</v>
      </c>
      <c r="B823" s="107">
        <v>44649</v>
      </c>
      <c r="C823" s="70">
        <v>102.15023899000001</v>
      </c>
    </row>
    <row r="824" spans="1:3" x14ac:dyDescent="0.3">
      <c r="A824" t="s">
        <v>2</v>
      </c>
      <c r="B824" s="107">
        <v>44650</v>
      </c>
      <c r="C824" s="70">
        <v>102.15673742</v>
      </c>
    </row>
    <row r="825" spans="1:3" x14ac:dyDescent="0.3">
      <c r="A825" t="s">
        <v>2</v>
      </c>
      <c r="B825" s="107">
        <v>44651</v>
      </c>
      <c r="C825" s="70">
        <v>102.16406191999999</v>
      </c>
    </row>
    <row r="826" spans="1:3" x14ac:dyDescent="0.3">
      <c r="A826" t="s">
        <v>2</v>
      </c>
      <c r="B826" s="107">
        <v>44652</v>
      </c>
      <c r="C826" s="70">
        <v>102.17048006</v>
      </c>
    </row>
    <row r="827" spans="1:3" x14ac:dyDescent="0.3">
      <c r="A827" t="s">
        <v>2</v>
      </c>
      <c r="B827" s="107">
        <v>44655</v>
      </c>
      <c r="C827" s="70">
        <v>102.19528649999999</v>
      </c>
    </row>
    <row r="828" spans="1:3" x14ac:dyDescent="0.3">
      <c r="A828" t="s">
        <v>2</v>
      </c>
      <c r="B828" s="107">
        <v>44656</v>
      </c>
      <c r="C828" s="70">
        <v>102.20412569</v>
      </c>
    </row>
    <row r="829" spans="1:3" x14ac:dyDescent="0.3">
      <c r="A829" t="s">
        <v>2</v>
      </c>
      <c r="B829" s="107">
        <v>44657</v>
      </c>
      <c r="C829" s="70">
        <v>102.21332406000001</v>
      </c>
    </row>
    <row r="830" spans="1:3" x14ac:dyDescent="0.3">
      <c r="A830" t="s">
        <v>2</v>
      </c>
      <c r="B830" s="107">
        <v>44658</v>
      </c>
      <c r="C830" s="70">
        <v>102.22274449</v>
      </c>
    </row>
    <row r="831" spans="1:3" x14ac:dyDescent="0.3">
      <c r="A831" t="s">
        <v>2</v>
      </c>
      <c r="B831" s="107">
        <v>44659</v>
      </c>
      <c r="C831" s="70">
        <v>102.23461913</v>
      </c>
    </row>
    <row r="832" spans="1:3" x14ac:dyDescent="0.3">
      <c r="A832" t="s">
        <v>2</v>
      </c>
      <c r="B832" s="107">
        <v>44662</v>
      </c>
      <c r="C832" s="70">
        <v>102.26932288</v>
      </c>
    </row>
    <row r="833" spans="1:3" x14ac:dyDescent="0.3">
      <c r="A833" t="s">
        <v>2</v>
      </c>
      <c r="B833" s="107">
        <v>44663</v>
      </c>
      <c r="C833" s="70">
        <v>102.28076864000001</v>
      </c>
    </row>
    <row r="834" spans="1:3" x14ac:dyDescent="0.3">
      <c r="A834" t="s">
        <v>2</v>
      </c>
      <c r="B834" s="107">
        <v>44664</v>
      </c>
      <c r="C834" s="70">
        <v>102.29199711</v>
      </c>
    </row>
    <row r="835" spans="1:3" x14ac:dyDescent="0.3">
      <c r="A835" t="s">
        <v>2</v>
      </c>
      <c r="B835" s="107">
        <v>44665</v>
      </c>
      <c r="C835" s="70">
        <v>102.30324923000001</v>
      </c>
    </row>
    <row r="836" spans="1:3" x14ac:dyDescent="0.3">
      <c r="A836" t="s">
        <v>2</v>
      </c>
      <c r="B836" s="107">
        <v>44666</v>
      </c>
      <c r="C836" s="70">
        <v>102.31455304000001</v>
      </c>
    </row>
    <row r="837" spans="1:3" x14ac:dyDescent="0.3">
      <c r="A837" t="s">
        <v>2</v>
      </c>
      <c r="B837" s="107">
        <v>44670</v>
      </c>
      <c r="C837" s="70">
        <v>102.35788956</v>
      </c>
    </row>
    <row r="838" spans="1:3" x14ac:dyDescent="0.3">
      <c r="A838" t="s">
        <v>2</v>
      </c>
      <c r="B838" s="107">
        <v>44671</v>
      </c>
      <c r="C838" s="70">
        <v>102.36898347</v>
      </c>
    </row>
    <row r="839" spans="1:3" x14ac:dyDescent="0.3">
      <c r="A839" t="s">
        <v>2</v>
      </c>
      <c r="B839" s="107">
        <v>44672</v>
      </c>
      <c r="C839" s="70">
        <v>102.38019638</v>
      </c>
    </row>
    <row r="840" spans="1:3" x14ac:dyDescent="0.3">
      <c r="A840" t="s">
        <v>2</v>
      </c>
      <c r="B840" s="107">
        <v>44673</v>
      </c>
      <c r="C840" s="70">
        <v>102.39119454</v>
      </c>
    </row>
    <row r="841" spans="1:3" x14ac:dyDescent="0.3">
      <c r="A841" t="s">
        <v>2</v>
      </c>
      <c r="B841" s="107">
        <v>44676</v>
      </c>
      <c r="C841" s="70">
        <v>102.42431037</v>
      </c>
    </row>
    <row r="842" spans="1:3" x14ac:dyDescent="0.3">
      <c r="A842" t="s">
        <v>2</v>
      </c>
      <c r="B842" s="107">
        <v>44677</v>
      </c>
      <c r="C842" s="70">
        <v>102.43531888</v>
      </c>
    </row>
    <row r="843" spans="1:3" x14ac:dyDescent="0.3">
      <c r="A843" t="s">
        <v>2</v>
      </c>
      <c r="B843" s="107">
        <v>44678</v>
      </c>
      <c r="C843" s="70">
        <v>102.44627244</v>
      </c>
    </row>
    <row r="844" spans="1:3" x14ac:dyDescent="0.3">
      <c r="A844" t="s">
        <v>2</v>
      </c>
      <c r="B844" s="107">
        <v>44679</v>
      </c>
      <c r="C844" s="70">
        <v>102.45770152</v>
      </c>
    </row>
    <row r="845" spans="1:3" x14ac:dyDescent="0.3">
      <c r="A845" t="s">
        <v>2</v>
      </c>
      <c r="B845" s="107">
        <v>44680</v>
      </c>
      <c r="C845" s="70">
        <v>102.46887923</v>
      </c>
    </row>
    <row r="846" spans="1:3" x14ac:dyDescent="0.3">
      <c r="A846" t="s">
        <v>2</v>
      </c>
      <c r="B846" s="107">
        <v>44683</v>
      </c>
      <c r="C846" s="70">
        <v>102.49842396</v>
      </c>
    </row>
    <row r="847" spans="1:3" x14ac:dyDescent="0.3">
      <c r="A847" t="s">
        <v>2</v>
      </c>
      <c r="B847" s="107">
        <v>44685</v>
      </c>
      <c r="C847" s="70">
        <v>102.52072088</v>
      </c>
    </row>
    <row r="848" spans="1:3" x14ac:dyDescent="0.3">
      <c r="A848" t="s">
        <v>2</v>
      </c>
      <c r="B848" s="107">
        <v>44686</v>
      </c>
      <c r="C848" s="70">
        <v>102.53281269999999</v>
      </c>
    </row>
    <row r="849" spans="1:3" x14ac:dyDescent="0.3">
      <c r="A849" t="s">
        <v>2</v>
      </c>
      <c r="B849" s="107">
        <v>44687</v>
      </c>
      <c r="C849" s="70">
        <v>102.54453796</v>
      </c>
    </row>
    <row r="850" spans="1:3" x14ac:dyDescent="0.3">
      <c r="A850" t="s">
        <v>2</v>
      </c>
      <c r="B850" s="107">
        <v>44690</v>
      </c>
      <c r="C850" s="70">
        <v>102.58450505</v>
      </c>
    </row>
    <row r="851" spans="1:3" x14ac:dyDescent="0.3">
      <c r="A851" t="s">
        <v>2</v>
      </c>
      <c r="B851" s="107">
        <v>44691</v>
      </c>
      <c r="C851" s="70">
        <v>102.59752906</v>
      </c>
    </row>
    <row r="852" spans="1:3" x14ac:dyDescent="0.3">
      <c r="A852" t="s">
        <v>2</v>
      </c>
      <c r="B852" s="107">
        <v>44692</v>
      </c>
      <c r="C852" s="70">
        <v>102.61066998</v>
      </c>
    </row>
    <row r="853" spans="1:3" x14ac:dyDescent="0.3">
      <c r="A853" t="s">
        <v>2</v>
      </c>
      <c r="B853" s="107">
        <v>44693</v>
      </c>
      <c r="C853" s="70">
        <v>102.62402905</v>
      </c>
    </row>
    <row r="854" spans="1:3" x14ac:dyDescent="0.3">
      <c r="A854" t="s">
        <v>2</v>
      </c>
      <c r="B854" s="107">
        <v>44694</v>
      </c>
      <c r="C854" s="70">
        <v>102.63722115</v>
      </c>
    </row>
    <row r="855" spans="1:3" x14ac:dyDescent="0.3">
      <c r="A855" t="s">
        <v>2</v>
      </c>
      <c r="B855" s="107">
        <v>44697</v>
      </c>
      <c r="C855" s="70">
        <v>102.67750275</v>
      </c>
    </row>
    <row r="856" spans="1:3" x14ac:dyDescent="0.3">
      <c r="A856" t="s">
        <v>2</v>
      </c>
      <c r="B856" s="107">
        <v>44698</v>
      </c>
      <c r="C856" s="70">
        <v>102.69065672000001</v>
      </c>
    </row>
    <row r="857" spans="1:3" x14ac:dyDescent="0.3">
      <c r="A857" t="s">
        <v>2</v>
      </c>
      <c r="B857" s="107">
        <v>44699</v>
      </c>
      <c r="C857" s="70">
        <v>102.70365764</v>
      </c>
    </row>
    <row r="858" spans="1:3" x14ac:dyDescent="0.3">
      <c r="A858" t="s">
        <v>2</v>
      </c>
      <c r="B858" s="107">
        <v>44700</v>
      </c>
      <c r="C858" s="70">
        <v>102.71663207</v>
      </c>
    </row>
    <row r="859" spans="1:3" x14ac:dyDescent="0.3">
      <c r="A859" t="s">
        <v>2</v>
      </c>
      <c r="B859" s="107">
        <v>44701</v>
      </c>
      <c r="C859" s="70">
        <v>102.72976291000001</v>
      </c>
    </row>
    <row r="860" spans="1:3" x14ac:dyDescent="0.3">
      <c r="A860" t="s">
        <v>2</v>
      </c>
      <c r="B860" s="107">
        <v>44704</v>
      </c>
      <c r="C860" s="70">
        <v>102.76855254</v>
      </c>
    </row>
    <row r="861" spans="1:3" x14ac:dyDescent="0.3">
      <c r="A861" t="s">
        <v>2</v>
      </c>
      <c r="B861" s="107">
        <v>44705</v>
      </c>
      <c r="C861" s="70">
        <v>102.78152109</v>
      </c>
    </row>
    <row r="862" spans="1:3" x14ac:dyDescent="0.3">
      <c r="A862" t="s">
        <v>2</v>
      </c>
      <c r="B862" s="107">
        <v>44706</v>
      </c>
      <c r="C862" s="70">
        <v>102.79512767</v>
      </c>
    </row>
    <row r="863" spans="1:3" x14ac:dyDescent="0.3">
      <c r="A863" t="s">
        <v>2</v>
      </c>
      <c r="B863" s="107">
        <v>44707</v>
      </c>
      <c r="C863" s="70">
        <v>102.80805451000001</v>
      </c>
    </row>
    <row r="864" spans="1:3" x14ac:dyDescent="0.3">
      <c r="A864" t="s">
        <v>2</v>
      </c>
      <c r="B864" s="107">
        <v>44708</v>
      </c>
      <c r="C864" s="70">
        <v>102.82135477999999</v>
      </c>
    </row>
    <row r="865" spans="1:3" x14ac:dyDescent="0.3">
      <c r="A865" t="s">
        <v>2</v>
      </c>
      <c r="B865" s="107">
        <v>44711</v>
      </c>
      <c r="C865" s="70">
        <v>102.86137904</v>
      </c>
    </row>
    <row r="866" spans="1:3" x14ac:dyDescent="0.3">
      <c r="A866" t="s">
        <v>2</v>
      </c>
      <c r="B866" s="107">
        <v>44712</v>
      </c>
      <c r="C866" s="70">
        <v>102.87433676000001</v>
      </c>
    </row>
    <row r="867" spans="1:3" x14ac:dyDescent="0.3">
      <c r="A867" t="s">
        <v>2</v>
      </c>
      <c r="B867" s="107">
        <v>44713</v>
      </c>
      <c r="C867" s="70">
        <v>102.88769633</v>
      </c>
    </row>
    <row r="868" spans="1:3" x14ac:dyDescent="0.3">
      <c r="A868" t="s">
        <v>2</v>
      </c>
      <c r="B868" s="107">
        <v>44714</v>
      </c>
      <c r="C868" s="70">
        <v>102.90118167</v>
      </c>
    </row>
    <row r="869" spans="1:3" x14ac:dyDescent="0.3">
      <c r="A869" t="s">
        <v>2</v>
      </c>
      <c r="B869" s="107">
        <v>44715</v>
      </c>
      <c r="C869" s="70">
        <v>102.91453344999999</v>
      </c>
    </row>
    <row r="870" spans="1:3" x14ac:dyDescent="0.3">
      <c r="A870" t="s">
        <v>2</v>
      </c>
      <c r="B870" s="107">
        <v>44718</v>
      </c>
      <c r="C870" s="70">
        <v>102.95701318</v>
      </c>
    </row>
    <row r="871" spans="1:3" x14ac:dyDescent="0.3">
      <c r="A871" t="s">
        <v>2</v>
      </c>
      <c r="B871" s="107">
        <v>44719</v>
      </c>
      <c r="C871" s="70">
        <v>102.97071634</v>
      </c>
    </row>
    <row r="872" spans="1:3" x14ac:dyDescent="0.3">
      <c r="A872" t="s">
        <v>2</v>
      </c>
      <c r="B872" s="107">
        <v>44720</v>
      </c>
      <c r="C872" s="70">
        <v>102.98452288</v>
      </c>
    </row>
    <row r="873" spans="1:3" x14ac:dyDescent="0.3">
      <c r="A873" t="s">
        <v>2</v>
      </c>
      <c r="B873" s="107">
        <v>44721</v>
      </c>
      <c r="C873" s="70">
        <v>102.99832563</v>
      </c>
    </row>
    <row r="874" spans="1:3" x14ac:dyDescent="0.3">
      <c r="A874" t="s">
        <v>2</v>
      </c>
      <c r="B874" s="107">
        <v>44722</v>
      </c>
      <c r="C874" s="70">
        <v>103.01369918</v>
      </c>
    </row>
    <row r="875" spans="1:3" x14ac:dyDescent="0.3">
      <c r="A875" t="s">
        <v>2</v>
      </c>
      <c r="B875" s="107">
        <v>44725</v>
      </c>
      <c r="C875" s="70">
        <v>103.06022469</v>
      </c>
    </row>
    <row r="876" spans="1:3" x14ac:dyDescent="0.3">
      <c r="A876" t="s">
        <v>2</v>
      </c>
      <c r="B876" s="107">
        <v>44726</v>
      </c>
      <c r="C876" s="70">
        <v>103.07573454</v>
      </c>
    </row>
    <row r="877" spans="1:3" x14ac:dyDescent="0.3">
      <c r="A877" t="s">
        <v>2</v>
      </c>
      <c r="B877" s="107">
        <v>44727</v>
      </c>
      <c r="C877" s="70">
        <v>103.09109142</v>
      </c>
    </row>
    <row r="878" spans="1:3" x14ac:dyDescent="0.3">
      <c r="A878" t="s">
        <v>2</v>
      </c>
      <c r="B878" s="107">
        <v>44729</v>
      </c>
      <c r="C878" s="70">
        <v>103.12230683</v>
      </c>
    </row>
    <row r="879" spans="1:3" x14ac:dyDescent="0.3">
      <c r="A879" t="s">
        <v>2</v>
      </c>
      <c r="B879" s="107">
        <v>44732</v>
      </c>
      <c r="C879" s="70">
        <v>103.16749983</v>
      </c>
    </row>
    <row r="880" spans="1:3" x14ac:dyDescent="0.3">
      <c r="A880" t="s">
        <v>2</v>
      </c>
      <c r="B880" s="107">
        <v>44733</v>
      </c>
      <c r="C880" s="70">
        <v>103.18172564</v>
      </c>
    </row>
    <row r="881" spans="1:3" x14ac:dyDescent="0.3">
      <c r="A881" t="s">
        <v>2</v>
      </c>
      <c r="B881" s="107">
        <v>44734</v>
      </c>
      <c r="C881" s="70">
        <v>103.19623893000001</v>
      </c>
    </row>
    <row r="882" spans="1:3" x14ac:dyDescent="0.3">
      <c r="A882" t="s">
        <v>2</v>
      </c>
      <c r="B882" s="107">
        <v>44735</v>
      </c>
      <c r="C882" s="70">
        <v>103.21129427</v>
      </c>
    </row>
    <row r="883" spans="1:3" x14ac:dyDescent="0.3">
      <c r="A883" t="s">
        <v>2</v>
      </c>
      <c r="B883" s="107">
        <v>44736</v>
      </c>
      <c r="C883" s="70">
        <v>103.22617649</v>
      </c>
    </row>
    <row r="884" spans="1:3" x14ac:dyDescent="0.3">
      <c r="A884" t="s">
        <v>2</v>
      </c>
      <c r="B884" s="107">
        <v>44739</v>
      </c>
      <c r="C884" s="70">
        <v>103.26965027</v>
      </c>
    </row>
    <row r="885" spans="1:3" x14ac:dyDescent="0.3">
      <c r="A885" t="s">
        <v>2</v>
      </c>
      <c r="B885" s="107">
        <v>44740</v>
      </c>
      <c r="C885" s="70">
        <v>103.28318566</v>
      </c>
    </row>
    <row r="886" spans="1:3" x14ac:dyDescent="0.3">
      <c r="A886" t="s">
        <v>2</v>
      </c>
      <c r="B886" s="107">
        <v>44741</v>
      </c>
      <c r="C886" s="70">
        <v>103.29831311</v>
      </c>
    </row>
    <row r="887" spans="1:3" x14ac:dyDescent="0.3">
      <c r="A887" t="s">
        <v>2</v>
      </c>
      <c r="B887" s="107">
        <v>44742</v>
      </c>
      <c r="C887" s="70">
        <v>103.3137456</v>
      </c>
    </row>
    <row r="888" spans="1:3" x14ac:dyDescent="0.3">
      <c r="A888" t="s">
        <v>2</v>
      </c>
      <c r="B888" s="107">
        <v>44743</v>
      </c>
      <c r="C888" s="70">
        <v>103.32853786</v>
      </c>
    </row>
    <row r="889" spans="1:3" x14ac:dyDescent="0.3">
      <c r="A889" t="s">
        <v>2</v>
      </c>
      <c r="B889" s="107">
        <v>44746</v>
      </c>
      <c r="C889" s="70">
        <v>103.37828843</v>
      </c>
    </row>
    <row r="890" spans="1:3" x14ac:dyDescent="0.3">
      <c r="A890" t="s">
        <v>2</v>
      </c>
      <c r="B890" s="107">
        <v>44747</v>
      </c>
      <c r="C890" s="70">
        <v>103.39476947999999</v>
      </c>
    </row>
    <row r="891" spans="1:3" x14ac:dyDescent="0.3">
      <c r="A891" t="s">
        <v>2</v>
      </c>
      <c r="B891" s="107">
        <v>44748</v>
      </c>
      <c r="C891" s="70">
        <v>103.41110868</v>
      </c>
    </row>
    <row r="892" spans="1:3" x14ac:dyDescent="0.3">
      <c r="A892" t="s">
        <v>2</v>
      </c>
      <c r="B892" s="107">
        <v>44749</v>
      </c>
      <c r="C892" s="70">
        <v>103.42763463</v>
      </c>
    </row>
    <row r="893" spans="1:3" x14ac:dyDescent="0.3">
      <c r="A893" t="s">
        <v>2</v>
      </c>
      <c r="B893" s="107">
        <v>44750</v>
      </c>
      <c r="C893" s="70">
        <v>103.44457126</v>
      </c>
    </row>
    <row r="894" spans="1:3" x14ac:dyDescent="0.3">
      <c r="A894" t="s">
        <v>2</v>
      </c>
      <c r="B894" s="107">
        <v>44753</v>
      </c>
      <c r="C894" s="70">
        <v>103.49683486000001</v>
      </c>
    </row>
    <row r="895" spans="1:3" x14ac:dyDescent="0.3">
      <c r="A895" t="s">
        <v>2</v>
      </c>
      <c r="B895" s="107">
        <v>44754</v>
      </c>
      <c r="C895" s="70">
        <v>103.51395579</v>
      </c>
    </row>
    <row r="896" spans="1:3" x14ac:dyDescent="0.3">
      <c r="A896" t="s">
        <v>2</v>
      </c>
      <c r="B896" s="107">
        <v>44755</v>
      </c>
      <c r="C896" s="70">
        <v>103.53109372999999</v>
      </c>
    </row>
    <row r="897" spans="1:3" x14ac:dyDescent="0.3">
      <c r="A897" t="s">
        <v>2</v>
      </c>
      <c r="B897" s="107">
        <v>44756</v>
      </c>
      <c r="C897" s="70">
        <v>103.54819196</v>
      </c>
    </row>
    <row r="898" spans="1:3" x14ac:dyDescent="0.3">
      <c r="A898" t="s">
        <v>2</v>
      </c>
      <c r="B898" s="107">
        <v>44757</v>
      </c>
      <c r="C898" s="70">
        <v>103.56549726999999</v>
      </c>
    </row>
    <row r="899" spans="1:3" x14ac:dyDescent="0.3">
      <c r="A899" t="s">
        <v>2</v>
      </c>
      <c r="B899" s="107">
        <v>44760</v>
      </c>
      <c r="C899" s="70">
        <v>103.61744743</v>
      </c>
    </row>
    <row r="900" spans="1:3" x14ac:dyDescent="0.3">
      <c r="A900" t="s">
        <v>2</v>
      </c>
      <c r="B900" s="107">
        <v>44761</v>
      </c>
      <c r="C900" s="70">
        <v>103.63424765000001</v>
      </c>
    </row>
    <row r="901" spans="1:3" x14ac:dyDescent="0.3">
      <c r="A901" t="s">
        <v>2</v>
      </c>
      <c r="B901" s="107">
        <v>44762</v>
      </c>
      <c r="C901" s="70">
        <v>103.65133452000001</v>
      </c>
    </row>
    <row r="902" spans="1:3" x14ac:dyDescent="0.3">
      <c r="A902" t="s">
        <v>2</v>
      </c>
      <c r="B902" s="107">
        <v>44763</v>
      </c>
      <c r="C902" s="70">
        <v>103.66851509</v>
      </c>
    </row>
    <row r="903" spans="1:3" x14ac:dyDescent="0.3">
      <c r="A903" t="s">
        <v>2</v>
      </c>
      <c r="B903" s="107">
        <v>44764</v>
      </c>
      <c r="C903" s="70">
        <v>103.68576098</v>
      </c>
    </row>
    <row r="904" spans="1:3" x14ac:dyDescent="0.3">
      <c r="A904" t="s">
        <v>2</v>
      </c>
      <c r="B904" s="107">
        <v>44767</v>
      </c>
      <c r="C904" s="70">
        <v>103.73770329</v>
      </c>
    </row>
    <row r="905" spans="1:3" x14ac:dyDescent="0.3">
      <c r="A905" t="s">
        <v>2</v>
      </c>
      <c r="B905" s="107">
        <v>44768</v>
      </c>
      <c r="C905" s="70">
        <v>103.75575080999999</v>
      </c>
    </row>
    <row r="906" spans="1:3" x14ac:dyDescent="0.3">
      <c r="A906" t="s">
        <v>2</v>
      </c>
      <c r="B906" s="107">
        <v>44769</v>
      </c>
      <c r="C906" s="70">
        <v>103.772997</v>
      </c>
    </row>
    <row r="907" spans="1:3" x14ac:dyDescent="0.3">
      <c r="A907" t="s">
        <v>2</v>
      </c>
      <c r="B907" s="107">
        <v>44770</v>
      </c>
      <c r="C907" s="70">
        <v>103.79026312000001</v>
      </c>
    </row>
    <row r="908" spans="1:3" x14ac:dyDescent="0.3">
      <c r="A908" t="s">
        <v>2</v>
      </c>
      <c r="B908" s="107">
        <v>44771</v>
      </c>
      <c r="C908" s="70">
        <v>103.80747809</v>
      </c>
    </row>
    <row r="909" spans="1:3" x14ac:dyDescent="0.3">
      <c r="A909" t="s">
        <v>2</v>
      </c>
      <c r="B909" s="107">
        <v>44774</v>
      </c>
      <c r="C909" s="70">
        <v>103.85671696</v>
      </c>
    </row>
    <row r="910" spans="1:3" x14ac:dyDescent="0.3">
      <c r="A910" t="s">
        <v>2</v>
      </c>
      <c r="B910" s="107">
        <v>44775</v>
      </c>
      <c r="C910" s="70">
        <v>103.87469129</v>
      </c>
    </row>
    <row r="911" spans="1:3" x14ac:dyDescent="0.3">
      <c r="A911" t="s">
        <v>2</v>
      </c>
      <c r="B911" s="107">
        <v>44776</v>
      </c>
      <c r="C911" s="70">
        <v>103.89269149</v>
      </c>
    </row>
    <row r="912" spans="1:3" x14ac:dyDescent="0.3">
      <c r="A912" t="s">
        <v>2</v>
      </c>
      <c r="B912" s="107">
        <v>44777</v>
      </c>
      <c r="C912" s="70">
        <v>103.91083713</v>
      </c>
    </row>
    <row r="913" spans="1:3" x14ac:dyDescent="0.3">
      <c r="A913" t="s">
        <v>2</v>
      </c>
      <c r="B913" s="107">
        <v>44778</v>
      </c>
      <c r="C913" s="70">
        <v>103.928929</v>
      </c>
    </row>
    <row r="914" spans="1:3" x14ac:dyDescent="0.3">
      <c r="A914" t="s">
        <v>2</v>
      </c>
      <c r="B914" s="107">
        <v>44781</v>
      </c>
      <c r="C914" s="70">
        <v>103.98074541</v>
      </c>
    </row>
    <row r="915" spans="1:3" x14ac:dyDescent="0.3">
      <c r="A915" t="s">
        <v>2</v>
      </c>
      <c r="B915" s="107">
        <v>44782</v>
      </c>
      <c r="C915" s="70">
        <v>103.99808882000001</v>
      </c>
    </row>
    <row r="916" spans="1:3" x14ac:dyDescent="0.3">
      <c r="A916" t="s">
        <v>2</v>
      </c>
      <c r="B916" s="107">
        <v>44783</v>
      </c>
      <c r="C916" s="70">
        <v>104.01526133</v>
      </c>
    </row>
    <row r="917" spans="1:3" x14ac:dyDescent="0.3">
      <c r="A917" t="s">
        <v>2</v>
      </c>
      <c r="B917" s="107">
        <v>44784</v>
      </c>
      <c r="C917" s="70">
        <v>104.03261621</v>
      </c>
    </row>
    <row r="918" spans="1:3" x14ac:dyDescent="0.3">
      <c r="A918" t="s">
        <v>2</v>
      </c>
      <c r="B918" s="107">
        <v>44785</v>
      </c>
      <c r="C918" s="70">
        <v>104.05007658</v>
      </c>
    </row>
    <row r="919" spans="1:3" x14ac:dyDescent="0.3">
      <c r="A919" t="s">
        <v>2</v>
      </c>
      <c r="B919" s="107">
        <v>44789</v>
      </c>
      <c r="C919" s="70">
        <v>104.12054557</v>
      </c>
    </row>
    <row r="920" spans="1:3" x14ac:dyDescent="0.3">
      <c r="A920" t="s">
        <v>2</v>
      </c>
      <c r="B920" s="107">
        <v>44790</v>
      </c>
      <c r="C920" s="70">
        <v>104.13830025999999</v>
      </c>
    </row>
    <row r="921" spans="1:3" x14ac:dyDescent="0.3">
      <c r="A921" t="s">
        <v>2</v>
      </c>
      <c r="B921" s="107">
        <v>44791</v>
      </c>
      <c r="C921" s="70">
        <v>104.15657154</v>
      </c>
    </row>
    <row r="922" spans="1:3" x14ac:dyDescent="0.3">
      <c r="A922" t="s">
        <v>2</v>
      </c>
      <c r="B922" s="107">
        <v>44792</v>
      </c>
      <c r="C922" s="70">
        <v>104.17456922</v>
      </c>
    </row>
    <row r="923" spans="1:3" x14ac:dyDescent="0.3">
      <c r="A923" t="s">
        <v>2</v>
      </c>
      <c r="B923" s="107">
        <v>44795</v>
      </c>
      <c r="C923" s="70">
        <v>104.22833186</v>
      </c>
    </row>
    <row r="924" spans="1:3" x14ac:dyDescent="0.3">
      <c r="A924" t="s">
        <v>2</v>
      </c>
      <c r="B924" s="107">
        <v>44796</v>
      </c>
      <c r="C924" s="70">
        <v>104.24587363000001</v>
      </c>
    </row>
    <row r="925" spans="1:3" x14ac:dyDescent="0.3">
      <c r="A925" t="s">
        <v>2</v>
      </c>
      <c r="B925" s="107">
        <v>44797</v>
      </c>
      <c r="C925" s="70">
        <v>104.26330126000001</v>
      </c>
    </row>
    <row r="926" spans="1:3" x14ac:dyDescent="0.3">
      <c r="A926" t="s">
        <v>2</v>
      </c>
      <c r="B926" s="107">
        <v>44798</v>
      </c>
      <c r="C926" s="70">
        <v>104.28071180000001</v>
      </c>
    </row>
    <row r="927" spans="1:3" x14ac:dyDescent="0.3">
      <c r="A927" t="s">
        <v>2</v>
      </c>
      <c r="B927" s="107">
        <v>44799</v>
      </c>
      <c r="C927" s="70">
        <v>104.29801383</v>
      </c>
    </row>
    <row r="928" spans="1:3" x14ac:dyDescent="0.3">
      <c r="A928" t="s">
        <v>2</v>
      </c>
      <c r="B928" s="107">
        <v>44802</v>
      </c>
      <c r="C928" s="70">
        <v>104.34985994</v>
      </c>
    </row>
    <row r="929" spans="1:3" x14ac:dyDescent="0.3">
      <c r="A929" t="s">
        <v>2</v>
      </c>
      <c r="B929" s="107">
        <v>44803</v>
      </c>
      <c r="C929" s="70">
        <v>104.36702764</v>
      </c>
    </row>
    <row r="930" spans="1:3" x14ac:dyDescent="0.3">
      <c r="A930" t="s">
        <v>2</v>
      </c>
      <c r="B930" s="107">
        <v>44804</v>
      </c>
      <c r="C930" s="70">
        <v>104.38522182</v>
      </c>
    </row>
    <row r="931" spans="1:3" x14ac:dyDescent="0.3">
      <c r="A931" t="s">
        <v>2</v>
      </c>
      <c r="B931" s="107">
        <v>44805</v>
      </c>
      <c r="C931" s="70">
        <v>104.40159171000001</v>
      </c>
    </row>
    <row r="932" spans="1:3" x14ac:dyDescent="0.3">
      <c r="A932" t="s">
        <v>2</v>
      </c>
      <c r="B932" s="107">
        <v>44806</v>
      </c>
      <c r="C932" s="70">
        <v>104.4197776</v>
      </c>
    </row>
    <row r="933" spans="1:3" x14ac:dyDescent="0.3">
      <c r="A933" t="s">
        <v>2</v>
      </c>
      <c r="B933" s="107">
        <v>44809</v>
      </c>
      <c r="C933" s="70">
        <v>104.47197604999999</v>
      </c>
    </row>
    <row r="934" spans="1:3" x14ac:dyDescent="0.3">
      <c r="A934" t="s">
        <v>2</v>
      </c>
      <c r="B934" s="107">
        <v>44810</v>
      </c>
      <c r="C934" s="70">
        <v>104.48991947</v>
      </c>
    </row>
    <row r="935" spans="1:3" x14ac:dyDescent="0.3">
      <c r="A935" t="s">
        <v>2</v>
      </c>
      <c r="B935" s="107">
        <v>44811</v>
      </c>
      <c r="C935" s="70">
        <v>104.50803487</v>
      </c>
    </row>
    <row r="936" spans="1:3" x14ac:dyDescent="0.3">
      <c r="A936" t="s">
        <v>2</v>
      </c>
      <c r="B936" s="107">
        <v>44812</v>
      </c>
      <c r="C936" s="70">
        <v>104.5259444</v>
      </c>
    </row>
    <row r="937" spans="1:3" x14ac:dyDescent="0.3">
      <c r="A937" t="s">
        <v>2</v>
      </c>
      <c r="B937" s="107">
        <v>44813</v>
      </c>
      <c r="C937" s="70">
        <v>104.54427224</v>
      </c>
    </row>
    <row r="938" spans="1:3" x14ac:dyDescent="0.3">
      <c r="A938" t="s">
        <v>2</v>
      </c>
      <c r="B938" s="107">
        <v>44816</v>
      </c>
      <c r="C938" s="70">
        <v>104.59904198</v>
      </c>
    </row>
    <row r="939" spans="1:3" x14ac:dyDescent="0.3">
      <c r="A939" t="s">
        <v>2</v>
      </c>
      <c r="B939" s="107">
        <v>44817</v>
      </c>
      <c r="C939" s="70">
        <v>104.61695564</v>
      </c>
    </row>
    <row r="940" spans="1:3" x14ac:dyDescent="0.3">
      <c r="A940" t="s">
        <v>2</v>
      </c>
      <c r="B940" s="107">
        <v>44818</v>
      </c>
      <c r="C940" s="70">
        <v>104.63470613</v>
      </c>
    </row>
    <row r="941" spans="1:3" x14ac:dyDescent="0.3">
      <c r="A941" t="s">
        <v>2</v>
      </c>
      <c r="B941" s="107">
        <v>44819</v>
      </c>
      <c r="C941" s="70">
        <v>104.65194074999999</v>
      </c>
    </row>
    <row r="942" spans="1:3" x14ac:dyDescent="0.3">
      <c r="A942" t="s">
        <v>2</v>
      </c>
      <c r="B942" s="107">
        <v>44820</v>
      </c>
      <c r="C942" s="70">
        <v>104.66970004</v>
      </c>
    </row>
    <row r="943" spans="1:3" x14ac:dyDescent="0.3">
      <c r="A943" t="s">
        <v>2</v>
      </c>
      <c r="B943" s="107">
        <v>44823</v>
      </c>
      <c r="C943" s="70">
        <v>104.72433762999999</v>
      </c>
    </row>
    <row r="944" spans="1:3" x14ac:dyDescent="0.3">
      <c r="A944" t="s">
        <v>2</v>
      </c>
      <c r="B944" s="107">
        <v>44824</v>
      </c>
      <c r="C944" s="70">
        <v>104.74312775999999</v>
      </c>
    </row>
    <row r="945" spans="1:3" x14ac:dyDescent="0.3">
      <c r="A945" t="s">
        <v>2</v>
      </c>
      <c r="B945" s="107">
        <v>44825</v>
      </c>
      <c r="C945" s="70">
        <v>104.76171463999999</v>
      </c>
    </row>
    <row r="946" spans="1:3" x14ac:dyDescent="0.3">
      <c r="A946" t="s">
        <v>2</v>
      </c>
      <c r="B946" s="107">
        <v>44826</v>
      </c>
      <c r="C946" s="70">
        <v>104.78013261</v>
      </c>
    </row>
    <row r="947" spans="1:3" x14ac:dyDescent="0.3">
      <c r="A947" t="s">
        <v>2</v>
      </c>
      <c r="B947" s="107">
        <v>44827</v>
      </c>
      <c r="C947" s="70">
        <v>104.79861409999999</v>
      </c>
    </row>
    <row r="948" spans="1:3" x14ac:dyDescent="0.3">
      <c r="A948" t="s">
        <v>2</v>
      </c>
      <c r="B948" s="107">
        <v>44830</v>
      </c>
      <c r="C948" s="70">
        <v>104.85132063</v>
      </c>
    </row>
    <row r="949" spans="1:3" x14ac:dyDescent="0.3">
      <c r="A949" t="s">
        <v>2</v>
      </c>
      <c r="B949" s="107">
        <v>44831</v>
      </c>
      <c r="C949" s="70">
        <v>104.86843868</v>
      </c>
    </row>
    <row r="950" spans="1:3" x14ac:dyDescent="0.3">
      <c r="A950" t="s">
        <v>2</v>
      </c>
      <c r="B950" s="107">
        <v>44832</v>
      </c>
      <c r="C950" s="70">
        <v>104.88642434</v>
      </c>
    </row>
    <row r="951" spans="1:3" x14ac:dyDescent="0.3">
      <c r="A951" t="s">
        <v>2</v>
      </c>
      <c r="B951" s="107">
        <v>44833</v>
      </c>
      <c r="C951" s="70">
        <v>104.90378088999999</v>
      </c>
    </row>
    <row r="952" spans="1:3" x14ac:dyDescent="0.3">
      <c r="A952" t="s">
        <v>2</v>
      </c>
      <c r="B952" s="107">
        <v>44834</v>
      </c>
      <c r="C952" s="70">
        <v>104.92069770000001</v>
      </c>
    </row>
    <row r="953" spans="1:3" x14ac:dyDescent="0.3">
      <c r="A953" t="s">
        <v>2</v>
      </c>
      <c r="B953" s="107">
        <v>44837</v>
      </c>
      <c r="C953" s="70">
        <v>104.96903308</v>
      </c>
    </row>
    <row r="954" spans="1:3" x14ac:dyDescent="0.3">
      <c r="A954" t="s">
        <v>2</v>
      </c>
      <c r="B954" s="107">
        <v>44838</v>
      </c>
      <c r="C954" s="70">
        <v>104.98680017</v>
      </c>
    </row>
    <row r="955" spans="1:3" x14ac:dyDescent="0.3">
      <c r="A955" t="s">
        <v>2</v>
      </c>
      <c r="B955" s="107">
        <v>44839</v>
      </c>
      <c r="C955" s="70">
        <v>105.00566616</v>
      </c>
    </row>
    <row r="956" spans="1:3" x14ac:dyDescent="0.3">
      <c r="A956" t="s">
        <v>2</v>
      </c>
      <c r="B956" s="107">
        <v>44840</v>
      </c>
      <c r="C956" s="70">
        <v>105.02434565999999</v>
      </c>
    </row>
    <row r="957" spans="1:3" x14ac:dyDescent="0.3">
      <c r="A957" t="s">
        <v>2</v>
      </c>
      <c r="B957" s="107">
        <v>44841</v>
      </c>
      <c r="C957" s="70">
        <v>105.04299395</v>
      </c>
    </row>
    <row r="958" spans="1:3" x14ac:dyDescent="0.3">
      <c r="A958" t="s">
        <v>2</v>
      </c>
      <c r="B958" s="107">
        <v>44844</v>
      </c>
      <c r="C958" s="70">
        <v>105.0963673</v>
      </c>
    </row>
    <row r="959" spans="1:3" x14ac:dyDescent="0.3">
      <c r="A959" t="s">
        <v>2</v>
      </c>
      <c r="B959" s="107">
        <v>44845</v>
      </c>
      <c r="C959" s="70">
        <v>105.11436037999999</v>
      </c>
    </row>
    <row r="960" spans="1:3" x14ac:dyDescent="0.3">
      <c r="A960" t="s">
        <v>2</v>
      </c>
      <c r="B960" s="107">
        <v>44846</v>
      </c>
      <c r="C960" s="70">
        <v>105.13270211</v>
      </c>
    </row>
    <row r="961" spans="1:3" x14ac:dyDescent="0.3">
      <c r="A961" t="s">
        <v>2</v>
      </c>
      <c r="B961" s="107">
        <v>44847</v>
      </c>
      <c r="C961" s="70">
        <v>105.15105569000001</v>
      </c>
    </row>
    <row r="962" spans="1:3" x14ac:dyDescent="0.3">
      <c r="A962" t="s">
        <v>2</v>
      </c>
      <c r="B962" s="107">
        <v>44848</v>
      </c>
      <c r="C962" s="70">
        <v>105.16939519</v>
      </c>
    </row>
    <row r="963" spans="1:3" x14ac:dyDescent="0.3">
      <c r="A963" t="s">
        <v>2</v>
      </c>
      <c r="B963" s="107">
        <v>44851</v>
      </c>
      <c r="C963" s="70">
        <v>105.22416395</v>
      </c>
    </row>
    <row r="964" spans="1:3" x14ac:dyDescent="0.3">
      <c r="A964" t="s">
        <v>2</v>
      </c>
      <c r="B964" s="107">
        <v>44852</v>
      </c>
      <c r="C964" s="70">
        <v>105.24277854</v>
      </c>
    </row>
    <row r="965" spans="1:3" x14ac:dyDescent="0.3">
      <c r="A965" t="s">
        <v>2</v>
      </c>
      <c r="B965" s="107">
        <v>44853</v>
      </c>
      <c r="C965" s="70">
        <v>105.26101293000001</v>
      </c>
    </row>
    <row r="966" spans="1:3" x14ac:dyDescent="0.3">
      <c r="A966" t="s">
        <v>2</v>
      </c>
      <c r="B966" s="107">
        <v>44854</v>
      </c>
      <c r="C966" s="70">
        <v>105.27899959</v>
      </c>
    </row>
    <row r="967" spans="1:3" x14ac:dyDescent="0.3">
      <c r="A967" t="s">
        <v>2</v>
      </c>
      <c r="B967" s="107">
        <v>44855</v>
      </c>
      <c r="C967" s="70">
        <v>105.29688548</v>
      </c>
    </row>
    <row r="968" spans="1:3" x14ac:dyDescent="0.3">
      <c r="A968" t="s">
        <v>2</v>
      </c>
      <c r="B968" s="107">
        <v>44858</v>
      </c>
      <c r="C968" s="70">
        <v>105.35059554999999</v>
      </c>
    </row>
    <row r="969" spans="1:3" x14ac:dyDescent="0.3">
      <c r="A969" t="s">
        <v>2</v>
      </c>
      <c r="B969" s="107">
        <v>44859</v>
      </c>
      <c r="C969" s="70">
        <v>105.36837815</v>
      </c>
    </row>
    <row r="970" spans="1:3" x14ac:dyDescent="0.3">
      <c r="A970" t="s">
        <v>2</v>
      </c>
      <c r="B970" s="107">
        <v>44860</v>
      </c>
      <c r="C970" s="70">
        <v>105.38587796</v>
      </c>
    </row>
    <row r="971" spans="1:3" x14ac:dyDescent="0.3">
      <c r="A971" t="s">
        <v>2</v>
      </c>
      <c r="B971" s="107">
        <v>44861</v>
      </c>
      <c r="C971" s="70">
        <v>105.40344709</v>
      </c>
    </row>
    <row r="972" spans="1:3" x14ac:dyDescent="0.3">
      <c r="A972" t="s">
        <v>2</v>
      </c>
      <c r="B972" s="107">
        <v>44862</v>
      </c>
      <c r="C972" s="70">
        <v>105.42133391</v>
      </c>
    </row>
    <row r="973" spans="1:3" x14ac:dyDescent="0.3">
      <c r="A973" t="s">
        <v>2</v>
      </c>
      <c r="B973" s="107">
        <v>44865</v>
      </c>
      <c r="C973" s="70">
        <v>105.4742583</v>
      </c>
    </row>
    <row r="974" spans="1:3" x14ac:dyDescent="0.3">
      <c r="A974" t="s">
        <v>2</v>
      </c>
      <c r="B974" s="107">
        <v>44867</v>
      </c>
      <c r="C974" s="70">
        <v>105.50791182</v>
      </c>
    </row>
    <row r="975" spans="1:3" x14ac:dyDescent="0.3">
      <c r="A975" t="s">
        <v>2</v>
      </c>
      <c r="B975" s="107">
        <v>44868</v>
      </c>
      <c r="C975" s="70">
        <v>105.52638293</v>
      </c>
    </row>
    <row r="976" spans="1:3" x14ac:dyDescent="0.3">
      <c r="A976" t="s">
        <v>2</v>
      </c>
      <c r="B976" s="107">
        <v>44869</v>
      </c>
      <c r="C976" s="70">
        <v>105.54505965</v>
      </c>
    </row>
    <row r="977" spans="1:3" x14ac:dyDescent="0.3">
      <c r="A977" t="s">
        <v>2</v>
      </c>
      <c r="B977" s="107">
        <v>44872</v>
      </c>
      <c r="C977" s="70">
        <v>105.60105636999999</v>
      </c>
    </row>
    <row r="978" spans="1:3" x14ac:dyDescent="0.3">
      <c r="A978" t="s">
        <v>2</v>
      </c>
      <c r="B978" s="107">
        <v>44873</v>
      </c>
      <c r="C978" s="70">
        <v>105.61997196999999</v>
      </c>
    </row>
    <row r="979" spans="1:3" x14ac:dyDescent="0.3">
      <c r="A979" t="s">
        <v>2</v>
      </c>
      <c r="B979" s="107">
        <v>44874</v>
      </c>
      <c r="C979" s="70">
        <v>105.63888808</v>
      </c>
    </row>
    <row r="980" spans="1:3" x14ac:dyDescent="0.3">
      <c r="A980" t="s">
        <v>2</v>
      </c>
      <c r="B980" s="107">
        <v>44875</v>
      </c>
      <c r="C980" s="70">
        <v>105.65768601000001</v>
      </c>
    </row>
    <row r="981" spans="1:3" x14ac:dyDescent="0.3">
      <c r="A981" t="s">
        <v>2</v>
      </c>
      <c r="B981" s="107">
        <v>44879</v>
      </c>
      <c r="C981" s="70">
        <v>105.73277534</v>
      </c>
    </row>
    <row r="982" spans="1:3" x14ac:dyDescent="0.3">
      <c r="A982" t="s">
        <v>2</v>
      </c>
      <c r="B982" s="107">
        <v>44880</v>
      </c>
      <c r="C982" s="70">
        <v>105.75089185</v>
      </c>
    </row>
    <row r="983" spans="1:3" x14ac:dyDescent="0.3">
      <c r="A983" t="s">
        <v>2</v>
      </c>
      <c r="B983" s="107">
        <v>44881</v>
      </c>
      <c r="C983" s="70">
        <v>105.76915344</v>
      </c>
    </row>
    <row r="984" spans="1:3" x14ac:dyDescent="0.3">
      <c r="A984" t="s">
        <v>2</v>
      </c>
      <c r="B984" s="107">
        <v>44882</v>
      </c>
      <c r="C984" s="70">
        <v>105.78720374</v>
      </c>
    </row>
    <row r="985" spans="1:3" x14ac:dyDescent="0.3">
      <c r="A985" t="s">
        <v>2</v>
      </c>
      <c r="B985" s="107">
        <v>44883</v>
      </c>
      <c r="C985" s="70">
        <v>105.80504845</v>
      </c>
    </row>
    <row r="986" spans="1:3" x14ac:dyDescent="0.3">
      <c r="A986" t="s">
        <v>2</v>
      </c>
      <c r="B986" s="107">
        <v>44886</v>
      </c>
      <c r="C986" s="70">
        <v>105.85820027</v>
      </c>
    </row>
    <row r="987" spans="1:3" x14ac:dyDescent="0.3">
      <c r="A987" t="s">
        <v>2</v>
      </c>
      <c r="B987" s="107">
        <v>44887</v>
      </c>
      <c r="C987" s="70">
        <v>105.87577272999999</v>
      </c>
    </row>
    <row r="988" spans="1:3" x14ac:dyDescent="0.3">
      <c r="A988" t="s">
        <v>2</v>
      </c>
      <c r="B988" s="107">
        <v>44888</v>
      </c>
      <c r="C988" s="70">
        <v>105.89354245</v>
      </c>
    </row>
    <row r="989" spans="1:3" x14ac:dyDescent="0.3">
      <c r="A989" t="s">
        <v>2</v>
      </c>
      <c r="B989" s="107">
        <v>44889</v>
      </c>
      <c r="C989" s="70">
        <v>105.91134997</v>
      </c>
    </row>
    <row r="990" spans="1:3" x14ac:dyDescent="0.3">
      <c r="A990" t="s">
        <v>2</v>
      </c>
      <c r="B990" s="107">
        <v>44890</v>
      </c>
      <c r="C990" s="70">
        <v>105.92896028</v>
      </c>
    </row>
    <row r="991" spans="1:3" x14ac:dyDescent="0.3">
      <c r="A991" t="s">
        <v>2</v>
      </c>
      <c r="B991" s="107">
        <v>44893</v>
      </c>
      <c r="C991" s="70">
        <v>105.98161713</v>
      </c>
    </row>
    <row r="992" spans="1:3" x14ac:dyDescent="0.3">
      <c r="A992" t="s">
        <v>2</v>
      </c>
      <c r="B992" s="107">
        <v>44894</v>
      </c>
      <c r="C992" s="70">
        <v>105.99897197999999</v>
      </c>
    </row>
    <row r="993" spans="1:3" x14ac:dyDescent="0.3">
      <c r="A993" t="s">
        <v>2</v>
      </c>
      <c r="B993" s="107">
        <v>44895</v>
      </c>
      <c r="C993" s="70">
        <v>106.01598409</v>
      </c>
    </row>
    <row r="994" spans="1:3" x14ac:dyDescent="0.3">
      <c r="A994" t="s">
        <v>2</v>
      </c>
      <c r="B994" s="107">
        <v>44896</v>
      </c>
      <c r="C994" s="70">
        <v>106.03301345</v>
      </c>
    </row>
    <row r="995" spans="1:3" x14ac:dyDescent="0.3">
      <c r="A995" t="s">
        <v>2</v>
      </c>
      <c r="B995" s="107">
        <v>44897</v>
      </c>
      <c r="C995" s="70">
        <v>106.05078052</v>
      </c>
    </row>
    <row r="996" spans="1:3" x14ac:dyDescent="0.3">
      <c r="A996" t="s">
        <v>2</v>
      </c>
      <c r="B996" s="107">
        <v>44900</v>
      </c>
      <c r="C996" s="70">
        <v>106.10589496</v>
      </c>
    </row>
    <row r="997" spans="1:3" x14ac:dyDescent="0.3">
      <c r="A997" t="s">
        <v>2</v>
      </c>
      <c r="B997" s="107">
        <v>44901</v>
      </c>
      <c r="C997" s="70">
        <v>106.12366261</v>
      </c>
    </row>
    <row r="998" spans="1:3" x14ac:dyDescent="0.3">
      <c r="A998" t="s">
        <v>2</v>
      </c>
      <c r="B998" s="107">
        <v>44902</v>
      </c>
      <c r="C998" s="70">
        <v>106.14152046</v>
      </c>
    </row>
    <row r="999" spans="1:3" x14ac:dyDescent="0.3">
      <c r="A999" t="s">
        <v>2</v>
      </c>
      <c r="B999" s="107">
        <v>44903</v>
      </c>
      <c r="C999" s="70">
        <v>106.15961686</v>
      </c>
    </row>
    <row r="1000" spans="1:3" x14ac:dyDescent="0.3">
      <c r="A1000" t="s">
        <v>2</v>
      </c>
      <c r="B1000" s="107">
        <v>44904</v>
      </c>
      <c r="C1000" s="70">
        <v>106.17716665</v>
      </c>
    </row>
    <row r="1001" spans="1:3" x14ac:dyDescent="0.3">
      <c r="A1001" t="s">
        <v>2</v>
      </c>
      <c r="B1001" s="107">
        <v>44907</v>
      </c>
      <c r="C1001" s="70">
        <v>106.22863785</v>
      </c>
    </row>
    <row r="1002" spans="1:3" x14ac:dyDescent="0.3">
      <c r="A1002" t="s">
        <v>2</v>
      </c>
      <c r="B1002" s="107">
        <v>44908</v>
      </c>
      <c r="C1002" s="70">
        <v>106.24604188000001</v>
      </c>
    </row>
    <row r="1003" spans="1:3" x14ac:dyDescent="0.3">
      <c r="A1003" t="s">
        <v>2</v>
      </c>
      <c r="B1003" s="107">
        <v>44909</v>
      </c>
      <c r="C1003" s="70">
        <v>106.26339346</v>
      </c>
    </row>
    <row r="1004" spans="1:3" x14ac:dyDescent="0.3">
      <c r="A1004" t="s">
        <v>2</v>
      </c>
      <c r="B1004" s="107">
        <v>44910</v>
      </c>
      <c r="C1004" s="70">
        <v>106.28105939</v>
      </c>
    </row>
    <row r="1005" spans="1:3" x14ac:dyDescent="0.3">
      <c r="A1005" t="s">
        <v>2</v>
      </c>
      <c r="B1005" s="107">
        <v>44911</v>
      </c>
      <c r="C1005" s="70">
        <v>106.29883307</v>
      </c>
    </row>
    <row r="1006" spans="1:3" x14ac:dyDescent="0.3">
      <c r="A1006" t="s">
        <v>2</v>
      </c>
      <c r="B1006" s="107">
        <v>44914</v>
      </c>
      <c r="C1006" s="70">
        <v>106.35184853</v>
      </c>
    </row>
    <row r="1007" spans="1:3" x14ac:dyDescent="0.3">
      <c r="A1007" t="s">
        <v>2</v>
      </c>
      <c r="B1007" s="107">
        <v>44915</v>
      </c>
      <c r="C1007" s="70">
        <v>106.36921156</v>
      </c>
    </row>
    <row r="1008" spans="1:3" x14ac:dyDescent="0.3">
      <c r="A1008" t="s">
        <v>2</v>
      </c>
      <c r="B1008" s="107">
        <v>44916</v>
      </c>
      <c r="C1008" s="70">
        <v>106.38656577</v>
      </c>
    </row>
    <row r="1009" spans="1:3" x14ac:dyDescent="0.3">
      <c r="A1009" t="s">
        <v>2</v>
      </c>
      <c r="B1009" s="107">
        <v>44917</v>
      </c>
      <c r="C1009" s="70">
        <v>106.40416473000001</v>
      </c>
    </row>
    <row r="1010" spans="1:3" x14ac:dyDescent="0.3">
      <c r="A1010" t="s">
        <v>2</v>
      </c>
      <c r="B1010" s="107">
        <v>44918</v>
      </c>
      <c r="C1010" s="70">
        <v>106.42133224</v>
      </c>
    </row>
    <row r="1011" spans="1:3" x14ac:dyDescent="0.3">
      <c r="A1011" t="s">
        <v>2</v>
      </c>
      <c r="B1011" s="107">
        <v>44922</v>
      </c>
      <c r="C1011" s="70">
        <v>106.49019996</v>
      </c>
    </row>
    <row r="1012" spans="1:3" x14ac:dyDescent="0.3">
      <c r="A1012" t="s">
        <v>2</v>
      </c>
      <c r="B1012" s="107">
        <v>44923</v>
      </c>
      <c r="C1012" s="70">
        <v>106.50763809999999</v>
      </c>
    </row>
    <row r="1013" spans="1:3" x14ac:dyDescent="0.3">
      <c r="A1013" t="s">
        <v>2</v>
      </c>
      <c r="B1013" s="107">
        <v>44924</v>
      </c>
      <c r="C1013" s="70">
        <v>106.525082</v>
      </c>
    </row>
    <row r="1014" spans="1:3" x14ac:dyDescent="0.3">
      <c r="A1014" t="s">
        <v>2</v>
      </c>
      <c r="B1014" s="107">
        <v>44925</v>
      </c>
      <c r="C1014" s="70">
        <v>106.54144893</v>
      </c>
    </row>
    <row r="1015" spans="1:3" x14ac:dyDescent="0.3">
      <c r="A1015" t="s">
        <v>2</v>
      </c>
      <c r="B1015" s="107">
        <v>44928</v>
      </c>
      <c r="C1015" s="70">
        <v>106.58396334</v>
      </c>
    </row>
    <row r="1016" spans="1:3" x14ac:dyDescent="0.3">
      <c r="A1016" t="s">
        <v>2</v>
      </c>
      <c r="B1016" s="107">
        <v>44929</v>
      </c>
      <c r="C1016" s="70">
        <v>106.60068680000001</v>
      </c>
    </row>
    <row r="1017" spans="1:3" x14ac:dyDescent="0.3">
      <c r="A1017" t="s">
        <v>2</v>
      </c>
      <c r="B1017" s="107">
        <v>44930</v>
      </c>
      <c r="C1017" s="70">
        <v>106.61758227999999</v>
      </c>
    </row>
    <row r="1018" spans="1:3" x14ac:dyDescent="0.3">
      <c r="A1018" t="s">
        <v>2</v>
      </c>
      <c r="B1018" s="107">
        <v>44931</v>
      </c>
      <c r="C1018" s="70">
        <v>106.63498577999999</v>
      </c>
    </row>
    <row r="1019" spans="1:3" x14ac:dyDescent="0.3">
      <c r="A1019" t="s">
        <v>2</v>
      </c>
      <c r="B1019" s="107">
        <v>44935</v>
      </c>
      <c r="C1019" s="70">
        <v>106.70736902</v>
      </c>
    </row>
    <row r="1020" spans="1:3" x14ac:dyDescent="0.3">
      <c r="A1020" t="s">
        <v>2</v>
      </c>
      <c r="B1020" s="107">
        <v>44936</v>
      </c>
      <c r="C1020" s="70">
        <v>106.72446266999999</v>
      </c>
    </row>
    <row r="1021" spans="1:3" x14ac:dyDescent="0.3">
      <c r="A1021" t="s">
        <v>2</v>
      </c>
      <c r="B1021" s="107">
        <v>44937</v>
      </c>
      <c r="C1021" s="70">
        <v>106.74130466</v>
      </c>
    </row>
    <row r="1022" spans="1:3" x14ac:dyDescent="0.3">
      <c r="A1022" t="s">
        <v>2</v>
      </c>
      <c r="B1022" s="107">
        <v>44938</v>
      </c>
      <c r="C1022" s="70">
        <v>106.75863477</v>
      </c>
    </row>
    <row r="1023" spans="1:3" x14ac:dyDescent="0.3">
      <c r="A1023" t="s">
        <v>2</v>
      </c>
      <c r="B1023" s="107">
        <v>44939</v>
      </c>
      <c r="C1023" s="70">
        <v>106.77594430000001</v>
      </c>
    </row>
    <row r="1024" spans="1:3" x14ac:dyDescent="0.3">
      <c r="A1024" t="s">
        <v>2</v>
      </c>
      <c r="B1024" s="107">
        <v>44942</v>
      </c>
      <c r="C1024" s="70">
        <v>106.82683693</v>
      </c>
    </row>
    <row r="1025" spans="1:3" x14ac:dyDescent="0.3">
      <c r="A1025" t="s">
        <v>2</v>
      </c>
      <c r="B1025" s="107">
        <v>44943</v>
      </c>
      <c r="C1025" s="70">
        <v>106.84458481999999</v>
      </c>
    </row>
    <row r="1026" spans="1:3" x14ac:dyDescent="0.3">
      <c r="A1026" t="s">
        <v>2</v>
      </c>
      <c r="B1026" s="107">
        <v>44944</v>
      </c>
      <c r="C1026" s="70">
        <v>106.86234150999999</v>
      </c>
    </row>
    <row r="1027" spans="1:3" x14ac:dyDescent="0.3">
      <c r="A1027" t="s">
        <v>2</v>
      </c>
      <c r="B1027" s="107">
        <v>44945</v>
      </c>
      <c r="C1027" s="70">
        <v>106.87951853</v>
      </c>
    </row>
    <row r="1028" spans="1:3" x14ac:dyDescent="0.3">
      <c r="A1028" t="s">
        <v>2</v>
      </c>
      <c r="B1028" s="107">
        <v>44946</v>
      </c>
      <c r="C1028" s="70">
        <v>106.8967481</v>
      </c>
    </row>
    <row r="1029" spans="1:3" x14ac:dyDescent="0.3">
      <c r="A1029" t="s">
        <v>2</v>
      </c>
      <c r="B1029" s="107">
        <v>44949</v>
      </c>
      <c r="C1029" s="70">
        <v>106.94816397</v>
      </c>
    </row>
    <row r="1030" spans="1:3" x14ac:dyDescent="0.3">
      <c r="A1030" t="s">
        <v>2</v>
      </c>
      <c r="B1030" s="107">
        <v>44950</v>
      </c>
      <c r="C1030" s="70">
        <v>106.96582945999999</v>
      </c>
    </row>
    <row r="1031" spans="1:3" x14ac:dyDescent="0.3">
      <c r="A1031" t="s">
        <v>2</v>
      </c>
      <c r="B1031" s="107">
        <v>44951</v>
      </c>
      <c r="C1031" s="70">
        <v>106.98274178</v>
      </c>
    </row>
    <row r="1032" spans="1:3" x14ac:dyDescent="0.3">
      <c r="A1032" t="s">
        <v>2</v>
      </c>
      <c r="B1032" s="107">
        <v>44952</v>
      </c>
      <c r="C1032" s="70">
        <v>106.99998213000001</v>
      </c>
    </row>
    <row r="1033" spans="1:3" x14ac:dyDescent="0.3">
      <c r="A1033" t="s">
        <v>2</v>
      </c>
      <c r="B1033" s="107">
        <v>44953</v>
      </c>
      <c r="C1033" s="70">
        <v>107.01785552</v>
      </c>
    </row>
    <row r="1034" spans="1:3" x14ac:dyDescent="0.3">
      <c r="A1034" t="s">
        <v>2</v>
      </c>
      <c r="B1034" s="107">
        <v>44956</v>
      </c>
      <c r="C1034" s="70">
        <v>107.07070182</v>
      </c>
    </row>
    <row r="1035" spans="1:3" x14ac:dyDescent="0.3">
      <c r="A1035" t="s">
        <v>2</v>
      </c>
      <c r="B1035" s="107">
        <v>44957</v>
      </c>
      <c r="C1035" s="70">
        <v>107.08805606999999</v>
      </c>
    </row>
    <row r="1036" spans="1:3" x14ac:dyDescent="0.3">
      <c r="A1036" t="s">
        <v>2</v>
      </c>
      <c r="B1036" s="107">
        <v>44958</v>
      </c>
      <c r="C1036" s="70">
        <v>107.10462098000001</v>
      </c>
    </row>
    <row r="1037" spans="1:3" x14ac:dyDescent="0.3">
      <c r="A1037" t="s">
        <v>2</v>
      </c>
      <c r="B1037" s="107">
        <v>44959</v>
      </c>
      <c r="C1037" s="70">
        <v>107.12179</v>
      </c>
    </row>
    <row r="1038" spans="1:3" x14ac:dyDescent="0.3">
      <c r="A1038" t="s">
        <v>2</v>
      </c>
      <c r="B1038" s="107">
        <v>44960</v>
      </c>
      <c r="C1038" s="70">
        <v>107.13872698</v>
      </c>
    </row>
    <row r="1039" spans="1:3" x14ac:dyDescent="0.3">
      <c r="A1039" t="s">
        <v>2</v>
      </c>
      <c r="B1039" s="107">
        <v>44963</v>
      </c>
      <c r="C1039" s="70">
        <v>107.19126310999999</v>
      </c>
    </row>
    <row r="1040" spans="1:3" x14ac:dyDescent="0.3">
      <c r="A1040" t="s">
        <v>2</v>
      </c>
      <c r="B1040" s="107">
        <v>44964</v>
      </c>
      <c r="C1040" s="70">
        <v>107.20957079</v>
      </c>
    </row>
    <row r="1041" spans="1:3" x14ac:dyDescent="0.3">
      <c r="A1041" t="s">
        <v>2</v>
      </c>
      <c r="B1041" s="107">
        <v>44965</v>
      </c>
      <c r="C1041" s="70">
        <v>107.22681832000001</v>
      </c>
    </row>
    <row r="1042" spans="1:3" x14ac:dyDescent="0.3">
      <c r="A1042" t="s">
        <v>2</v>
      </c>
      <c r="B1042" s="107">
        <v>44966</v>
      </c>
      <c r="C1042" s="70">
        <v>107.24431245</v>
      </c>
    </row>
    <row r="1043" spans="1:3" x14ac:dyDescent="0.3">
      <c r="A1043" t="s">
        <v>2</v>
      </c>
      <c r="B1043" s="107">
        <v>44967</v>
      </c>
      <c r="C1043" s="70">
        <v>107.26225604</v>
      </c>
    </row>
    <row r="1044" spans="1:3" x14ac:dyDescent="0.3">
      <c r="A1044" t="s">
        <v>2</v>
      </c>
      <c r="B1044" s="107">
        <v>44970</v>
      </c>
      <c r="C1044" s="70">
        <v>107.31676582999999</v>
      </c>
    </row>
    <row r="1045" spans="1:3" x14ac:dyDescent="0.3">
      <c r="A1045" t="s">
        <v>2</v>
      </c>
      <c r="B1045" s="107">
        <v>44971</v>
      </c>
      <c r="C1045" s="70">
        <v>107.33427758000001</v>
      </c>
    </row>
    <row r="1046" spans="1:3" x14ac:dyDescent="0.3">
      <c r="A1046" t="s">
        <v>2</v>
      </c>
      <c r="B1046" s="107">
        <v>44972</v>
      </c>
      <c r="C1046" s="70">
        <v>107.35211565</v>
      </c>
    </row>
    <row r="1047" spans="1:3" x14ac:dyDescent="0.3">
      <c r="A1047" t="s">
        <v>2</v>
      </c>
      <c r="B1047" s="107">
        <v>44973</v>
      </c>
      <c r="C1047" s="70">
        <v>107.36955081000001</v>
      </c>
    </row>
    <row r="1048" spans="1:3" x14ac:dyDescent="0.3">
      <c r="A1048" t="s">
        <v>2</v>
      </c>
      <c r="B1048" s="107">
        <v>44974</v>
      </c>
      <c r="C1048" s="70">
        <v>107.38742711</v>
      </c>
    </row>
    <row r="1049" spans="1:3" x14ac:dyDescent="0.3">
      <c r="A1049" t="s">
        <v>2</v>
      </c>
      <c r="B1049" s="107">
        <v>44977</v>
      </c>
      <c r="C1049" s="70">
        <v>107.44136502000001</v>
      </c>
    </row>
    <row r="1050" spans="1:3" x14ac:dyDescent="0.3">
      <c r="A1050" t="s">
        <v>2</v>
      </c>
      <c r="B1050" s="107">
        <v>44978</v>
      </c>
      <c r="C1050" s="70">
        <v>107.45963888</v>
      </c>
    </row>
    <row r="1051" spans="1:3" x14ac:dyDescent="0.3">
      <c r="A1051" t="s">
        <v>2</v>
      </c>
      <c r="B1051" s="107">
        <v>44979</v>
      </c>
      <c r="C1051" s="70">
        <v>107.47757728000001</v>
      </c>
    </row>
    <row r="1052" spans="1:3" x14ac:dyDescent="0.3">
      <c r="A1052" t="s">
        <v>2</v>
      </c>
      <c r="B1052" s="107">
        <v>44980</v>
      </c>
      <c r="C1052" s="70">
        <v>107.49556873</v>
      </c>
    </row>
    <row r="1053" spans="1:3" x14ac:dyDescent="0.3">
      <c r="A1053" t="s">
        <v>2</v>
      </c>
      <c r="B1053" s="107">
        <v>44981</v>
      </c>
      <c r="C1053" s="70">
        <v>107.51256776</v>
      </c>
    </row>
    <row r="1054" spans="1:3" x14ac:dyDescent="0.3">
      <c r="A1054" t="s">
        <v>2</v>
      </c>
      <c r="B1054" s="107">
        <v>44984</v>
      </c>
      <c r="C1054" s="70">
        <v>107.56328129000001</v>
      </c>
    </row>
    <row r="1055" spans="1:3" x14ac:dyDescent="0.3">
      <c r="A1055" t="s">
        <v>2</v>
      </c>
      <c r="B1055" s="107">
        <v>44985</v>
      </c>
      <c r="C1055" s="70">
        <v>107.58084504</v>
      </c>
    </row>
    <row r="1056" spans="1:3" x14ac:dyDescent="0.3">
      <c r="A1056" t="s">
        <v>2</v>
      </c>
      <c r="B1056" s="107">
        <v>44986</v>
      </c>
      <c r="C1056" s="70">
        <v>107.59753628999999</v>
      </c>
    </row>
    <row r="1057" spans="1:3" x14ac:dyDescent="0.3">
      <c r="A1057" t="s">
        <v>2</v>
      </c>
      <c r="B1057" s="107">
        <v>44987</v>
      </c>
      <c r="C1057" s="70">
        <v>107.61473715</v>
      </c>
    </row>
    <row r="1058" spans="1:3" x14ac:dyDescent="0.3">
      <c r="A1058" t="s">
        <v>2</v>
      </c>
      <c r="B1058" s="107">
        <v>44988</v>
      </c>
      <c r="C1058" s="70">
        <v>107.63145134</v>
      </c>
    </row>
    <row r="1059" spans="1:3" x14ac:dyDescent="0.3">
      <c r="A1059" t="s">
        <v>2</v>
      </c>
      <c r="B1059" s="107">
        <v>44991</v>
      </c>
      <c r="C1059" s="70">
        <v>107.68319406000001</v>
      </c>
    </row>
    <row r="1060" spans="1:3" x14ac:dyDescent="0.3">
      <c r="A1060" t="s">
        <v>2</v>
      </c>
      <c r="B1060" s="107">
        <v>44992</v>
      </c>
      <c r="C1060" s="70">
        <v>107.69983037</v>
      </c>
    </row>
    <row r="1061" spans="1:3" x14ac:dyDescent="0.3">
      <c r="A1061" t="s">
        <v>2</v>
      </c>
      <c r="B1061" s="107">
        <v>44993</v>
      </c>
      <c r="C1061" s="70">
        <v>107.71636894</v>
      </c>
    </row>
    <row r="1062" spans="1:3" x14ac:dyDescent="0.3">
      <c r="A1062" t="s">
        <v>2</v>
      </c>
      <c r="B1062" s="107">
        <v>44994</v>
      </c>
      <c r="C1062" s="70">
        <v>107.7338367</v>
      </c>
    </row>
    <row r="1063" spans="1:3" x14ac:dyDescent="0.3">
      <c r="A1063" t="s">
        <v>2</v>
      </c>
      <c r="B1063" s="107">
        <v>44995</v>
      </c>
      <c r="C1063" s="70">
        <v>107.75129843000001</v>
      </c>
    </row>
    <row r="1064" spans="1:3" x14ac:dyDescent="0.3">
      <c r="A1064" t="s">
        <v>2</v>
      </c>
      <c r="B1064" s="107">
        <v>44998</v>
      </c>
      <c r="C1064" s="70">
        <v>107.803577</v>
      </c>
    </row>
    <row r="1065" spans="1:3" x14ac:dyDescent="0.3">
      <c r="A1065" t="s">
        <v>2</v>
      </c>
      <c r="B1065" s="107">
        <v>44999</v>
      </c>
      <c r="C1065" s="70">
        <v>107.8203855</v>
      </c>
    </row>
    <row r="1066" spans="1:3" x14ac:dyDescent="0.3">
      <c r="A1066" t="s">
        <v>2</v>
      </c>
      <c r="B1066" s="107">
        <v>45000</v>
      </c>
      <c r="C1066" s="70">
        <v>107.83785831</v>
      </c>
    </row>
    <row r="1067" spans="1:3" x14ac:dyDescent="0.3">
      <c r="A1067" t="s">
        <v>2</v>
      </c>
      <c r="B1067" s="107">
        <v>45001</v>
      </c>
      <c r="C1067" s="70">
        <v>107.85506509</v>
      </c>
    </row>
    <row r="1068" spans="1:3" x14ac:dyDescent="0.3">
      <c r="A1068" t="s">
        <v>2</v>
      </c>
      <c r="B1068" s="107">
        <v>45002</v>
      </c>
      <c r="C1068" s="70">
        <v>107.87314633</v>
      </c>
    </row>
    <row r="1069" spans="1:3" x14ac:dyDescent="0.3">
      <c r="A1069" t="s">
        <v>2</v>
      </c>
      <c r="B1069" s="107">
        <v>45005</v>
      </c>
      <c r="C1069" s="70">
        <v>107.92642384</v>
      </c>
    </row>
    <row r="1070" spans="1:3" x14ac:dyDescent="0.3">
      <c r="A1070" t="s">
        <v>2</v>
      </c>
      <c r="B1070" s="107">
        <v>45006</v>
      </c>
      <c r="C1070" s="70">
        <v>107.9436625</v>
      </c>
    </row>
    <row r="1071" spans="1:3" x14ac:dyDescent="0.3">
      <c r="A1071" t="s">
        <v>2</v>
      </c>
      <c r="B1071" s="107">
        <v>45007</v>
      </c>
      <c r="C1071" s="70">
        <v>107.96152791999999</v>
      </c>
    </row>
    <row r="1072" spans="1:3" x14ac:dyDescent="0.3">
      <c r="A1072" t="s">
        <v>2</v>
      </c>
      <c r="B1072" s="107">
        <v>45008</v>
      </c>
      <c r="C1072" s="70">
        <v>107.97957672</v>
      </c>
    </row>
    <row r="1073" spans="1:3" x14ac:dyDescent="0.3">
      <c r="A1073" t="s">
        <v>2</v>
      </c>
      <c r="B1073" s="107">
        <v>45009</v>
      </c>
      <c r="C1073" s="70">
        <v>107.99704869999999</v>
      </c>
    </row>
    <row r="1074" spans="1:3" x14ac:dyDescent="0.3">
      <c r="A1074" t="s">
        <v>2</v>
      </c>
      <c r="B1074" s="107">
        <v>45012</v>
      </c>
      <c r="C1074" s="70">
        <v>108.04809727999999</v>
      </c>
    </row>
    <row r="1075" spans="1:3" x14ac:dyDescent="0.3">
      <c r="A1075" t="s">
        <v>2</v>
      </c>
      <c r="B1075" s="107">
        <v>45013</v>
      </c>
      <c r="C1075" s="70">
        <v>108.06552411</v>
      </c>
    </row>
    <row r="1076" spans="1:3" x14ac:dyDescent="0.3">
      <c r="A1076" t="s">
        <v>2</v>
      </c>
      <c r="B1076" s="107">
        <v>45014</v>
      </c>
      <c r="C1076" s="70">
        <v>108.083386</v>
      </c>
    </row>
    <row r="1077" spans="1:3" x14ac:dyDescent="0.3">
      <c r="A1077" t="s">
        <v>2</v>
      </c>
      <c r="B1077" s="107">
        <v>45015</v>
      </c>
      <c r="C1077" s="70">
        <v>108.10121531999999</v>
      </c>
    </row>
    <row r="1078" spans="1:3" x14ac:dyDescent="0.3">
      <c r="A1078" t="s">
        <v>2</v>
      </c>
      <c r="B1078" s="107">
        <v>45016</v>
      </c>
      <c r="C1078" s="70">
        <v>108.11860629</v>
      </c>
    </row>
    <row r="1079" spans="1:3" x14ac:dyDescent="0.3">
      <c r="A1079" t="s">
        <v>2</v>
      </c>
      <c r="B1079" s="107">
        <v>45019</v>
      </c>
      <c r="C1079" s="70">
        <v>108.16583783</v>
      </c>
    </row>
    <row r="1080" spans="1:3" x14ac:dyDescent="0.3">
      <c r="A1080" t="s">
        <v>2</v>
      </c>
      <c r="B1080" s="107">
        <v>45020</v>
      </c>
      <c r="C1080" s="70">
        <v>108.18358888</v>
      </c>
    </row>
    <row r="1081" spans="1:3" x14ac:dyDescent="0.3">
      <c r="A1081" t="s">
        <v>2</v>
      </c>
      <c r="B1081" s="107">
        <v>45021</v>
      </c>
      <c r="C1081" s="70">
        <v>108.20059297</v>
      </c>
    </row>
    <row r="1082" spans="1:3" x14ac:dyDescent="0.3">
      <c r="A1082" t="s">
        <v>2</v>
      </c>
      <c r="B1082" s="107">
        <v>45022</v>
      </c>
      <c r="C1082" s="70">
        <v>108.21767680000001</v>
      </c>
    </row>
    <row r="1083" spans="1:3" x14ac:dyDescent="0.3">
      <c r="A1083" t="s">
        <v>2</v>
      </c>
      <c r="B1083" s="107">
        <v>45023</v>
      </c>
      <c r="C1083" s="70">
        <v>108.23487897</v>
      </c>
    </row>
    <row r="1084" spans="1:3" x14ac:dyDescent="0.3">
      <c r="A1084" t="s">
        <v>2</v>
      </c>
      <c r="B1084" s="107">
        <v>45027</v>
      </c>
      <c r="C1084" s="70">
        <v>108.3007688</v>
      </c>
    </row>
    <row r="1085" spans="1:3" x14ac:dyDescent="0.3">
      <c r="A1085" t="s">
        <v>2</v>
      </c>
      <c r="B1085" s="107">
        <v>45028</v>
      </c>
      <c r="C1085" s="70">
        <v>108.31863695</v>
      </c>
    </row>
    <row r="1086" spans="1:3" x14ac:dyDescent="0.3">
      <c r="A1086" t="s">
        <v>2</v>
      </c>
      <c r="B1086" s="107">
        <v>45029</v>
      </c>
      <c r="C1086" s="70">
        <v>108.33658816000001</v>
      </c>
    </row>
    <row r="1087" spans="1:3" x14ac:dyDescent="0.3">
      <c r="A1087" t="s">
        <v>2</v>
      </c>
      <c r="B1087" s="107">
        <v>45030</v>
      </c>
      <c r="C1087" s="70">
        <v>108.35453047999999</v>
      </c>
    </row>
    <row r="1088" spans="1:3" x14ac:dyDescent="0.3">
      <c r="A1088" t="s">
        <v>2</v>
      </c>
      <c r="B1088" s="107">
        <v>45033</v>
      </c>
      <c r="C1088" s="70">
        <v>108.40776966999999</v>
      </c>
    </row>
    <row r="1089" spans="1:3" x14ac:dyDescent="0.3">
      <c r="A1089" t="s">
        <v>2</v>
      </c>
      <c r="B1089" s="107">
        <v>45034</v>
      </c>
      <c r="C1089" s="70">
        <v>108.4254832</v>
      </c>
    </row>
    <row r="1090" spans="1:3" x14ac:dyDescent="0.3">
      <c r="A1090" t="s">
        <v>2</v>
      </c>
      <c r="B1090" s="107">
        <v>45035</v>
      </c>
      <c r="C1090" s="70">
        <v>108.443969</v>
      </c>
    </row>
    <row r="1091" spans="1:3" x14ac:dyDescent="0.3">
      <c r="A1091" t="s">
        <v>2</v>
      </c>
      <c r="B1091" s="107">
        <v>45036</v>
      </c>
      <c r="C1091" s="70">
        <v>108.46213410999999</v>
      </c>
    </row>
    <row r="1092" spans="1:3" x14ac:dyDescent="0.3">
      <c r="A1092" t="s">
        <v>2</v>
      </c>
      <c r="B1092" s="107">
        <v>45037</v>
      </c>
      <c r="C1092" s="70">
        <v>108.47991001</v>
      </c>
    </row>
    <row r="1093" spans="1:3" x14ac:dyDescent="0.3">
      <c r="A1093" t="s">
        <v>2</v>
      </c>
      <c r="B1093" s="107">
        <v>45040</v>
      </c>
      <c r="C1093" s="70">
        <v>108.53533284</v>
      </c>
    </row>
    <row r="1094" spans="1:3" x14ac:dyDescent="0.3">
      <c r="A1094" t="s">
        <v>2</v>
      </c>
      <c r="B1094" s="107">
        <v>45041</v>
      </c>
      <c r="C1094" s="70">
        <v>108.55325753</v>
      </c>
    </row>
    <row r="1095" spans="1:3" x14ac:dyDescent="0.3">
      <c r="A1095" t="s">
        <v>2</v>
      </c>
      <c r="B1095" s="107">
        <v>45042</v>
      </c>
      <c r="C1095" s="70">
        <v>108.56986172000001</v>
      </c>
    </row>
    <row r="1096" spans="1:3" x14ac:dyDescent="0.3">
      <c r="A1096" t="s">
        <v>2</v>
      </c>
      <c r="B1096" s="107">
        <v>45043</v>
      </c>
      <c r="C1096" s="70">
        <v>108.5884465</v>
      </c>
    </row>
    <row r="1097" spans="1:3" x14ac:dyDescent="0.3">
      <c r="A1097" t="s">
        <v>2</v>
      </c>
      <c r="B1097" s="107">
        <v>45044</v>
      </c>
      <c r="C1097" s="70">
        <v>108.60639483</v>
      </c>
    </row>
    <row r="1098" spans="1:3" x14ac:dyDescent="0.3">
      <c r="A1098" t="s">
        <v>2</v>
      </c>
      <c r="B1098" s="107">
        <v>45048</v>
      </c>
      <c r="C1098" s="70">
        <v>108.66766669</v>
      </c>
    </row>
    <row r="1099" spans="1:3" x14ac:dyDescent="0.3">
      <c r="A1099" t="s">
        <v>2</v>
      </c>
      <c r="B1099" s="107">
        <v>45050</v>
      </c>
      <c r="C1099" s="70">
        <v>108.70369672</v>
      </c>
    </row>
    <row r="1100" spans="1:3" x14ac:dyDescent="0.3">
      <c r="A1100" t="s">
        <v>2</v>
      </c>
      <c r="B1100" s="107">
        <v>45051</v>
      </c>
      <c r="C1100" s="70">
        <v>108.7205443</v>
      </c>
    </row>
    <row r="1101" spans="1:3" x14ac:dyDescent="0.3">
      <c r="A1101" t="s">
        <v>2</v>
      </c>
      <c r="B1101" s="107">
        <v>45054</v>
      </c>
      <c r="C1101" s="70">
        <v>108.77313228</v>
      </c>
    </row>
    <row r="1102" spans="1:3" x14ac:dyDescent="0.3">
      <c r="A1102" t="s">
        <v>2</v>
      </c>
      <c r="B1102" s="107">
        <v>45055</v>
      </c>
      <c r="C1102" s="70">
        <v>108.79083697</v>
      </c>
    </row>
    <row r="1103" spans="1:3" x14ac:dyDescent="0.3">
      <c r="A1103" t="s">
        <v>2</v>
      </c>
      <c r="B1103" s="107">
        <v>45056</v>
      </c>
      <c r="C1103" s="70">
        <v>108.80847003</v>
      </c>
    </row>
    <row r="1104" spans="1:3" x14ac:dyDescent="0.3">
      <c r="A1104" t="s">
        <v>2</v>
      </c>
      <c r="B1104" s="107">
        <v>45057</v>
      </c>
      <c r="C1104" s="70">
        <v>108.82648752</v>
      </c>
    </row>
    <row r="1105" spans="1:3" x14ac:dyDescent="0.3">
      <c r="A1105" t="s">
        <v>2</v>
      </c>
      <c r="B1105" s="107">
        <v>45058</v>
      </c>
      <c r="C1105" s="70">
        <v>108.84496119000001</v>
      </c>
    </row>
    <row r="1106" spans="1:3" x14ac:dyDescent="0.3">
      <c r="A1106" t="s">
        <v>2</v>
      </c>
      <c r="B1106" s="107">
        <v>45061</v>
      </c>
      <c r="C1106" s="70">
        <v>108.90076734</v>
      </c>
    </row>
    <row r="1107" spans="1:3" x14ac:dyDescent="0.3">
      <c r="A1107" t="s">
        <v>2</v>
      </c>
      <c r="B1107" s="107">
        <v>45062</v>
      </c>
      <c r="C1107" s="70">
        <v>108.91883292999999</v>
      </c>
    </row>
    <row r="1108" spans="1:3" x14ac:dyDescent="0.3">
      <c r="A1108" t="s">
        <v>2</v>
      </c>
      <c r="B1108" s="107">
        <v>45063</v>
      </c>
      <c r="C1108" s="70">
        <v>108.93677918</v>
      </c>
    </row>
    <row r="1109" spans="1:3" x14ac:dyDescent="0.3">
      <c r="A1109" t="s">
        <v>2</v>
      </c>
      <c r="B1109" s="107">
        <v>45064</v>
      </c>
      <c r="C1109" s="70">
        <v>108.95506563000001</v>
      </c>
    </row>
    <row r="1110" spans="1:3" x14ac:dyDescent="0.3">
      <c r="A1110" t="s">
        <v>2</v>
      </c>
      <c r="B1110" s="107">
        <v>45065</v>
      </c>
      <c r="C1110" s="70">
        <v>108.97257605</v>
      </c>
    </row>
    <row r="1111" spans="1:3" x14ac:dyDescent="0.3">
      <c r="A1111" t="s">
        <v>2</v>
      </c>
      <c r="B1111" s="107">
        <v>45068</v>
      </c>
      <c r="C1111" s="70">
        <v>109.02749823000001</v>
      </c>
    </row>
    <row r="1112" spans="1:3" x14ac:dyDescent="0.3">
      <c r="A1112" t="s">
        <v>2</v>
      </c>
      <c r="B1112" s="107">
        <v>45069</v>
      </c>
      <c r="C1112" s="70">
        <v>109.04593135</v>
      </c>
    </row>
    <row r="1113" spans="1:3" x14ac:dyDescent="0.3">
      <c r="A1113" t="s">
        <v>2</v>
      </c>
      <c r="B1113" s="107">
        <v>45070</v>
      </c>
      <c r="C1113" s="70">
        <v>109.06426003</v>
      </c>
    </row>
    <row r="1114" spans="1:3" x14ac:dyDescent="0.3">
      <c r="A1114" t="s">
        <v>2</v>
      </c>
      <c r="B1114" s="107">
        <v>45071</v>
      </c>
      <c r="C1114" s="70">
        <v>109.08248123</v>
      </c>
    </row>
    <row r="1115" spans="1:3" x14ac:dyDescent="0.3">
      <c r="A1115" t="s">
        <v>2</v>
      </c>
      <c r="B1115" s="107">
        <v>45072</v>
      </c>
      <c r="C1115" s="70">
        <v>109.09991350999999</v>
      </c>
    </row>
    <row r="1116" spans="1:3" x14ac:dyDescent="0.3">
      <c r="A1116" t="s">
        <v>2</v>
      </c>
      <c r="B1116" s="107">
        <v>45075</v>
      </c>
      <c r="C1116" s="70">
        <v>109.15048804</v>
      </c>
    </row>
    <row r="1117" spans="1:3" x14ac:dyDescent="0.3">
      <c r="A1117" t="s">
        <v>2</v>
      </c>
      <c r="B1117" s="107">
        <v>45076</v>
      </c>
      <c r="C1117" s="70">
        <v>109.16778166</v>
      </c>
    </row>
    <row r="1118" spans="1:3" x14ac:dyDescent="0.3">
      <c r="A1118" t="s">
        <v>2</v>
      </c>
      <c r="B1118" s="107">
        <v>45077</v>
      </c>
      <c r="C1118" s="70">
        <v>109.18508401</v>
      </c>
    </row>
    <row r="1119" spans="1:3" x14ac:dyDescent="0.3">
      <c r="A1119" t="s">
        <v>2</v>
      </c>
      <c r="B1119" s="107">
        <v>45078</v>
      </c>
      <c r="C1119" s="70">
        <v>109.20144981</v>
      </c>
    </row>
    <row r="1120" spans="1:3" x14ac:dyDescent="0.3">
      <c r="A1120" t="s">
        <v>2</v>
      </c>
      <c r="B1120" s="107">
        <v>45079</v>
      </c>
      <c r="C1120" s="70">
        <v>109.21874253</v>
      </c>
    </row>
    <row r="1121" spans="1:3" x14ac:dyDescent="0.3">
      <c r="A1121" t="s">
        <v>2</v>
      </c>
      <c r="B1121" s="107">
        <v>45082</v>
      </c>
      <c r="C1121" s="70">
        <v>109.27153558000001</v>
      </c>
    </row>
    <row r="1122" spans="1:3" x14ac:dyDescent="0.3">
      <c r="A1122" t="s">
        <v>2</v>
      </c>
      <c r="B1122" s="107">
        <v>45083</v>
      </c>
      <c r="C1122" s="70">
        <v>109.28894717</v>
      </c>
    </row>
    <row r="1123" spans="1:3" x14ac:dyDescent="0.3">
      <c r="A1123" t="s">
        <v>2</v>
      </c>
      <c r="B1123" s="107">
        <v>45084</v>
      </c>
      <c r="C1123" s="70">
        <v>109.3069035</v>
      </c>
    </row>
    <row r="1124" spans="1:3" x14ac:dyDescent="0.3">
      <c r="A1124" t="s">
        <v>2</v>
      </c>
      <c r="B1124" s="107">
        <v>45086</v>
      </c>
      <c r="C1124" s="70">
        <v>109.34345094</v>
      </c>
    </row>
    <row r="1125" spans="1:3" x14ac:dyDescent="0.3">
      <c r="A1125" t="s">
        <v>2</v>
      </c>
      <c r="B1125" s="107">
        <v>45089</v>
      </c>
      <c r="C1125" s="70">
        <v>109.40045632</v>
      </c>
    </row>
    <row r="1126" spans="1:3" x14ac:dyDescent="0.3">
      <c r="A1126" t="s">
        <v>2</v>
      </c>
      <c r="B1126" s="107">
        <v>45090</v>
      </c>
      <c r="C1126" s="70">
        <v>109.41903042</v>
      </c>
    </row>
    <row r="1127" spans="1:3" x14ac:dyDescent="0.3">
      <c r="A1127" t="s">
        <v>2</v>
      </c>
      <c r="B1127" s="107">
        <v>45091</v>
      </c>
      <c r="C1127" s="70">
        <v>109.43742481</v>
      </c>
    </row>
    <row r="1128" spans="1:3" x14ac:dyDescent="0.3">
      <c r="A1128" t="s">
        <v>2</v>
      </c>
      <c r="B1128" s="107">
        <v>45092</v>
      </c>
      <c r="C1128" s="70">
        <v>109.45559742</v>
      </c>
    </row>
    <row r="1129" spans="1:3" x14ac:dyDescent="0.3">
      <c r="A1129" t="s">
        <v>2</v>
      </c>
      <c r="B1129" s="107">
        <v>45093</v>
      </c>
      <c r="C1129" s="70">
        <v>109.47428583999999</v>
      </c>
    </row>
    <row r="1130" spans="1:3" x14ac:dyDescent="0.3">
      <c r="A1130" t="s">
        <v>2</v>
      </c>
      <c r="B1130" s="107">
        <v>45096</v>
      </c>
      <c r="C1130" s="70">
        <v>109.52740036</v>
      </c>
    </row>
    <row r="1131" spans="1:3" x14ac:dyDescent="0.3">
      <c r="A1131" t="s">
        <v>2</v>
      </c>
      <c r="B1131" s="107">
        <v>45097</v>
      </c>
      <c r="C1131" s="70">
        <v>109.54564191999999</v>
      </c>
    </row>
    <row r="1132" spans="1:3" x14ac:dyDescent="0.3">
      <c r="A1132" t="s">
        <v>2</v>
      </c>
      <c r="B1132" s="107">
        <v>45098</v>
      </c>
      <c r="C1132" s="70">
        <v>109.56387452</v>
      </c>
    </row>
    <row r="1133" spans="1:3" x14ac:dyDescent="0.3">
      <c r="A1133" t="s">
        <v>2</v>
      </c>
      <c r="B1133" s="107">
        <v>45099</v>
      </c>
      <c r="C1133" s="70">
        <v>109.58206813</v>
      </c>
    </row>
    <row r="1134" spans="1:3" x14ac:dyDescent="0.3">
      <c r="A1134" t="s">
        <v>2</v>
      </c>
      <c r="B1134" s="107">
        <v>45100</v>
      </c>
      <c r="C1134" s="70">
        <v>109.60044489000001</v>
      </c>
    </row>
    <row r="1135" spans="1:3" x14ac:dyDescent="0.3">
      <c r="A1135" t="s">
        <v>2</v>
      </c>
      <c r="B1135" s="107">
        <v>45103</v>
      </c>
      <c r="C1135" s="70">
        <v>109.65255765000001</v>
      </c>
    </row>
    <row r="1136" spans="1:3" x14ac:dyDescent="0.3">
      <c r="A1136" t="s">
        <v>2</v>
      </c>
      <c r="B1136" s="107">
        <v>45104</v>
      </c>
      <c r="C1136" s="70">
        <v>109.67018016999999</v>
      </c>
    </row>
    <row r="1137" spans="1:3" x14ac:dyDescent="0.3">
      <c r="A1137" t="s">
        <v>2</v>
      </c>
      <c r="B1137" s="107">
        <v>45105</v>
      </c>
      <c r="C1137" s="70">
        <v>109.68783857</v>
      </c>
    </row>
    <row r="1138" spans="1:3" x14ac:dyDescent="0.3">
      <c r="A1138" t="s">
        <v>2</v>
      </c>
      <c r="B1138" s="107">
        <v>45106</v>
      </c>
      <c r="C1138" s="70">
        <v>109.70574323</v>
      </c>
    </row>
    <row r="1139" spans="1:3" x14ac:dyDescent="0.3">
      <c r="A1139" t="s">
        <v>2</v>
      </c>
      <c r="B1139" s="107">
        <v>45107</v>
      </c>
      <c r="C1139" s="70">
        <v>109.72391831</v>
      </c>
    </row>
    <row r="1140" spans="1:3" x14ac:dyDescent="0.3">
      <c r="A1140" t="s">
        <v>2</v>
      </c>
      <c r="B1140" s="107">
        <v>45110</v>
      </c>
      <c r="C1140" s="70">
        <v>109.77301451</v>
      </c>
    </row>
    <row r="1141" spans="1:3" x14ac:dyDescent="0.3">
      <c r="A1141" t="s">
        <v>2</v>
      </c>
      <c r="B1141" s="107">
        <v>45111</v>
      </c>
      <c r="C1141" s="70">
        <v>109.79093908999999</v>
      </c>
    </row>
    <row r="1142" spans="1:3" x14ac:dyDescent="0.3">
      <c r="A1142" t="s">
        <v>2</v>
      </c>
      <c r="B1142" s="107">
        <v>45112</v>
      </c>
      <c r="C1142" s="70">
        <v>109.80976296999999</v>
      </c>
    </row>
    <row r="1143" spans="1:3" x14ac:dyDescent="0.3">
      <c r="A1143" t="s">
        <v>2</v>
      </c>
      <c r="B1143" s="107">
        <v>45113</v>
      </c>
      <c r="C1143" s="70">
        <v>109.82797033</v>
      </c>
    </row>
    <row r="1144" spans="1:3" x14ac:dyDescent="0.3">
      <c r="A1144" t="s">
        <v>2</v>
      </c>
      <c r="B1144" s="107">
        <v>45114</v>
      </c>
      <c r="C1144" s="70">
        <v>109.84611451000001</v>
      </c>
    </row>
    <row r="1145" spans="1:3" x14ac:dyDescent="0.3">
      <c r="A1145" t="s">
        <v>2</v>
      </c>
      <c r="B1145" s="107">
        <v>45117</v>
      </c>
      <c r="C1145" s="70">
        <v>109.90191935</v>
      </c>
    </row>
    <row r="1146" spans="1:3" x14ac:dyDescent="0.3">
      <c r="A1146" t="s">
        <v>2</v>
      </c>
      <c r="B1146" s="107">
        <v>45118</v>
      </c>
      <c r="C1146" s="70">
        <v>109.92086764</v>
      </c>
    </row>
    <row r="1147" spans="1:3" x14ac:dyDescent="0.3">
      <c r="A1147" t="s">
        <v>2</v>
      </c>
      <c r="B1147" s="107">
        <v>45119</v>
      </c>
      <c r="C1147" s="70">
        <v>109.94030707</v>
      </c>
    </row>
    <row r="1148" spans="1:3" x14ac:dyDescent="0.3">
      <c r="A1148" t="s">
        <v>2</v>
      </c>
      <c r="B1148" s="107">
        <v>45120</v>
      </c>
      <c r="C1148" s="70">
        <v>109.95987946</v>
      </c>
    </row>
    <row r="1149" spans="1:3" x14ac:dyDescent="0.3">
      <c r="A1149" t="s">
        <v>2</v>
      </c>
      <c r="B1149" s="107">
        <v>45121</v>
      </c>
      <c r="C1149" s="70">
        <v>109.97992831000001</v>
      </c>
    </row>
    <row r="1150" spans="1:3" x14ac:dyDescent="0.3">
      <c r="A1150" t="s">
        <v>2</v>
      </c>
      <c r="B1150" s="107">
        <v>45124</v>
      </c>
      <c r="C1150" s="70">
        <v>110.03862143000001</v>
      </c>
    </row>
    <row r="1151" spans="1:3" x14ac:dyDescent="0.3">
      <c r="A1151" t="s">
        <v>2</v>
      </c>
      <c r="B1151" s="107">
        <v>45125</v>
      </c>
      <c r="C1151" s="70">
        <v>110.05802138999999</v>
      </c>
    </row>
    <row r="1152" spans="1:3" x14ac:dyDescent="0.3">
      <c r="A1152" t="s">
        <v>2</v>
      </c>
      <c r="B1152" s="107">
        <v>45126</v>
      </c>
      <c r="C1152" s="70">
        <v>110.07757252</v>
      </c>
    </row>
    <row r="1153" spans="1:3" x14ac:dyDescent="0.3">
      <c r="A1153" t="s">
        <v>2</v>
      </c>
      <c r="B1153" s="107">
        <v>45127</v>
      </c>
      <c r="C1153" s="70">
        <v>110.09725077</v>
      </c>
    </row>
    <row r="1154" spans="1:3" x14ac:dyDescent="0.3">
      <c r="A1154" t="s">
        <v>2</v>
      </c>
      <c r="B1154" s="107">
        <v>45128</v>
      </c>
      <c r="C1154" s="70">
        <v>110.11662487</v>
      </c>
    </row>
    <row r="1155" spans="1:3" x14ac:dyDescent="0.3">
      <c r="A1155" t="s">
        <v>2</v>
      </c>
      <c r="B1155" s="107">
        <v>45131</v>
      </c>
      <c r="C1155" s="70">
        <v>110.1740786</v>
      </c>
    </row>
    <row r="1156" spans="1:3" x14ac:dyDescent="0.3">
      <c r="A1156" t="s">
        <v>2</v>
      </c>
      <c r="B1156" s="107">
        <v>45132</v>
      </c>
      <c r="C1156" s="70">
        <v>110.19298025000001</v>
      </c>
    </row>
    <row r="1157" spans="1:3" x14ac:dyDescent="0.3">
      <c r="A1157" t="s">
        <v>2</v>
      </c>
      <c r="B1157" s="107">
        <v>45133</v>
      </c>
      <c r="C1157" s="70">
        <v>110.21231684999999</v>
      </c>
    </row>
    <row r="1158" spans="1:3" x14ac:dyDescent="0.3">
      <c r="A1158" t="s">
        <v>2</v>
      </c>
      <c r="B1158" s="107">
        <v>45134</v>
      </c>
      <c r="C1158" s="70">
        <v>110.23177461</v>
      </c>
    </row>
    <row r="1159" spans="1:3" x14ac:dyDescent="0.3">
      <c r="A1159" t="s">
        <v>2</v>
      </c>
      <c r="B1159" s="107">
        <v>45135</v>
      </c>
      <c r="C1159" s="70">
        <v>110.25106366</v>
      </c>
    </row>
    <row r="1160" spans="1:3" x14ac:dyDescent="0.3">
      <c r="A1160" t="s">
        <v>2</v>
      </c>
      <c r="B1160" s="107">
        <v>45138</v>
      </c>
      <c r="C1160" s="70">
        <v>110.30757260999999</v>
      </c>
    </row>
    <row r="1161" spans="1:3" x14ac:dyDescent="0.3">
      <c r="A1161" t="s">
        <v>2</v>
      </c>
      <c r="B1161" s="107">
        <v>45139</v>
      </c>
      <c r="C1161" s="70">
        <v>110.32401901999999</v>
      </c>
    </row>
    <row r="1162" spans="1:3" x14ac:dyDescent="0.3">
      <c r="A1162" t="s">
        <v>2</v>
      </c>
      <c r="B1162" s="107">
        <v>45140</v>
      </c>
      <c r="C1162" s="70">
        <v>110.34319424</v>
      </c>
    </row>
    <row r="1163" spans="1:3" x14ac:dyDescent="0.3">
      <c r="A1163" t="s">
        <v>2</v>
      </c>
      <c r="B1163" s="107">
        <v>45141</v>
      </c>
      <c r="C1163" s="70">
        <v>110.36154144</v>
      </c>
    </row>
    <row r="1164" spans="1:3" x14ac:dyDescent="0.3">
      <c r="A1164" t="s">
        <v>2</v>
      </c>
      <c r="B1164" s="107">
        <v>45142</v>
      </c>
      <c r="C1164" s="70">
        <v>110.38055991</v>
      </c>
    </row>
    <row r="1165" spans="1:3" x14ac:dyDescent="0.3">
      <c r="A1165" t="s">
        <v>2</v>
      </c>
      <c r="B1165" s="107">
        <v>45145</v>
      </c>
      <c r="C1165" s="70">
        <v>110.43878641000001</v>
      </c>
    </row>
    <row r="1166" spans="1:3" x14ac:dyDescent="0.3">
      <c r="A1166" t="s">
        <v>2</v>
      </c>
      <c r="B1166" s="107">
        <v>45146</v>
      </c>
      <c r="C1166" s="70">
        <v>110.45718582000001</v>
      </c>
    </row>
    <row r="1167" spans="1:3" x14ac:dyDescent="0.3">
      <c r="A1167" t="s">
        <v>2</v>
      </c>
      <c r="B1167" s="107">
        <v>45147</v>
      </c>
      <c r="C1167" s="70">
        <v>110.4753008</v>
      </c>
    </row>
    <row r="1168" spans="1:3" x14ac:dyDescent="0.3">
      <c r="A1168" t="s">
        <v>2</v>
      </c>
      <c r="B1168" s="107">
        <v>45148</v>
      </c>
      <c r="C1168" s="70">
        <v>110.49268022</v>
      </c>
    </row>
    <row r="1169" spans="1:3" x14ac:dyDescent="0.3">
      <c r="A1169" t="s">
        <v>2</v>
      </c>
      <c r="B1169" s="107">
        <v>45149</v>
      </c>
      <c r="C1169" s="70">
        <v>110.51095238000001</v>
      </c>
    </row>
    <row r="1170" spans="1:3" x14ac:dyDescent="0.3">
      <c r="A1170" t="s">
        <v>2</v>
      </c>
      <c r="B1170" s="107">
        <v>45152</v>
      </c>
      <c r="C1170" s="70">
        <v>110.56878442999999</v>
      </c>
    </row>
    <row r="1171" spans="1:3" x14ac:dyDescent="0.3">
      <c r="A1171" t="s">
        <v>2</v>
      </c>
      <c r="B1171" s="107">
        <v>45154</v>
      </c>
      <c r="C1171" s="70">
        <v>110.60736536</v>
      </c>
    </row>
    <row r="1172" spans="1:3" x14ac:dyDescent="0.3">
      <c r="A1172" t="s">
        <v>2</v>
      </c>
      <c r="B1172" s="107">
        <v>45155</v>
      </c>
      <c r="C1172" s="70">
        <v>110.62693529000001</v>
      </c>
    </row>
    <row r="1173" spans="1:3" x14ac:dyDescent="0.3">
      <c r="A1173" t="s">
        <v>2</v>
      </c>
      <c r="B1173" s="107">
        <v>45156</v>
      </c>
      <c r="C1173" s="70">
        <v>110.64546606</v>
      </c>
    </row>
    <row r="1174" spans="1:3" x14ac:dyDescent="0.3">
      <c r="A1174" t="s">
        <v>2</v>
      </c>
      <c r="B1174" s="107">
        <v>45159</v>
      </c>
      <c r="C1174" s="70">
        <v>110.70335031</v>
      </c>
    </row>
    <row r="1175" spans="1:3" x14ac:dyDescent="0.3">
      <c r="A1175" t="s">
        <v>2</v>
      </c>
      <c r="B1175" s="107">
        <v>45160</v>
      </c>
      <c r="C1175" s="70">
        <v>110.72306764</v>
      </c>
    </row>
    <row r="1176" spans="1:3" x14ac:dyDescent="0.3">
      <c r="A1176" t="s">
        <v>2</v>
      </c>
      <c r="B1176" s="107">
        <v>45161</v>
      </c>
      <c r="C1176" s="70">
        <v>110.74304329</v>
      </c>
    </row>
    <row r="1177" spans="1:3" x14ac:dyDescent="0.3">
      <c r="A1177" t="s">
        <v>2</v>
      </c>
      <c r="B1177" s="107">
        <v>45162</v>
      </c>
      <c r="C1177" s="70">
        <v>110.76248553000001</v>
      </c>
    </row>
    <row r="1178" spans="1:3" x14ac:dyDescent="0.3">
      <c r="A1178" t="s">
        <v>2</v>
      </c>
      <c r="B1178" s="107">
        <v>45163</v>
      </c>
      <c r="C1178" s="70">
        <v>110.78119375999999</v>
      </c>
    </row>
    <row r="1179" spans="1:3" x14ac:dyDescent="0.3">
      <c r="A1179" t="s">
        <v>2</v>
      </c>
      <c r="B1179" s="107">
        <v>45166</v>
      </c>
      <c r="C1179" s="70">
        <v>110.83669059</v>
      </c>
    </row>
    <row r="1180" spans="1:3" x14ac:dyDescent="0.3">
      <c r="A1180" t="s">
        <v>2</v>
      </c>
      <c r="B1180" s="107">
        <v>45167</v>
      </c>
      <c r="C1180" s="70">
        <v>110.85588811</v>
      </c>
    </row>
    <row r="1181" spans="1:3" x14ac:dyDescent="0.3">
      <c r="A1181" t="s">
        <v>2</v>
      </c>
      <c r="B1181" s="107">
        <v>45168</v>
      </c>
      <c r="C1181" s="70">
        <v>110.87475791</v>
      </c>
    </row>
    <row r="1182" spans="1:3" x14ac:dyDescent="0.3">
      <c r="A1182" t="s">
        <v>2</v>
      </c>
      <c r="B1182" s="107">
        <v>45169</v>
      </c>
      <c r="C1182" s="70">
        <v>110.89400759</v>
      </c>
    </row>
    <row r="1183" spans="1:3" x14ac:dyDescent="0.3">
      <c r="A1183" t="s">
        <v>2</v>
      </c>
      <c r="B1183" s="107">
        <v>45170</v>
      </c>
      <c r="C1183" s="70">
        <v>110.90999152000001</v>
      </c>
    </row>
    <row r="1184" spans="1:3" x14ac:dyDescent="0.3">
      <c r="A1184" t="s">
        <v>2</v>
      </c>
      <c r="B1184" s="107">
        <v>45173</v>
      </c>
      <c r="C1184" s="70">
        <v>110.96790477</v>
      </c>
    </row>
    <row r="1185" spans="1:3" x14ac:dyDescent="0.3">
      <c r="A1185" t="s">
        <v>2</v>
      </c>
      <c r="B1185" s="107">
        <v>45174</v>
      </c>
      <c r="C1185" s="70">
        <v>110.98716453999999</v>
      </c>
    </row>
    <row r="1186" spans="1:3" x14ac:dyDescent="0.3">
      <c r="A1186" t="s">
        <v>2</v>
      </c>
      <c r="B1186" s="107">
        <v>45175</v>
      </c>
      <c r="C1186" s="70">
        <v>111.005707</v>
      </c>
    </row>
    <row r="1187" spans="1:3" x14ac:dyDescent="0.3">
      <c r="A1187" t="s">
        <v>2</v>
      </c>
      <c r="B1187" s="107">
        <v>45176</v>
      </c>
      <c r="C1187" s="70">
        <v>111.0237477</v>
      </c>
    </row>
    <row r="1188" spans="1:3" x14ac:dyDescent="0.3">
      <c r="A1188" t="s">
        <v>2</v>
      </c>
      <c r="B1188" s="107">
        <v>45177</v>
      </c>
      <c r="C1188" s="70">
        <v>111.04039518</v>
      </c>
    </row>
    <row r="1189" spans="1:3" x14ac:dyDescent="0.3">
      <c r="A1189" t="s">
        <v>2</v>
      </c>
      <c r="B1189" s="107">
        <v>45180</v>
      </c>
      <c r="C1189" s="70">
        <v>111.08913127</v>
      </c>
    </row>
    <row r="1190" spans="1:3" x14ac:dyDescent="0.3">
      <c r="A1190" t="s">
        <v>2</v>
      </c>
      <c r="B1190" s="107">
        <v>45181</v>
      </c>
      <c r="C1190" s="70">
        <v>111.10621465</v>
      </c>
    </row>
    <row r="1191" spans="1:3" x14ac:dyDescent="0.3">
      <c r="A1191" t="s">
        <v>2</v>
      </c>
      <c r="B1191" s="107">
        <v>45182</v>
      </c>
      <c r="C1191" s="70">
        <v>111.12253661</v>
      </c>
    </row>
    <row r="1192" spans="1:3" x14ac:dyDescent="0.3">
      <c r="A1192" t="s">
        <v>2</v>
      </c>
      <c r="B1192" s="107">
        <v>45183</v>
      </c>
      <c r="C1192" s="70">
        <v>111.13853521</v>
      </c>
    </row>
    <row r="1193" spans="1:3" x14ac:dyDescent="0.3">
      <c r="A1193" t="s">
        <v>2</v>
      </c>
      <c r="B1193" s="107">
        <v>45184</v>
      </c>
      <c r="C1193" s="70">
        <v>111.15424685000001</v>
      </c>
    </row>
    <row r="1194" spans="1:3" x14ac:dyDescent="0.3">
      <c r="A1194" t="s">
        <v>2</v>
      </c>
      <c r="B1194" s="107">
        <v>45187</v>
      </c>
      <c r="C1194" s="70">
        <v>111.20223807000001</v>
      </c>
    </row>
    <row r="1195" spans="1:3" x14ac:dyDescent="0.3">
      <c r="A1195" t="s">
        <v>2</v>
      </c>
      <c r="B1195" s="107">
        <v>45188</v>
      </c>
      <c r="C1195" s="70">
        <v>111.2187874</v>
      </c>
    </row>
    <row r="1196" spans="1:3" x14ac:dyDescent="0.3">
      <c r="A1196" t="s">
        <v>2</v>
      </c>
      <c r="B1196" s="107">
        <v>45189</v>
      </c>
      <c r="C1196" s="70">
        <v>111.23569571</v>
      </c>
    </row>
    <row r="1197" spans="1:3" x14ac:dyDescent="0.3">
      <c r="A1197" t="s">
        <v>2</v>
      </c>
      <c r="B1197" s="107">
        <v>45190</v>
      </c>
      <c r="C1197" s="70">
        <v>111.25258220000001</v>
      </c>
    </row>
    <row r="1198" spans="1:3" x14ac:dyDescent="0.3">
      <c r="A1198" t="s">
        <v>2</v>
      </c>
      <c r="B1198" s="107">
        <v>45191</v>
      </c>
      <c r="C1198" s="70">
        <v>111.26937372</v>
      </c>
    </row>
    <row r="1199" spans="1:3" x14ac:dyDescent="0.3">
      <c r="A1199" t="s">
        <v>2</v>
      </c>
      <c r="B1199" s="107">
        <v>45194</v>
      </c>
      <c r="C1199" s="70">
        <v>111.31936263</v>
      </c>
    </row>
    <row r="1200" spans="1:3" x14ac:dyDescent="0.3">
      <c r="A1200" t="s">
        <v>2</v>
      </c>
      <c r="B1200" s="107">
        <v>45195</v>
      </c>
      <c r="C1200" s="70">
        <v>111.3357525</v>
      </c>
    </row>
    <row r="1201" spans="1:3" x14ac:dyDescent="0.3">
      <c r="A1201" t="s">
        <v>2</v>
      </c>
      <c r="B1201" s="107">
        <v>45196</v>
      </c>
      <c r="C1201" s="70">
        <v>111.35222104</v>
      </c>
    </row>
    <row r="1202" spans="1:3" x14ac:dyDescent="0.3">
      <c r="A1202" t="s">
        <v>2</v>
      </c>
      <c r="B1202" s="107">
        <v>45197</v>
      </c>
      <c r="C1202" s="70">
        <v>111.36853948</v>
      </c>
    </row>
    <row r="1203" spans="1:3" x14ac:dyDescent="0.3">
      <c r="A1203" t="s">
        <v>2</v>
      </c>
      <c r="B1203" s="107">
        <v>45198</v>
      </c>
      <c r="C1203" s="70">
        <v>111.38465588</v>
      </c>
    </row>
    <row r="1204" spans="1:3" x14ac:dyDescent="0.3">
      <c r="A1204" t="s">
        <v>2</v>
      </c>
      <c r="B1204" s="107">
        <v>45201</v>
      </c>
      <c r="C1204" s="70">
        <v>111.42209943</v>
      </c>
    </row>
    <row r="1205" spans="1:3" x14ac:dyDescent="0.3">
      <c r="A1205" t="s">
        <v>2</v>
      </c>
      <c r="B1205" s="107">
        <v>45202</v>
      </c>
      <c r="C1205" s="70">
        <v>111.43848306</v>
      </c>
    </row>
    <row r="1206" spans="1:3" x14ac:dyDescent="0.3">
      <c r="A1206" t="s">
        <v>2</v>
      </c>
      <c r="B1206" s="107">
        <v>45203</v>
      </c>
      <c r="C1206" s="70">
        <v>111.45453326000001</v>
      </c>
    </row>
    <row r="1207" spans="1:3" x14ac:dyDescent="0.3">
      <c r="A1207" t="s">
        <v>2</v>
      </c>
      <c r="B1207" s="107">
        <v>45204</v>
      </c>
      <c r="C1207" s="70">
        <v>111.47016132</v>
      </c>
    </row>
    <row r="1208" spans="1:3" x14ac:dyDescent="0.3">
      <c r="A1208" t="s">
        <v>2</v>
      </c>
      <c r="B1208" s="107">
        <v>45205</v>
      </c>
      <c r="C1208" s="70">
        <v>111.48487842999999</v>
      </c>
    </row>
    <row r="1209" spans="1:3" x14ac:dyDescent="0.3">
      <c r="A1209" t="s">
        <v>2</v>
      </c>
      <c r="B1209" s="107">
        <v>45208</v>
      </c>
      <c r="C1209" s="70">
        <v>111.53100568000001</v>
      </c>
    </row>
    <row r="1210" spans="1:3" x14ac:dyDescent="0.3">
      <c r="A1210" t="s">
        <v>2</v>
      </c>
      <c r="B1210" s="107">
        <v>45209</v>
      </c>
      <c r="C1210" s="70">
        <v>111.54599056000001</v>
      </c>
    </row>
    <row r="1211" spans="1:3" x14ac:dyDescent="0.3">
      <c r="A1211" t="s">
        <v>2</v>
      </c>
      <c r="B1211" s="107">
        <v>45210</v>
      </c>
      <c r="C1211" s="70">
        <v>111.56271635</v>
      </c>
    </row>
    <row r="1212" spans="1:3" x14ac:dyDescent="0.3">
      <c r="A1212" t="s">
        <v>2</v>
      </c>
      <c r="B1212" s="107">
        <v>45211</v>
      </c>
      <c r="C1212" s="70">
        <v>111.57957302</v>
      </c>
    </row>
    <row r="1213" spans="1:3" x14ac:dyDescent="0.3">
      <c r="A1213" t="s">
        <v>2</v>
      </c>
      <c r="B1213" s="107">
        <v>45212</v>
      </c>
      <c r="C1213" s="70">
        <v>111.59629467000001</v>
      </c>
    </row>
    <row r="1214" spans="1:3" x14ac:dyDescent="0.3">
      <c r="A1214" t="s">
        <v>2</v>
      </c>
      <c r="B1214" s="107">
        <v>45215</v>
      </c>
      <c r="C1214" s="70">
        <v>111.64570584000001</v>
      </c>
    </row>
    <row r="1215" spans="1:3" x14ac:dyDescent="0.3">
      <c r="A1215" t="s">
        <v>2</v>
      </c>
      <c r="B1215" s="107">
        <v>45216</v>
      </c>
      <c r="C1215" s="70">
        <v>111.66193269999999</v>
      </c>
    </row>
    <row r="1216" spans="1:3" x14ac:dyDescent="0.3">
      <c r="A1216" t="s">
        <v>2</v>
      </c>
      <c r="B1216" s="107">
        <v>45217</v>
      </c>
      <c r="C1216" s="70">
        <v>111.67734817</v>
      </c>
    </row>
    <row r="1217" spans="1:3" x14ac:dyDescent="0.3">
      <c r="A1217" t="s">
        <v>2</v>
      </c>
      <c r="B1217" s="107">
        <v>45218</v>
      </c>
      <c r="C1217" s="70">
        <v>111.69139503</v>
      </c>
    </row>
    <row r="1218" spans="1:3" x14ac:dyDescent="0.3">
      <c r="A1218" t="s">
        <v>2</v>
      </c>
      <c r="B1218" s="107">
        <v>45219</v>
      </c>
      <c r="C1218" s="70">
        <v>111.70559973</v>
      </c>
    </row>
    <row r="1219" spans="1:3" x14ac:dyDescent="0.3">
      <c r="A1219" t="s">
        <v>2</v>
      </c>
      <c r="B1219" s="107">
        <v>45222</v>
      </c>
      <c r="C1219" s="70">
        <v>111.75013813</v>
      </c>
    </row>
    <row r="1220" spans="1:3" x14ac:dyDescent="0.3">
      <c r="A1220" t="s">
        <v>2</v>
      </c>
      <c r="B1220" s="107">
        <v>45223</v>
      </c>
      <c r="C1220" s="70">
        <v>111.76500243</v>
      </c>
    </row>
    <row r="1221" spans="1:3" x14ac:dyDescent="0.3">
      <c r="A1221" t="s">
        <v>2</v>
      </c>
      <c r="B1221" s="107">
        <v>45224</v>
      </c>
      <c r="C1221" s="70">
        <v>111.78026371</v>
      </c>
    </row>
    <row r="1222" spans="1:3" x14ac:dyDescent="0.3">
      <c r="A1222" t="s">
        <v>2</v>
      </c>
      <c r="B1222" s="107">
        <v>45225</v>
      </c>
      <c r="C1222" s="70">
        <v>111.7963417</v>
      </c>
    </row>
    <row r="1223" spans="1:3" x14ac:dyDescent="0.3">
      <c r="A1223" t="s">
        <v>2</v>
      </c>
      <c r="B1223" s="107">
        <v>45226</v>
      </c>
      <c r="C1223" s="70">
        <v>111.81195030000001</v>
      </c>
    </row>
    <row r="1224" spans="1:3" x14ac:dyDescent="0.3">
      <c r="A1224" t="s">
        <v>2</v>
      </c>
      <c r="B1224" s="107">
        <v>45229</v>
      </c>
      <c r="C1224" s="70">
        <v>111.85639326</v>
      </c>
    </row>
    <row r="1225" spans="1:3" x14ac:dyDescent="0.3">
      <c r="A1225" t="s">
        <v>2</v>
      </c>
      <c r="B1225" s="107">
        <v>45230</v>
      </c>
      <c r="C1225" s="70">
        <v>111.87243008999999</v>
      </c>
    </row>
    <row r="1226" spans="1:3" x14ac:dyDescent="0.3">
      <c r="A1226" t="s">
        <v>2</v>
      </c>
      <c r="B1226" s="107">
        <v>45232</v>
      </c>
      <c r="C1226" s="70">
        <v>111.89693782000001</v>
      </c>
    </row>
    <row r="1227" spans="1:3" x14ac:dyDescent="0.3">
      <c r="A1227" t="s">
        <v>2</v>
      </c>
      <c r="B1227" s="107">
        <v>45233</v>
      </c>
      <c r="C1227" s="70">
        <v>111.91074252999999</v>
      </c>
    </row>
    <row r="1228" spans="1:3" x14ac:dyDescent="0.3">
      <c r="A1228" t="s">
        <v>2</v>
      </c>
      <c r="B1228" s="107">
        <v>45236</v>
      </c>
      <c r="C1228" s="70">
        <v>111.95664126</v>
      </c>
    </row>
    <row r="1229" spans="1:3" x14ac:dyDescent="0.3">
      <c r="A1229" t="s">
        <v>2</v>
      </c>
      <c r="B1229" s="107">
        <v>45237</v>
      </c>
      <c r="C1229" s="70">
        <v>111.97206060000001</v>
      </c>
    </row>
    <row r="1230" spans="1:3" x14ac:dyDescent="0.3">
      <c r="A1230" t="s">
        <v>2</v>
      </c>
      <c r="B1230" s="107">
        <v>45238</v>
      </c>
      <c r="C1230" s="70">
        <v>111.98694522</v>
      </c>
    </row>
    <row r="1231" spans="1:3" x14ac:dyDescent="0.3">
      <c r="A1231" t="s">
        <v>2</v>
      </c>
      <c r="B1231" s="107">
        <v>45239</v>
      </c>
      <c r="C1231" s="70">
        <v>112.00151273</v>
      </c>
    </row>
    <row r="1232" spans="1:3" x14ac:dyDescent="0.3">
      <c r="A1232" t="s">
        <v>2</v>
      </c>
      <c r="B1232" s="107">
        <v>45240</v>
      </c>
      <c r="C1232" s="70">
        <v>112.01686153999999</v>
      </c>
    </row>
    <row r="1233" spans="1:3" x14ac:dyDescent="0.3">
      <c r="A1233" t="s">
        <v>2</v>
      </c>
      <c r="B1233" s="107">
        <v>45243</v>
      </c>
      <c r="C1233" s="70">
        <v>112.06255521</v>
      </c>
    </row>
    <row r="1234" spans="1:3" x14ac:dyDescent="0.3">
      <c r="A1234" t="s">
        <v>2</v>
      </c>
      <c r="B1234" s="107">
        <v>45244</v>
      </c>
      <c r="C1234" s="70">
        <v>112.07749176999999</v>
      </c>
    </row>
    <row r="1235" spans="1:3" x14ac:dyDescent="0.3">
      <c r="A1235" t="s">
        <v>2</v>
      </c>
      <c r="B1235" s="107">
        <v>45245</v>
      </c>
      <c r="C1235" s="70">
        <v>112.09247329999999</v>
      </c>
    </row>
    <row r="1236" spans="1:3" x14ac:dyDescent="0.3">
      <c r="A1236" t="s">
        <v>2</v>
      </c>
      <c r="B1236" s="107">
        <v>45246</v>
      </c>
      <c r="C1236" s="70">
        <v>112.10732786</v>
      </c>
    </row>
    <row r="1237" spans="1:3" x14ac:dyDescent="0.3">
      <c r="A1237" t="s">
        <v>2</v>
      </c>
      <c r="B1237" s="107">
        <v>45247</v>
      </c>
      <c r="C1237" s="70">
        <v>112.12329930999999</v>
      </c>
    </row>
    <row r="1238" spans="1:3" x14ac:dyDescent="0.3">
      <c r="A1238" t="s">
        <v>2</v>
      </c>
      <c r="B1238" s="107">
        <v>45250</v>
      </c>
      <c r="C1238" s="70">
        <v>112.1692115</v>
      </c>
    </row>
    <row r="1239" spans="1:3" x14ac:dyDescent="0.3">
      <c r="A1239" t="s">
        <v>2</v>
      </c>
      <c r="B1239" s="107">
        <v>45251</v>
      </c>
      <c r="C1239" s="70">
        <v>112.18493669999999</v>
      </c>
    </row>
    <row r="1240" spans="1:3" x14ac:dyDescent="0.3">
      <c r="A1240" t="s">
        <v>2</v>
      </c>
      <c r="B1240" s="107">
        <v>45252</v>
      </c>
      <c r="C1240" s="70">
        <v>112.20018156</v>
      </c>
    </row>
    <row r="1241" spans="1:3" x14ac:dyDescent="0.3">
      <c r="A1241" t="s">
        <v>2</v>
      </c>
      <c r="B1241" s="107">
        <v>45253</v>
      </c>
      <c r="C1241" s="70">
        <v>112.21587421</v>
      </c>
    </row>
    <row r="1242" spans="1:3" x14ac:dyDescent="0.3">
      <c r="A1242" t="s">
        <v>2</v>
      </c>
      <c r="B1242" s="107">
        <v>45254</v>
      </c>
      <c r="C1242" s="70">
        <v>112.23157521</v>
      </c>
    </row>
    <row r="1243" spans="1:3" x14ac:dyDescent="0.3">
      <c r="A1243" t="s">
        <v>2</v>
      </c>
      <c r="B1243" s="107">
        <v>45257</v>
      </c>
      <c r="C1243" s="70">
        <v>112.27587131999999</v>
      </c>
    </row>
    <row r="1244" spans="1:3" x14ac:dyDescent="0.3">
      <c r="A1244" t="s">
        <v>2</v>
      </c>
      <c r="B1244" s="107">
        <v>45258</v>
      </c>
      <c r="C1244" s="70">
        <v>112.29099935000001</v>
      </c>
    </row>
    <row r="1245" spans="1:3" x14ac:dyDescent="0.3">
      <c r="A1245" t="s">
        <v>2</v>
      </c>
      <c r="B1245" s="107">
        <v>45259</v>
      </c>
      <c r="C1245" s="70">
        <v>112.30685237</v>
      </c>
    </row>
    <row r="1246" spans="1:3" x14ac:dyDescent="0.3">
      <c r="A1246" t="s">
        <v>2</v>
      </c>
      <c r="B1246" s="107">
        <v>45260</v>
      </c>
      <c r="C1246" s="70">
        <v>112.32094764999999</v>
      </c>
    </row>
    <row r="1247" spans="1:3" x14ac:dyDescent="0.3">
      <c r="A1247" t="s">
        <v>2</v>
      </c>
      <c r="B1247" s="107">
        <v>45261</v>
      </c>
      <c r="C1247" s="70">
        <v>112.33346297999999</v>
      </c>
    </row>
    <row r="1248" spans="1:3" x14ac:dyDescent="0.3">
      <c r="A1248" t="s">
        <v>2</v>
      </c>
      <c r="B1248" s="107">
        <v>45264</v>
      </c>
      <c r="C1248" s="70">
        <v>112.38015369</v>
      </c>
    </row>
    <row r="1249" spans="1:3" x14ac:dyDescent="0.3">
      <c r="A1249" t="s">
        <v>2</v>
      </c>
      <c r="B1249" s="107">
        <v>45265</v>
      </c>
      <c r="C1249" s="70">
        <v>112.39506484</v>
      </c>
    </row>
    <row r="1250" spans="1:3" x14ac:dyDescent="0.3">
      <c r="A1250" t="s">
        <v>2</v>
      </c>
      <c r="B1250" s="107">
        <v>45266</v>
      </c>
      <c r="C1250" s="70">
        <v>112.40983016</v>
      </c>
    </row>
    <row r="1251" spans="1:3" x14ac:dyDescent="0.3">
      <c r="A1251" t="s">
        <v>2</v>
      </c>
      <c r="B1251" s="107">
        <v>45267</v>
      </c>
      <c r="C1251" s="70">
        <v>112.42477913</v>
      </c>
    </row>
    <row r="1252" spans="1:3" x14ac:dyDescent="0.3">
      <c r="A1252" t="s">
        <v>2</v>
      </c>
      <c r="B1252" s="107">
        <v>45268</v>
      </c>
      <c r="C1252" s="70">
        <v>112.44021983</v>
      </c>
    </row>
    <row r="1253" spans="1:3" x14ac:dyDescent="0.3">
      <c r="A1253" t="s">
        <v>2</v>
      </c>
      <c r="B1253" s="107">
        <v>45271</v>
      </c>
      <c r="C1253" s="70">
        <v>112.48440420999999</v>
      </c>
    </row>
    <row r="1254" spans="1:3" x14ac:dyDescent="0.3">
      <c r="A1254" t="s">
        <v>2</v>
      </c>
      <c r="B1254" s="107">
        <v>45272</v>
      </c>
      <c r="C1254" s="70">
        <v>112.49871593</v>
      </c>
    </row>
    <row r="1255" spans="1:3" x14ac:dyDescent="0.3">
      <c r="A1255" t="s">
        <v>2</v>
      </c>
      <c r="B1255" s="107">
        <v>45273</v>
      </c>
      <c r="C1255" s="70">
        <v>112.5144226</v>
      </c>
    </row>
    <row r="1256" spans="1:3" x14ac:dyDescent="0.3">
      <c r="A1256" t="s">
        <v>2</v>
      </c>
      <c r="B1256" s="107">
        <v>45274</v>
      </c>
      <c r="C1256" s="70">
        <v>112.53076031000001</v>
      </c>
    </row>
    <row r="1257" spans="1:3" x14ac:dyDescent="0.3">
      <c r="A1257" t="s">
        <v>2</v>
      </c>
      <c r="B1257" s="107">
        <v>45275</v>
      </c>
      <c r="C1257" s="70">
        <v>112.54638513</v>
      </c>
    </row>
    <row r="1258" spans="1:3" x14ac:dyDescent="0.3">
      <c r="A1258" t="s">
        <v>2</v>
      </c>
      <c r="B1258" s="107">
        <v>45278</v>
      </c>
      <c r="C1258" s="70">
        <v>112.59396912</v>
      </c>
    </row>
    <row r="1259" spans="1:3" x14ac:dyDescent="0.3">
      <c r="A1259" t="s">
        <v>2</v>
      </c>
      <c r="B1259" s="107">
        <v>45279</v>
      </c>
      <c r="C1259" s="70">
        <v>112.60970143</v>
      </c>
    </row>
    <row r="1260" spans="1:3" x14ac:dyDescent="0.3">
      <c r="A1260" t="s">
        <v>2</v>
      </c>
      <c r="B1260" s="107">
        <v>45280</v>
      </c>
      <c r="C1260" s="70">
        <v>112.62458751</v>
      </c>
    </row>
    <row r="1261" spans="1:3" x14ac:dyDescent="0.3">
      <c r="A1261" t="s">
        <v>2</v>
      </c>
      <c r="B1261" s="107">
        <v>45281</v>
      </c>
      <c r="C1261" s="70">
        <v>112.64011119</v>
      </c>
    </row>
    <row r="1262" spans="1:3" x14ac:dyDescent="0.3">
      <c r="A1262" t="s">
        <v>2</v>
      </c>
      <c r="B1262" s="107">
        <v>45282</v>
      </c>
      <c r="C1262" s="70">
        <v>112.65574502</v>
      </c>
    </row>
    <row r="1263" spans="1:3" x14ac:dyDescent="0.3">
      <c r="A1263" t="s">
        <v>2</v>
      </c>
      <c r="B1263" s="107">
        <v>45287</v>
      </c>
      <c r="C1263" s="70">
        <v>112.73299908</v>
      </c>
    </row>
    <row r="1264" spans="1:3" x14ac:dyDescent="0.3">
      <c r="A1264" t="s">
        <v>2</v>
      </c>
      <c r="B1264" s="107">
        <v>45288</v>
      </c>
      <c r="C1264" s="70">
        <v>112.74836474</v>
      </c>
    </row>
    <row r="1265" spans="1:3" x14ac:dyDescent="0.3">
      <c r="A1265" t="s">
        <v>2</v>
      </c>
      <c r="B1265" s="107">
        <v>45289</v>
      </c>
      <c r="C1265" s="70">
        <v>112.76197486</v>
      </c>
    </row>
  </sheetData>
  <pageMargins left="0.7" right="0.7" top="0.75" bottom="0.75" header="0.3" footer="0.3"/>
  <pageSetup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10390-D7DD-48D1-BDAC-92AF15EA52F8}">
  <sheetPr>
    <tabColor theme="0" tint="-0.14999847407452621"/>
  </sheetPr>
  <dimension ref="A1:H1265"/>
  <sheetViews>
    <sheetView showGridLines="0" zoomScale="85" zoomScaleNormal="85" workbookViewId="0"/>
  </sheetViews>
  <sheetFormatPr defaultColWidth="8.5546875" defaultRowHeight="14.4" x14ac:dyDescent="0.3"/>
  <cols>
    <col min="1" max="1" width="23.5546875" customWidth="1"/>
    <col min="2" max="2" width="10.44140625" bestFit="1" customWidth="1"/>
    <col min="3" max="5" width="11.88671875" customWidth="1"/>
    <col min="6" max="6" width="15" style="112" bestFit="1" customWidth="1"/>
    <col min="7" max="8" width="15" bestFit="1" customWidth="1"/>
  </cols>
  <sheetData>
    <row r="1" spans="1:8" x14ac:dyDescent="0.3">
      <c r="A1" s="103" t="s">
        <v>168</v>
      </c>
      <c r="B1" s="103"/>
      <c r="C1" s="103"/>
      <c r="D1" s="103"/>
      <c r="E1" s="103"/>
      <c r="F1" s="109"/>
    </row>
    <row r="2" spans="1:8" x14ac:dyDescent="0.3">
      <c r="A2" s="105" t="s">
        <v>21</v>
      </c>
      <c r="B2" s="105" t="s">
        <v>9</v>
      </c>
      <c r="C2" s="105" t="s">
        <v>70</v>
      </c>
      <c r="D2" s="105" t="s">
        <v>71</v>
      </c>
      <c r="E2" s="105" t="s">
        <v>72</v>
      </c>
      <c r="F2" s="110" t="s">
        <v>73</v>
      </c>
      <c r="G2" s="110" t="s">
        <v>74</v>
      </c>
      <c r="H2" s="110" t="s">
        <v>75</v>
      </c>
    </row>
    <row r="3" spans="1:8" x14ac:dyDescent="0.3">
      <c r="A3" t="s">
        <v>76</v>
      </c>
      <c r="B3" s="107">
        <v>43467</v>
      </c>
      <c r="C3" s="211"/>
      <c r="D3" s="211"/>
      <c r="E3" s="211"/>
      <c r="F3" s="111"/>
      <c r="G3" s="111"/>
      <c r="H3" s="111"/>
    </row>
    <row r="4" spans="1:8" x14ac:dyDescent="0.3">
      <c r="A4" t="s">
        <v>76</v>
      </c>
      <c r="B4" s="107">
        <v>43468</v>
      </c>
      <c r="C4" s="211"/>
      <c r="D4" s="211"/>
      <c r="E4" s="211"/>
      <c r="F4" s="111"/>
      <c r="G4" s="111"/>
      <c r="H4" s="111"/>
    </row>
    <row r="5" spans="1:8" x14ac:dyDescent="0.3">
      <c r="A5" t="s">
        <v>76</v>
      </c>
      <c r="B5" s="107">
        <v>43469</v>
      </c>
      <c r="C5" s="211"/>
      <c r="D5" s="211"/>
      <c r="E5" s="211"/>
      <c r="F5" s="111"/>
      <c r="G5" s="111"/>
      <c r="H5" s="111"/>
    </row>
    <row r="6" spans="1:8" x14ac:dyDescent="0.3">
      <c r="A6" t="s">
        <v>76</v>
      </c>
      <c r="B6" s="107">
        <v>43472</v>
      </c>
      <c r="C6" s="211"/>
      <c r="D6" s="211"/>
      <c r="E6" s="211"/>
      <c r="F6" s="111"/>
      <c r="G6" s="111"/>
      <c r="H6" s="111"/>
    </row>
    <row r="7" spans="1:8" x14ac:dyDescent="0.3">
      <c r="A7" t="s">
        <v>76</v>
      </c>
      <c r="B7" s="107">
        <v>43473</v>
      </c>
      <c r="C7" s="211"/>
      <c r="D7" s="211"/>
      <c r="E7" s="211"/>
      <c r="F7" s="111"/>
      <c r="G7" s="111"/>
      <c r="H7" s="111"/>
    </row>
    <row r="8" spans="1:8" x14ac:dyDescent="0.3">
      <c r="A8" t="s">
        <v>76</v>
      </c>
      <c r="B8" s="107">
        <v>43474</v>
      </c>
      <c r="C8" s="211"/>
      <c r="D8" s="211"/>
      <c r="E8" s="211"/>
      <c r="F8" s="111"/>
      <c r="G8" s="111"/>
      <c r="H8" s="111"/>
    </row>
    <row r="9" spans="1:8" x14ac:dyDescent="0.3">
      <c r="A9" t="s">
        <v>76</v>
      </c>
      <c r="B9" s="107">
        <v>43475</v>
      </c>
      <c r="C9" s="211"/>
      <c r="D9" s="211"/>
      <c r="E9" s="211"/>
      <c r="F9" s="111"/>
      <c r="G9" s="111"/>
      <c r="H9" s="111"/>
    </row>
    <row r="10" spans="1:8" x14ac:dyDescent="0.3">
      <c r="A10" t="s">
        <v>76</v>
      </c>
      <c r="B10" s="107">
        <v>43476</v>
      </c>
      <c r="C10" s="211"/>
      <c r="D10" s="211"/>
      <c r="E10" s="211"/>
      <c r="F10" s="111"/>
      <c r="G10" s="111"/>
      <c r="H10" s="111"/>
    </row>
    <row r="11" spans="1:8" x14ac:dyDescent="0.3">
      <c r="A11" t="s">
        <v>76</v>
      </c>
      <c r="B11" s="107">
        <v>43479</v>
      </c>
      <c r="C11" s="211"/>
      <c r="D11" s="211"/>
      <c r="E11" s="211"/>
      <c r="F11" s="111"/>
      <c r="G11" s="111"/>
      <c r="H11" s="111"/>
    </row>
    <row r="12" spans="1:8" x14ac:dyDescent="0.3">
      <c r="A12" t="s">
        <v>76</v>
      </c>
      <c r="B12" s="107">
        <v>43480</v>
      </c>
      <c r="C12" s="211"/>
      <c r="D12" s="211"/>
      <c r="E12" s="211"/>
      <c r="F12" s="111"/>
      <c r="G12" s="111"/>
      <c r="H12" s="111"/>
    </row>
    <row r="13" spans="1:8" x14ac:dyDescent="0.3">
      <c r="A13" t="s">
        <v>76</v>
      </c>
      <c r="B13" s="107">
        <v>43481</v>
      </c>
      <c r="C13" s="211"/>
      <c r="D13" s="211"/>
      <c r="E13" s="211"/>
      <c r="F13" s="111"/>
      <c r="G13" s="111"/>
      <c r="H13" s="111"/>
    </row>
    <row r="14" spans="1:8" x14ac:dyDescent="0.3">
      <c r="A14" t="s">
        <v>76</v>
      </c>
      <c r="B14" s="107">
        <v>43482</v>
      </c>
      <c r="C14" s="211"/>
      <c r="D14" s="211"/>
      <c r="E14" s="211"/>
      <c r="F14" s="111"/>
      <c r="G14" s="111"/>
      <c r="H14" s="111"/>
    </row>
    <row r="15" spans="1:8" x14ac:dyDescent="0.3">
      <c r="A15" t="s">
        <v>76</v>
      </c>
      <c r="B15" s="107">
        <v>43483</v>
      </c>
      <c r="C15" s="211"/>
      <c r="D15" s="211"/>
      <c r="E15" s="211"/>
      <c r="F15" s="111"/>
      <c r="G15" s="111"/>
      <c r="H15" s="111"/>
    </row>
    <row r="16" spans="1:8" x14ac:dyDescent="0.3">
      <c r="A16" t="s">
        <v>76</v>
      </c>
      <c r="B16" s="107">
        <v>43486</v>
      </c>
      <c r="C16" s="211"/>
      <c r="D16" s="211"/>
      <c r="E16" s="211"/>
      <c r="F16" s="111"/>
      <c r="G16" s="111"/>
      <c r="H16" s="111"/>
    </row>
    <row r="17" spans="1:8" x14ac:dyDescent="0.3">
      <c r="A17" t="s">
        <v>76</v>
      </c>
      <c r="B17" s="107">
        <v>43487</v>
      </c>
      <c r="C17" s="211"/>
      <c r="D17" s="211"/>
      <c r="E17" s="211"/>
      <c r="F17" s="111"/>
      <c r="G17" s="111"/>
      <c r="H17" s="111"/>
    </row>
    <row r="18" spans="1:8" x14ac:dyDescent="0.3">
      <c r="A18" t="s">
        <v>76</v>
      </c>
      <c r="B18" s="107">
        <v>43488</v>
      </c>
      <c r="C18" s="211"/>
      <c r="D18" s="211"/>
      <c r="E18" s="211"/>
      <c r="F18" s="111"/>
      <c r="G18" s="111"/>
      <c r="H18" s="111"/>
    </row>
    <row r="19" spans="1:8" x14ac:dyDescent="0.3">
      <c r="A19" t="s">
        <v>76</v>
      </c>
      <c r="B19" s="107">
        <v>43489</v>
      </c>
      <c r="C19" s="211"/>
      <c r="D19" s="211"/>
      <c r="E19" s="211"/>
      <c r="F19" s="111"/>
      <c r="G19" s="111"/>
      <c r="H19" s="111"/>
    </row>
    <row r="20" spans="1:8" x14ac:dyDescent="0.3">
      <c r="A20" t="s">
        <v>76</v>
      </c>
      <c r="B20" s="107">
        <v>43490</v>
      </c>
      <c r="C20" s="211"/>
      <c r="D20" s="211"/>
      <c r="E20" s="211"/>
      <c r="F20" s="111"/>
      <c r="G20" s="111"/>
      <c r="H20" s="111"/>
    </row>
    <row r="21" spans="1:8" x14ac:dyDescent="0.3">
      <c r="A21" t="s">
        <v>76</v>
      </c>
      <c r="B21" s="107">
        <v>43493</v>
      </c>
      <c r="C21" s="211"/>
      <c r="D21" s="211"/>
      <c r="E21" s="211"/>
      <c r="F21" s="111"/>
      <c r="G21" s="111"/>
      <c r="H21" s="111"/>
    </row>
    <row r="22" spans="1:8" x14ac:dyDescent="0.3">
      <c r="A22" t="s">
        <v>76</v>
      </c>
      <c r="B22" s="107">
        <v>43494</v>
      </c>
      <c r="C22" s="211"/>
      <c r="D22" s="211"/>
      <c r="E22" s="211"/>
      <c r="F22" s="111"/>
      <c r="G22" s="111"/>
      <c r="H22" s="111"/>
    </row>
    <row r="23" spans="1:8" x14ac:dyDescent="0.3">
      <c r="A23" t="s">
        <v>76</v>
      </c>
      <c r="B23" s="107">
        <v>43495</v>
      </c>
      <c r="C23" s="211"/>
      <c r="D23" s="211"/>
      <c r="E23" s="211"/>
      <c r="F23" s="111"/>
      <c r="G23" s="111"/>
      <c r="H23" s="111"/>
    </row>
    <row r="24" spans="1:8" x14ac:dyDescent="0.3">
      <c r="A24" t="s">
        <v>76</v>
      </c>
      <c r="B24" s="107">
        <v>43496</v>
      </c>
      <c r="C24" s="211"/>
      <c r="D24" s="211"/>
      <c r="E24" s="211"/>
      <c r="F24" s="111"/>
      <c r="G24" s="111"/>
      <c r="H24" s="111"/>
    </row>
    <row r="25" spans="1:8" x14ac:dyDescent="0.3">
      <c r="A25" t="s">
        <v>76</v>
      </c>
      <c r="B25" s="107">
        <v>43497</v>
      </c>
      <c r="C25" s="211">
        <v>1.0515300000000001</v>
      </c>
      <c r="D25" s="211"/>
      <c r="E25" s="211"/>
      <c r="F25" s="111">
        <f t="shared" ref="F25:F68" si="0">C25/100</f>
        <v>1.05153E-2</v>
      </c>
      <c r="G25" s="111"/>
      <c r="H25" s="111"/>
    </row>
    <row r="26" spans="1:8" x14ac:dyDescent="0.3">
      <c r="A26" t="s">
        <v>76</v>
      </c>
      <c r="B26" s="107">
        <v>43500</v>
      </c>
      <c r="C26" s="211">
        <v>1.0609599999999999</v>
      </c>
      <c r="D26" s="211"/>
      <c r="E26" s="211"/>
      <c r="F26" s="111">
        <f t="shared" si="0"/>
        <v>1.0609599999999999E-2</v>
      </c>
      <c r="G26" s="111"/>
      <c r="H26" s="111"/>
    </row>
    <row r="27" spans="1:8" x14ac:dyDescent="0.3">
      <c r="A27" t="s">
        <v>76</v>
      </c>
      <c r="B27" s="107">
        <v>43501</v>
      </c>
      <c r="C27" s="211">
        <v>1.0666199999999999</v>
      </c>
      <c r="D27" s="211"/>
      <c r="E27" s="211"/>
      <c r="F27" s="111">
        <f t="shared" si="0"/>
        <v>1.0666199999999999E-2</v>
      </c>
      <c r="G27" s="111"/>
      <c r="H27" s="111"/>
    </row>
    <row r="28" spans="1:8" x14ac:dyDescent="0.3">
      <c r="A28" t="s">
        <v>76</v>
      </c>
      <c r="B28" s="107">
        <v>43502</v>
      </c>
      <c r="C28" s="211">
        <v>1.07273</v>
      </c>
      <c r="D28" s="211"/>
      <c r="E28" s="211"/>
      <c r="F28" s="111">
        <f t="shared" si="0"/>
        <v>1.07273E-2</v>
      </c>
      <c r="G28" s="111"/>
      <c r="H28" s="111"/>
    </row>
    <row r="29" spans="1:8" x14ac:dyDescent="0.3">
      <c r="A29" t="s">
        <v>76</v>
      </c>
      <c r="B29" s="107">
        <v>43503</v>
      </c>
      <c r="C29" s="211">
        <v>1.0624800000000001</v>
      </c>
      <c r="D29" s="211"/>
      <c r="E29" s="211"/>
      <c r="F29" s="111">
        <f t="shared" si="0"/>
        <v>1.06248E-2</v>
      </c>
      <c r="G29" s="111"/>
      <c r="H29" s="111"/>
    </row>
    <row r="30" spans="1:8" x14ac:dyDescent="0.3">
      <c r="A30" t="s">
        <v>76</v>
      </c>
      <c r="B30" s="107">
        <v>43504</v>
      </c>
      <c r="C30" s="211">
        <v>1.0592200000000001</v>
      </c>
      <c r="D30" s="211"/>
      <c r="E30" s="211"/>
      <c r="F30" s="111">
        <f t="shared" si="0"/>
        <v>1.0592200000000001E-2</v>
      </c>
      <c r="G30" s="111"/>
      <c r="H30" s="111"/>
    </row>
    <row r="31" spans="1:8" x14ac:dyDescent="0.3">
      <c r="A31" t="s">
        <v>76</v>
      </c>
      <c r="B31" s="107">
        <v>43507</v>
      </c>
      <c r="C31" s="211">
        <v>1.0525</v>
      </c>
      <c r="D31" s="211"/>
      <c r="E31" s="211"/>
      <c r="F31" s="111">
        <f t="shared" si="0"/>
        <v>1.0525E-2</v>
      </c>
      <c r="G31" s="111"/>
      <c r="H31" s="111"/>
    </row>
    <row r="32" spans="1:8" x14ac:dyDescent="0.3">
      <c r="A32" t="s">
        <v>76</v>
      </c>
      <c r="B32" s="107">
        <v>43508</v>
      </c>
      <c r="C32" s="211">
        <v>1.06124</v>
      </c>
      <c r="D32" s="211"/>
      <c r="E32" s="211"/>
      <c r="F32" s="111">
        <f t="shared" si="0"/>
        <v>1.0612399999999999E-2</v>
      </c>
      <c r="G32" s="111"/>
      <c r="H32" s="111"/>
    </row>
    <row r="33" spans="1:8" x14ac:dyDescent="0.3">
      <c r="A33" t="s">
        <v>76</v>
      </c>
      <c r="B33" s="107">
        <v>43509</v>
      </c>
      <c r="C33" s="211">
        <v>1.07036</v>
      </c>
      <c r="D33" s="211"/>
      <c r="E33" s="211"/>
      <c r="F33" s="111">
        <f t="shared" si="0"/>
        <v>1.0703600000000001E-2</v>
      </c>
      <c r="G33" s="111"/>
      <c r="H33" s="111"/>
    </row>
    <row r="34" spans="1:8" x14ac:dyDescent="0.3">
      <c r="A34" t="s">
        <v>76</v>
      </c>
      <c r="B34" s="107">
        <v>43510</v>
      </c>
      <c r="C34" s="211">
        <v>1.0632900000000001</v>
      </c>
      <c r="D34" s="211"/>
      <c r="E34" s="211"/>
      <c r="F34" s="111">
        <f t="shared" si="0"/>
        <v>1.0632900000000001E-2</v>
      </c>
      <c r="G34" s="111"/>
      <c r="H34" s="111"/>
    </row>
    <row r="35" spans="1:8" x14ac:dyDescent="0.3">
      <c r="A35" t="s">
        <v>76</v>
      </c>
      <c r="B35" s="107">
        <v>43511</v>
      </c>
      <c r="C35" s="211">
        <v>1.0665800000000001</v>
      </c>
      <c r="D35" s="211"/>
      <c r="E35" s="211"/>
      <c r="F35" s="111">
        <f t="shared" si="0"/>
        <v>1.0665800000000001E-2</v>
      </c>
      <c r="G35" s="111"/>
      <c r="H35" s="111"/>
    </row>
    <row r="36" spans="1:8" x14ac:dyDescent="0.3">
      <c r="A36" t="s">
        <v>76</v>
      </c>
      <c r="B36" s="107">
        <v>43514</v>
      </c>
      <c r="C36" s="211">
        <v>1.07568</v>
      </c>
      <c r="D36" s="211"/>
      <c r="E36" s="211"/>
      <c r="F36" s="111">
        <f t="shared" si="0"/>
        <v>1.07568E-2</v>
      </c>
      <c r="G36" s="111"/>
      <c r="H36" s="111"/>
    </row>
    <row r="37" spans="1:8" x14ac:dyDescent="0.3">
      <c r="A37" t="s">
        <v>76</v>
      </c>
      <c r="B37" s="107">
        <v>43515</v>
      </c>
      <c r="C37" s="211">
        <v>1.0820700000000001</v>
      </c>
      <c r="D37" s="211"/>
      <c r="E37" s="211"/>
      <c r="F37" s="111">
        <f t="shared" si="0"/>
        <v>1.0820700000000001E-2</v>
      </c>
      <c r="G37" s="111"/>
      <c r="H37" s="111"/>
    </row>
    <row r="38" spans="1:8" x14ac:dyDescent="0.3">
      <c r="A38" t="s">
        <v>76</v>
      </c>
      <c r="B38" s="107">
        <v>43516</v>
      </c>
      <c r="C38" s="211">
        <v>1.0869599999999999</v>
      </c>
      <c r="D38" s="211"/>
      <c r="E38" s="211"/>
      <c r="F38" s="111">
        <f t="shared" si="0"/>
        <v>1.08696E-2</v>
      </c>
      <c r="G38" s="111"/>
      <c r="H38" s="111"/>
    </row>
    <row r="39" spans="1:8" x14ac:dyDescent="0.3">
      <c r="A39" t="s">
        <v>76</v>
      </c>
      <c r="B39" s="107">
        <v>43517</v>
      </c>
      <c r="C39" s="211">
        <v>1.10093</v>
      </c>
      <c r="D39" s="211"/>
      <c r="E39" s="211"/>
      <c r="F39" s="111">
        <f t="shared" si="0"/>
        <v>1.10093E-2</v>
      </c>
      <c r="G39" s="111"/>
      <c r="H39" s="111"/>
    </row>
    <row r="40" spans="1:8" x14ac:dyDescent="0.3">
      <c r="A40" t="s">
        <v>76</v>
      </c>
      <c r="B40" s="107">
        <v>43518</v>
      </c>
      <c r="C40" s="211">
        <v>1.11469</v>
      </c>
      <c r="D40" s="211"/>
      <c r="E40" s="211"/>
      <c r="F40" s="111">
        <f t="shared" si="0"/>
        <v>1.11469E-2</v>
      </c>
      <c r="G40" s="111"/>
      <c r="H40" s="111"/>
    </row>
    <row r="41" spans="1:8" x14ac:dyDescent="0.3">
      <c r="A41" t="s">
        <v>76</v>
      </c>
      <c r="B41" s="107">
        <v>43521</v>
      </c>
      <c r="C41" s="211">
        <v>1.15036</v>
      </c>
      <c r="D41" s="211"/>
      <c r="E41" s="211"/>
      <c r="F41" s="111">
        <f t="shared" si="0"/>
        <v>1.1503600000000001E-2</v>
      </c>
      <c r="G41" s="111"/>
      <c r="H41" s="111"/>
    </row>
    <row r="42" spans="1:8" x14ac:dyDescent="0.3">
      <c r="A42" t="s">
        <v>76</v>
      </c>
      <c r="B42" s="107">
        <v>43522</v>
      </c>
      <c r="C42" s="211">
        <v>1.1420699999999999</v>
      </c>
      <c r="D42" s="211"/>
      <c r="E42" s="211"/>
      <c r="F42" s="111">
        <f t="shared" si="0"/>
        <v>1.1420699999999999E-2</v>
      </c>
      <c r="G42" s="111"/>
      <c r="H42" s="111"/>
    </row>
    <row r="43" spans="1:8" x14ac:dyDescent="0.3">
      <c r="A43" t="s">
        <v>76</v>
      </c>
      <c r="B43" s="107">
        <v>43523</v>
      </c>
      <c r="C43" s="211">
        <v>1.13151</v>
      </c>
      <c r="D43" s="211"/>
      <c r="E43" s="211"/>
      <c r="F43" s="111">
        <f t="shared" si="0"/>
        <v>1.13151E-2</v>
      </c>
      <c r="G43" s="111"/>
      <c r="H43" s="111"/>
    </row>
    <row r="44" spans="1:8" x14ac:dyDescent="0.3">
      <c r="A44" t="s">
        <v>76</v>
      </c>
      <c r="B44" s="107">
        <v>43524</v>
      </c>
      <c r="C44" s="211">
        <v>1.1782300000000001</v>
      </c>
      <c r="D44" s="211"/>
      <c r="E44" s="211"/>
      <c r="F44" s="111">
        <f t="shared" si="0"/>
        <v>1.1782300000000001E-2</v>
      </c>
      <c r="G44" s="111"/>
      <c r="H44" s="111"/>
    </row>
    <row r="45" spans="1:8" x14ac:dyDescent="0.3">
      <c r="A45" t="s">
        <v>76</v>
      </c>
      <c r="B45" s="107">
        <v>43525</v>
      </c>
      <c r="C45" s="211">
        <v>1.2170300000000001</v>
      </c>
      <c r="D45" s="211"/>
      <c r="E45" s="211"/>
      <c r="F45" s="111">
        <f t="shared" si="0"/>
        <v>1.21703E-2</v>
      </c>
      <c r="G45" s="111"/>
      <c r="H45" s="111"/>
    </row>
    <row r="46" spans="1:8" x14ac:dyDescent="0.3">
      <c r="A46" t="s">
        <v>76</v>
      </c>
      <c r="B46" s="107">
        <v>43528</v>
      </c>
      <c r="C46" s="211">
        <v>1.2199199999999999</v>
      </c>
      <c r="D46" s="211"/>
      <c r="E46" s="211"/>
      <c r="F46" s="111">
        <f t="shared" si="0"/>
        <v>1.2199199999999999E-2</v>
      </c>
      <c r="G46" s="111"/>
      <c r="H46" s="111"/>
    </row>
    <row r="47" spans="1:8" x14ac:dyDescent="0.3">
      <c r="A47" t="s">
        <v>76</v>
      </c>
      <c r="B47" s="107">
        <v>43529</v>
      </c>
      <c r="C47" s="211">
        <v>1.2217800000000001</v>
      </c>
      <c r="D47" s="211"/>
      <c r="E47" s="211"/>
      <c r="F47" s="111">
        <f t="shared" si="0"/>
        <v>1.2217800000000001E-2</v>
      </c>
      <c r="G47" s="111"/>
      <c r="H47" s="111"/>
    </row>
    <row r="48" spans="1:8" x14ac:dyDescent="0.3">
      <c r="A48" t="s">
        <v>76</v>
      </c>
      <c r="B48" s="107">
        <v>43530</v>
      </c>
      <c r="C48" s="211">
        <v>1.22346</v>
      </c>
      <c r="D48" s="211"/>
      <c r="E48" s="211"/>
      <c r="F48" s="111">
        <f t="shared" si="0"/>
        <v>1.22346E-2</v>
      </c>
      <c r="G48" s="111"/>
      <c r="H48" s="111"/>
    </row>
    <row r="49" spans="1:8" x14ac:dyDescent="0.3">
      <c r="A49" t="s">
        <v>76</v>
      </c>
      <c r="B49" s="107">
        <v>43531</v>
      </c>
      <c r="C49" s="211">
        <v>1.22675</v>
      </c>
      <c r="D49" s="211"/>
      <c r="E49" s="211"/>
      <c r="F49" s="111">
        <f t="shared" si="0"/>
        <v>1.2267500000000001E-2</v>
      </c>
      <c r="G49" s="111"/>
      <c r="H49" s="111"/>
    </row>
    <row r="50" spans="1:8" x14ac:dyDescent="0.3">
      <c r="A50" t="s">
        <v>76</v>
      </c>
      <c r="B50" s="107">
        <v>43532</v>
      </c>
      <c r="C50" s="211">
        <v>1.22875</v>
      </c>
      <c r="D50" s="211"/>
      <c r="E50" s="211"/>
      <c r="F50" s="111">
        <f t="shared" si="0"/>
        <v>1.22875E-2</v>
      </c>
      <c r="G50" s="111"/>
      <c r="H50" s="111"/>
    </row>
    <row r="51" spans="1:8" x14ac:dyDescent="0.3">
      <c r="A51" t="s">
        <v>76</v>
      </c>
      <c r="B51" s="107">
        <v>43535</v>
      </c>
      <c r="C51" s="211">
        <v>1.2415099999999999</v>
      </c>
      <c r="D51" s="211"/>
      <c r="E51" s="211"/>
      <c r="F51" s="111">
        <f t="shared" si="0"/>
        <v>1.2415099999999998E-2</v>
      </c>
      <c r="G51" s="111"/>
      <c r="H51" s="111"/>
    </row>
    <row r="52" spans="1:8" x14ac:dyDescent="0.3">
      <c r="A52" t="s">
        <v>76</v>
      </c>
      <c r="B52" s="107">
        <v>43536</v>
      </c>
      <c r="C52" s="211">
        <v>1.2393000000000001</v>
      </c>
      <c r="D52" s="211"/>
      <c r="E52" s="211"/>
      <c r="F52" s="111">
        <f t="shared" si="0"/>
        <v>1.2393000000000001E-2</v>
      </c>
      <c r="G52" s="111"/>
      <c r="H52" s="111"/>
    </row>
    <row r="53" spans="1:8" x14ac:dyDescent="0.3">
      <c r="A53" t="s">
        <v>76</v>
      </c>
      <c r="B53" s="107">
        <v>43537</v>
      </c>
      <c r="C53" s="211">
        <v>1.2374400000000001</v>
      </c>
      <c r="D53" s="211"/>
      <c r="E53" s="211"/>
      <c r="F53" s="111">
        <f t="shared" si="0"/>
        <v>1.2374400000000001E-2</v>
      </c>
      <c r="G53" s="111"/>
      <c r="H53" s="111"/>
    </row>
    <row r="54" spans="1:8" x14ac:dyDescent="0.3">
      <c r="A54" t="s">
        <v>76</v>
      </c>
      <c r="B54" s="107">
        <v>43538</v>
      </c>
      <c r="C54" s="211">
        <v>1.23529</v>
      </c>
      <c r="D54" s="211"/>
      <c r="E54" s="211"/>
      <c r="F54" s="111">
        <f t="shared" si="0"/>
        <v>1.23529E-2</v>
      </c>
      <c r="G54" s="111"/>
      <c r="H54" s="111"/>
    </row>
    <row r="55" spans="1:8" x14ac:dyDescent="0.3">
      <c r="A55" t="s">
        <v>76</v>
      </c>
      <c r="B55" s="107">
        <v>43539</v>
      </c>
      <c r="C55" s="211">
        <v>1.2349699999999999</v>
      </c>
      <c r="D55" s="211"/>
      <c r="E55" s="211"/>
      <c r="F55" s="111">
        <f t="shared" si="0"/>
        <v>1.2349699999999998E-2</v>
      </c>
      <c r="G55" s="111"/>
      <c r="H55" s="111"/>
    </row>
    <row r="56" spans="1:8" x14ac:dyDescent="0.3">
      <c r="A56" t="s">
        <v>76</v>
      </c>
      <c r="B56" s="107">
        <v>43542</v>
      </c>
      <c r="C56" s="211">
        <v>1.2387300000000001</v>
      </c>
      <c r="D56" s="211"/>
      <c r="E56" s="211"/>
      <c r="F56" s="111">
        <f t="shared" si="0"/>
        <v>1.23873E-2</v>
      </c>
      <c r="G56" s="111"/>
      <c r="H56" s="111"/>
    </row>
    <row r="57" spans="1:8" x14ac:dyDescent="0.3">
      <c r="A57" t="s">
        <v>76</v>
      </c>
      <c r="B57" s="107">
        <v>43543</v>
      </c>
      <c r="C57" s="211">
        <v>1.2403</v>
      </c>
      <c r="D57" s="211"/>
      <c r="E57" s="211"/>
      <c r="F57" s="111">
        <f t="shared" si="0"/>
        <v>1.2402999999999999E-2</v>
      </c>
      <c r="G57" s="111"/>
      <c r="H57" s="111"/>
    </row>
    <row r="58" spans="1:8" x14ac:dyDescent="0.3">
      <c r="A58" t="s">
        <v>76</v>
      </c>
      <c r="B58" s="107">
        <v>43544</v>
      </c>
      <c r="C58" s="211">
        <v>1.2427699999999999</v>
      </c>
      <c r="D58" s="211"/>
      <c r="E58" s="211"/>
      <c r="F58" s="111">
        <f t="shared" si="0"/>
        <v>1.24277E-2</v>
      </c>
      <c r="G58" s="111"/>
      <c r="H58" s="111"/>
    </row>
    <row r="59" spans="1:8" x14ac:dyDescent="0.3">
      <c r="A59" t="s">
        <v>76</v>
      </c>
      <c r="B59" s="107">
        <v>43545</v>
      </c>
      <c r="C59" s="211">
        <v>1.2434799999999999</v>
      </c>
      <c r="D59" s="211"/>
      <c r="E59" s="211"/>
      <c r="F59" s="111">
        <f t="shared" si="0"/>
        <v>1.2434799999999999E-2</v>
      </c>
      <c r="G59" s="111"/>
      <c r="H59" s="111"/>
    </row>
    <row r="60" spans="1:8" x14ac:dyDescent="0.3">
      <c r="A60" t="s">
        <v>76</v>
      </c>
      <c r="B60" s="107">
        <v>43546</v>
      </c>
      <c r="C60" s="211">
        <v>1.2465900000000001</v>
      </c>
      <c r="D60" s="211"/>
      <c r="E60" s="211"/>
      <c r="F60" s="111">
        <f t="shared" si="0"/>
        <v>1.24659E-2</v>
      </c>
      <c r="G60" s="111"/>
      <c r="H60" s="111"/>
    </row>
    <row r="61" spans="1:8" x14ac:dyDescent="0.3">
      <c r="A61" t="s">
        <v>76</v>
      </c>
      <c r="B61" s="107">
        <v>43549</v>
      </c>
      <c r="C61" s="211">
        <v>1.25281</v>
      </c>
      <c r="D61" s="211"/>
      <c r="E61" s="211"/>
      <c r="F61" s="111">
        <f t="shared" si="0"/>
        <v>1.25281E-2</v>
      </c>
      <c r="G61" s="111"/>
      <c r="H61" s="111"/>
    </row>
    <row r="62" spans="1:8" x14ac:dyDescent="0.3">
      <c r="A62" t="s">
        <v>76</v>
      </c>
      <c r="B62" s="107">
        <v>43550</v>
      </c>
      <c r="C62" s="211">
        <v>1.2630699999999999</v>
      </c>
      <c r="D62" s="211"/>
      <c r="E62" s="211"/>
      <c r="F62" s="111">
        <f t="shared" si="0"/>
        <v>1.26307E-2</v>
      </c>
      <c r="G62" s="111"/>
      <c r="H62" s="111"/>
    </row>
    <row r="63" spans="1:8" x14ac:dyDescent="0.3">
      <c r="A63" t="s">
        <v>76</v>
      </c>
      <c r="B63" s="107">
        <v>43551</v>
      </c>
      <c r="C63" s="211">
        <v>1.2754000000000001</v>
      </c>
      <c r="D63" s="211"/>
      <c r="E63" s="211"/>
      <c r="F63" s="111">
        <f t="shared" si="0"/>
        <v>1.2754000000000001E-2</v>
      </c>
      <c r="G63" s="111"/>
      <c r="H63" s="111"/>
    </row>
    <row r="64" spans="1:8" x14ac:dyDescent="0.3">
      <c r="A64" t="s">
        <v>76</v>
      </c>
      <c r="B64" s="107">
        <v>43552</v>
      </c>
      <c r="C64" s="211">
        <v>1.2801899999999999</v>
      </c>
      <c r="D64" s="211"/>
      <c r="E64" s="211"/>
      <c r="F64" s="111">
        <f t="shared" si="0"/>
        <v>1.28019E-2</v>
      </c>
      <c r="G64" s="111"/>
      <c r="H64" s="111"/>
    </row>
    <row r="65" spans="1:8" x14ac:dyDescent="0.3">
      <c r="A65" t="s">
        <v>76</v>
      </c>
      <c r="B65" s="107">
        <v>43553</v>
      </c>
      <c r="C65" s="211">
        <v>1.27854</v>
      </c>
      <c r="D65" s="211"/>
      <c r="E65" s="211"/>
      <c r="F65" s="111">
        <f t="shared" si="0"/>
        <v>1.2785400000000001E-2</v>
      </c>
      <c r="G65" s="111"/>
      <c r="H65" s="111"/>
    </row>
    <row r="66" spans="1:8" x14ac:dyDescent="0.3">
      <c r="A66" t="s">
        <v>76</v>
      </c>
      <c r="B66" s="107">
        <v>43556</v>
      </c>
      <c r="C66" s="211">
        <v>1.2477799999999999</v>
      </c>
      <c r="D66" s="211">
        <v>1.1730700000000001</v>
      </c>
      <c r="E66" s="211"/>
      <c r="F66" s="111">
        <f t="shared" si="0"/>
        <v>1.2477799999999999E-2</v>
      </c>
      <c r="G66" s="111">
        <f>D66/100</f>
        <v>1.17307E-2</v>
      </c>
      <c r="H66" s="111"/>
    </row>
    <row r="67" spans="1:8" x14ac:dyDescent="0.3">
      <c r="A67" t="s">
        <v>76</v>
      </c>
      <c r="B67" s="107">
        <v>43557</v>
      </c>
      <c r="C67" s="211">
        <v>1.2472700000000001</v>
      </c>
      <c r="D67" s="211">
        <v>1.17374</v>
      </c>
      <c r="E67" s="211"/>
      <c r="F67" s="111">
        <f t="shared" si="0"/>
        <v>1.2472700000000001E-2</v>
      </c>
      <c r="G67" s="111">
        <f>D67/100</f>
        <v>1.17374E-2</v>
      </c>
      <c r="H67" s="111"/>
    </row>
    <row r="68" spans="1:8" x14ac:dyDescent="0.3">
      <c r="A68" t="s">
        <v>76</v>
      </c>
      <c r="B68" s="107">
        <v>43558</v>
      </c>
      <c r="C68" s="211">
        <v>1.24824</v>
      </c>
      <c r="D68" s="211">
        <v>1.1738999999999999</v>
      </c>
      <c r="E68" s="211"/>
      <c r="F68" s="111">
        <f t="shared" si="0"/>
        <v>1.2482399999999999E-2</v>
      </c>
      <c r="G68" s="111">
        <f t="shared" ref="G68:G131" si="1">D68/100</f>
        <v>1.1738999999999999E-2</v>
      </c>
      <c r="H68" s="111"/>
    </row>
    <row r="69" spans="1:8" x14ac:dyDescent="0.3">
      <c r="A69" t="s">
        <v>76</v>
      </c>
      <c r="B69" s="107">
        <v>43559</v>
      </c>
      <c r="C69" s="211">
        <v>1.2443299999999999</v>
      </c>
      <c r="D69" s="211">
        <v>1.1747099999999999</v>
      </c>
      <c r="E69" s="211"/>
      <c r="F69" s="111">
        <f t="shared" ref="F69:F132" si="2">C69/100</f>
        <v>1.2443299999999999E-2</v>
      </c>
      <c r="G69" s="111">
        <f t="shared" si="1"/>
        <v>1.17471E-2</v>
      </c>
      <c r="H69" s="111"/>
    </row>
    <row r="70" spans="1:8" x14ac:dyDescent="0.3">
      <c r="A70" t="s">
        <v>76</v>
      </c>
      <c r="B70" s="107">
        <v>43560</v>
      </c>
      <c r="C70" s="211">
        <v>1.2463</v>
      </c>
      <c r="D70" s="211">
        <v>1.17672</v>
      </c>
      <c r="E70" s="211"/>
      <c r="F70" s="111">
        <f t="shared" si="2"/>
        <v>1.2463E-2</v>
      </c>
      <c r="G70" s="111">
        <f t="shared" si="1"/>
        <v>1.17672E-2</v>
      </c>
      <c r="H70" s="111"/>
    </row>
    <row r="71" spans="1:8" x14ac:dyDescent="0.3">
      <c r="A71" t="s">
        <v>76</v>
      </c>
      <c r="B71" s="107">
        <v>43563</v>
      </c>
      <c r="C71" s="211">
        <v>1.2395099999999999</v>
      </c>
      <c r="D71" s="211">
        <v>1.1752</v>
      </c>
      <c r="E71" s="211"/>
      <c r="F71" s="111">
        <f t="shared" si="2"/>
        <v>1.2395099999999999E-2</v>
      </c>
      <c r="G71" s="111">
        <f t="shared" si="1"/>
        <v>1.1752E-2</v>
      </c>
      <c r="H71" s="111"/>
    </row>
    <row r="72" spans="1:8" x14ac:dyDescent="0.3">
      <c r="A72" t="s">
        <v>76</v>
      </c>
      <c r="B72" s="107">
        <v>43564</v>
      </c>
      <c r="C72" s="211">
        <v>1.2402</v>
      </c>
      <c r="D72" s="211">
        <v>1.1746300000000001</v>
      </c>
      <c r="E72" s="211"/>
      <c r="F72" s="111">
        <f t="shared" si="2"/>
        <v>1.2402E-2</v>
      </c>
      <c r="G72" s="111">
        <f t="shared" si="1"/>
        <v>1.1746300000000001E-2</v>
      </c>
      <c r="H72" s="111"/>
    </row>
    <row r="73" spans="1:8" x14ac:dyDescent="0.3">
      <c r="A73" t="s">
        <v>76</v>
      </c>
      <c r="B73" s="107">
        <v>43565</v>
      </c>
      <c r="C73" s="211">
        <v>1.2417800000000001</v>
      </c>
      <c r="D73" s="211">
        <v>1.1741299999999999</v>
      </c>
      <c r="E73" s="211"/>
      <c r="F73" s="111">
        <f t="shared" si="2"/>
        <v>1.2417800000000001E-2</v>
      </c>
      <c r="G73" s="111">
        <f t="shared" si="1"/>
        <v>1.17413E-2</v>
      </c>
      <c r="H73" s="111"/>
    </row>
    <row r="74" spans="1:8" x14ac:dyDescent="0.3">
      <c r="A74" t="s">
        <v>76</v>
      </c>
      <c r="B74" s="107">
        <v>43566</v>
      </c>
      <c r="C74" s="211">
        <v>1.2283500000000001</v>
      </c>
      <c r="D74" s="211">
        <v>1.173</v>
      </c>
      <c r="E74" s="211"/>
      <c r="F74" s="111">
        <f t="shared" si="2"/>
        <v>1.2283500000000001E-2</v>
      </c>
      <c r="G74" s="111">
        <f t="shared" si="1"/>
        <v>1.1730000000000001E-2</v>
      </c>
      <c r="H74" s="111"/>
    </row>
    <row r="75" spans="1:8" x14ac:dyDescent="0.3">
      <c r="A75" t="s">
        <v>76</v>
      </c>
      <c r="B75" s="107">
        <v>43567</v>
      </c>
      <c r="C75" s="211">
        <v>1.22925</v>
      </c>
      <c r="D75" s="211">
        <v>1.17441</v>
      </c>
      <c r="E75" s="211"/>
      <c r="F75" s="111">
        <f t="shared" si="2"/>
        <v>1.22925E-2</v>
      </c>
      <c r="G75" s="111">
        <f t="shared" si="1"/>
        <v>1.17441E-2</v>
      </c>
      <c r="H75" s="111"/>
    </row>
    <row r="76" spans="1:8" x14ac:dyDescent="0.3">
      <c r="A76" t="s">
        <v>76</v>
      </c>
      <c r="B76" s="107">
        <v>43570</v>
      </c>
      <c r="C76" s="211">
        <v>1.2197499999999999</v>
      </c>
      <c r="D76" s="211">
        <v>1.17286</v>
      </c>
      <c r="E76" s="211"/>
      <c r="F76" s="111">
        <f t="shared" si="2"/>
        <v>1.2197499999999998E-2</v>
      </c>
      <c r="G76" s="111">
        <f t="shared" si="1"/>
        <v>1.17286E-2</v>
      </c>
      <c r="H76" s="111"/>
    </row>
    <row r="77" spans="1:8" x14ac:dyDescent="0.3">
      <c r="A77" t="s">
        <v>76</v>
      </c>
      <c r="B77" s="107">
        <v>43571</v>
      </c>
      <c r="C77" s="211">
        <v>1.2239</v>
      </c>
      <c r="D77" s="211">
        <v>1.1746099999999999</v>
      </c>
      <c r="E77" s="211"/>
      <c r="F77" s="111">
        <f t="shared" si="2"/>
        <v>1.2239E-2</v>
      </c>
      <c r="G77" s="111">
        <f t="shared" si="1"/>
        <v>1.1746099999999999E-2</v>
      </c>
      <c r="H77" s="111"/>
    </row>
    <row r="78" spans="1:8" x14ac:dyDescent="0.3">
      <c r="A78" t="s">
        <v>76</v>
      </c>
      <c r="B78" s="107">
        <v>43572</v>
      </c>
      <c r="C78" s="211">
        <v>1.22804</v>
      </c>
      <c r="D78" s="211">
        <v>1.1763999999999999</v>
      </c>
      <c r="E78" s="211"/>
      <c r="F78" s="111">
        <f t="shared" si="2"/>
        <v>1.22804E-2</v>
      </c>
      <c r="G78" s="111">
        <f t="shared" si="1"/>
        <v>1.1763999999999998E-2</v>
      </c>
      <c r="H78" s="111"/>
    </row>
    <row r="79" spans="1:8" x14ac:dyDescent="0.3">
      <c r="A79" t="s">
        <v>76</v>
      </c>
      <c r="B79" s="107">
        <v>43573</v>
      </c>
      <c r="C79" s="211">
        <v>1.2244699999999999</v>
      </c>
      <c r="D79" s="211">
        <v>1.1788000000000001</v>
      </c>
      <c r="E79" s="211"/>
      <c r="F79" s="111">
        <f t="shared" si="2"/>
        <v>1.2244699999999999E-2</v>
      </c>
      <c r="G79" s="111">
        <f t="shared" si="1"/>
        <v>1.1788E-2</v>
      </c>
      <c r="H79" s="111"/>
    </row>
    <row r="80" spans="1:8" x14ac:dyDescent="0.3">
      <c r="A80" t="s">
        <v>76</v>
      </c>
      <c r="B80" s="107">
        <v>43574</v>
      </c>
      <c r="C80" s="211">
        <v>1.22376</v>
      </c>
      <c r="D80" s="211">
        <v>1.18018</v>
      </c>
      <c r="E80" s="211"/>
      <c r="F80" s="111">
        <f t="shared" si="2"/>
        <v>1.22376E-2</v>
      </c>
      <c r="G80" s="111">
        <f t="shared" si="1"/>
        <v>1.1801799999999999E-2</v>
      </c>
      <c r="H80" s="111"/>
    </row>
    <row r="81" spans="1:8" x14ac:dyDescent="0.3">
      <c r="A81" t="s">
        <v>76</v>
      </c>
      <c r="B81" s="107">
        <v>43578</v>
      </c>
      <c r="C81" s="211">
        <v>1.2296499999999999</v>
      </c>
      <c r="D81" s="211">
        <v>1.1990499999999999</v>
      </c>
      <c r="E81" s="211"/>
      <c r="F81" s="111">
        <f t="shared" si="2"/>
        <v>1.2296499999999998E-2</v>
      </c>
      <c r="G81" s="111">
        <f t="shared" si="1"/>
        <v>1.1990499999999999E-2</v>
      </c>
      <c r="H81" s="111"/>
    </row>
    <row r="82" spans="1:8" x14ac:dyDescent="0.3">
      <c r="A82" t="s">
        <v>76</v>
      </c>
      <c r="B82" s="107">
        <v>43579</v>
      </c>
      <c r="C82" s="211">
        <v>1.2319500000000001</v>
      </c>
      <c r="D82" s="211">
        <v>1.20503</v>
      </c>
      <c r="E82" s="211"/>
      <c r="F82" s="111">
        <f t="shared" si="2"/>
        <v>1.2319500000000001E-2</v>
      </c>
      <c r="G82" s="111">
        <f t="shared" si="1"/>
        <v>1.20503E-2</v>
      </c>
      <c r="H82" s="111"/>
    </row>
    <row r="83" spans="1:8" x14ac:dyDescent="0.3">
      <c r="A83" t="s">
        <v>76</v>
      </c>
      <c r="B83" s="107">
        <v>43580</v>
      </c>
      <c r="C83" s="211">
        <v>1.23403</v>
      </c>
      <c r="D83" s="211">
        <v>1.2122599999999999</v>
      </c>
      <c r="E83" s="211"/>
      <c r="F83" s="111">
        <f t="shared" si="2"/>
        <v>1.23403E-2</v>
      </c>
      <c r="G83" s="111">
        <f t="shared" si="1"/>
        <v>1.2122599999999999E-2</v>
      </c>
      <c r="H83" s="111"/>
    </row>
    <row r="84" spans="1:8" x14ac:dyDescent="0.3">
      <c r="A84" t="s">
        <v>76</v>
      </c>
      <c r="B84" s="107">
        <v>43581</v>
      </c>
      <c r="C84" s="211">
        <v>1.23729</v>
      </c>
      <c r="D84" s="211">
        <v>1.21296</v>
      </c>
      <c r="E84" s="211"/>
      <c r="F84" s="111">
        <f t="shared" si="2"/>
        <v>1.2372899999999999E-2</v>
      </c>
      <c r="G84" s="111">
        <f t="shared" si="1"/>
        <v>1.2129600000000001E-2</v>
      </c>
      <c r="H84" s="111"/>
    </row>
    <row r="85" spans="1:8" x14ac:dyDescent="0.3">
      <c r="A85" t="s">
        <v>76</v>
      </c>
      <c r="B85" s="107">
        <v>43584</v>
      </c>
      <c r="C85" s="211">
        <v>1.2119</v>
      </c>
      <c r="D85" s="211">
        <v>1.2285299999999999</v>
      </c>
      <c r="E85" s="211"/>
      <c r="F85" s="111">
        <f t="shared" si="2"/>
        <v>1.2119E-2</v>
      </c>
      <c r="G85" s="111">
        <f t="shared" si="1"/>
        <v>1.2285299999999999E-2</v>
      </c>
      <c r="H85" s="111"/>
    </row>
    <row r="86" spans="1:8" x14ac:dyDescent="0.3">
      <c r="A86" t="s">
        <v>76</v>
      </c>
      <c r="B86" s="107">
        <v>43585</v>
      </c>
      <c r="C86" s="211">
        <v>1.2154499999999999</v>
      </c>
      <c r="D86" s="211">
        <v>1.2353000000000001</v>
      </c>
      <c r="E86" s="211"/>
      <c r="F86" s="111">
        <f t="shared" si="2"/>
        <v>1.2154499999999999E-2</v>
      </c>
      <c r="G86" s="111">
        <f t="shared" si="1"/>
        <v>1.2353000000000001E-2</v>
      </c>
      <c r="H86" s="111"/>
    </row>
    <row r="87" spans="1:8" x14ac:dyDescent="0.3">
      <c r="A87" t="s">
        <v>76</v>
      </c>
      <c r="B87" s="107">
        <v>43587</v>
      </c>
      <c r="C87" s="211">
        <v>1.24963</v>
      </c>
      <c r="D87" s="211">
        <v>1.2399100000000001</v>
      </c>
      <c r="E87" s="211"/>
      <c r="F87" s="111">
        <f t="shared" si="2"/>
        <v>1.24963E-2</v>
      </c>
      <c r="G87" s="111">
        <f t="shared" si="1"/>
        <v>1.2399100000000001E-2</v>
      </c>
      <c r="H87" s="111"/>
    </row>
    <row r="88" spans="1:8" x14ac:dyDescent="0.3">
      <c r="A88" t="s">
        <v>76</v>
      </c>
      <c r="B88" s="107">
        <v>43591</v>
      </c>
      <c r="C88" s="211">
        <v>1.2525200000000001</v>
      </c>
      <c r="D88" s="211">
        <v>1.2417499999999999</v>
      </c>
      <c r="E88" s="211"/>
      <c r="F88" s="111">
        <f t="shared" si="2"/>
        <v>1.25252E-2</v>
      </c>
      <c r="G88" s="111">
        <f t="shared" si="1"/>
        <v>1.24175E-2</v>
      </c>
      <c r="H88" s="111"/>
    </row>
    <row r="89" spans="1:8" x14ac:dyDescent="0.3">
      <c r="A89" t="s">
        <v>76</v>
      </c>
      <c r="B89" s="107">
        <v>43592</v>
      </c>
      <c r="C89" s="211">
        <v>1.25251</v>
      </c>
      <c r="D89" s="211">
        <v>1.24177</v>
      </c>
      <c r="E89" s="211"/>
      <c r="F89" s="111">
        <f t="shared" si="2"/>
        <v>1.2525100000000001E-2</v>
      </c>
      <c r="G89" s="111">
        <f t="shared" si="1"/>
        <v>1.24177E-2</v>
      </c>
      <c r="H89" s="111"/>
    </row>
    <row r="90" spans="1:8" x14ac:dyDescent="0.3">
      <c r="A90" t="s">
        <v>76</v>
      </c>
      <c r="B90" s="107">
        <v>43593</v>
      </c>
      <c r="C90" s="211">
        <v>1.24956</v>
      </c>
      <c r="D90" s="211">
        <v>1.2407600000000001</v>
      </c>
      <c r="E90" s="211"/>
      <c r="F90" s="111">
        <f t="shared" si="2"/>
        <v>1.2495600000000001E-2</v>
      </c>
      <c r="G90" s="111">
        <f t="shared" si="1"/>
        <v>1.2407600000000001E-2</v>
      </c>
      <c r="H90" s="111"/>
    </row>
    <row r="91" spans="1:8" x14ac:dyDescent="0.3">
      <c r="A91" t="s">
        <v>76</v>
      </c>
      <c r="B91" s="107">
        <v>43594</v>
      </c>
      <c r="C91" s="211">
        <v>1.2492300000000001</v>
      </c>
      <c r="D91" s="211">
        <v>1.24091</v>
      </c>
      <c r="E91" s="211"/>
      <c r="F91" s="111">
        <f t="shared" si="2"/>
        <v>1.2492300000000001E-2</v>
      </c>
      <c r="G91" s="111">
        <f t="shared" si="1"/>
        <v>1.2409099999999999E-2</v>
      </c>
      <c r="H91" s="111"/>
    </row>
    <row r="92" spans="1:8" x14ac:dyDescent="0.3">
      <c r="A92" t="s">
        <v>76</v>
      </c>
      <c r="B92" s="107">
        <v>43595</v>
      </c>
      <c r="C92" s="211">
        <v>1.24762</v>
      </c>
      <c r="D92" s="211">
        <v>1.2409699999999999</v>
      </c>
      <c r="E92" s="211"/>
      <c r="F92" s="111">
        <f t="shared" si="2"/>
        <v>1.24762E-2</v>
      </c>
      <c r="G92" s="111">
        <f t="shared" si="1"/>
        <v>1.2409699999999999E-2</v>
      </c>
      <c r="H92" s="111"/>
    </row>
    <row r="93" spans="1:8" x14ac:dyDescent="0.3">
      <c r="A93" t="s">
        <v>76</v>
      </c>
      <c r="B93" s="107">
        <v>43598</v>
      </c>
      <c r="C93" s="211">
        <v>1.25623</v>
      </c>
      <c r="D93" s="211">
        <v>1.24156</v>
      </c>
      <c r="E93" s="211"/>
      <c r="F93" s="111">
        <f t="shared" si="2"/>
        <v>1.25623E-2</v>
      </c>
      <c r="G93" s="111">
        <f t="shared" si="1"/>
        <v>1.2415600000000001E-2</v>
      </c>
      <c r="H93" s="111"/>
    </row>
    <row r="94" spans="1:8" x14ac:dyDescent="0.3">
      <c r="A94" t="s">
        <v>76</v>
      </c>
      <c r="B94" s="107">
        <v>43599</v>
      </c>
      <c r="C94" s="211">
        <v>1.25864</v>
      </c>
      <c r="D94" s="211">
        <v>1.24136</v>
      </c>
      <c r="E94" s="211"/>
      <c r="F94" s="111">
        <f t="shared" si="2"/>
        <v>1.2586399999999999E-2</v>
      </c>
      <c r="G94" s="111">
        <f t="shared" si="1"/>
        <v>1.24136E-2</v>
      </c>
      <c r="H94" s="111"/>
    </row>
    <row r="95" spans="1:8" x14ac:dyDescent="0.3">
      <c r="A95" t="s">
        <v>76</v>
      </c>
      <c r="B95" s="107">
        <v>43600</v>
      </c>
      <c r="C95" s="211">
        <v>1.26841</v>
      </c>
      <c r="D95" s="211">
        <v>1.2421899999999999</v>
      </c>
      <c r="E95" s="211"/>
      <c r="F95" s="111">
        <f t="shared" si="2"/>
        <v>1.26841E-2</v>
      </c>
      <c r="G95" s="111">
        <f t="shared" si="1"/>
        <v>1.24219E-2</v>
      </c>
      <c r="H95" s="111"/>
    </row>
    <row r="96" spans="1:8" x14ac:dyDescent="0.3">
      <c r="A96" t="s">
        <v>76</v>
      </c>
      <c r="B96" s="107">
        <v>43601</v>
      </c>
      <c r="C96" s="211">
        <v>1.27135</v>
      </c>
      <c r="D96" s="211">
        <v>1.2444299999999999</v>
      </c>
      <c r="E96" s="211"/>
      <c r="F96" s="111">
        <f t="shared" si="2"/>
        <v>1.2713499999999999E-2</v>
      </c>
      <c r="G96" s="111">
        <f t="shared" si="1"/>
        <v>1.2444299999999998E-2</v>
      </c>
      <c r="H96" s="111"/>
    </row>
    <row r="97" spans="1:8" x14ac:dyDescent="0.3">
      <c r="A97" t="s">
        <v>76</v>
      </c>
      <c r="B97" s="107">
        <v>43602</v>
      </c>
      <c r="C97" s="211">
        <v>1.27328</v>
      </c>
      <c r="D97" s="211">
        <v>1.24637</v>
      </c>
      <c r="E97" s="211"/>
      <c r="F97" s="111">
        <f t="shared" si="2"/>
        <v>1.2732799999999999E-2</v>
      </c>
      <c r="G97" s="111">
        <f t="shared" si="1"/>
        <v>1.2463699999999999E-2</v>
      </c>
      <c r="H97" s="111"/>
    </row>
    <row r="98" spans="1:8" x14ac:dyDescent="0.3">
      <c r="A98" t="s">
        <v>76</v>
      </c>
      <c r="B98" s="107">
        <v>43605</v>
      </c>
      <c r="C98" s="211">
        <v>1.2770600000000001</v>
      </c>
      <c r="D98" s="211">
        <v>1.24857</v>
      </c>
      <c r="E98" s="211"/>
      <c r="F98" s="111">
        <f t="shared" si="2"/>
        <v>1.27706E-2</v>
      </c>
      <c r="G98" s="111">
        <f t="shared" si="1"/>
        <v>1.2485699999999999E-2</v>
      </c>
      <c r="H98" s="111"/>
    </row>
    <row r="99" spans="1:8" x14ac:dyDescent="0.3">
      <c r="A99" t="s">
        <v>76</v>
      </c>
      <c r="B99" s="107">
        <v>43606</v>
      </c>
      <c r="C99" s="211">
        <v>1.2757499999999999</v>
      </c>
      <c r="D99" s="211">
        <v>1.248</v>
      </c>
      <c r="E99" s="211"/>
      <c r="F99" s="111">
        <f t="shared" si="2"/>
        <v>1.27575E-2</v>
      </c>
      <c r="G99" s="111">
        <f t="shared" si="1"/>
        <v>1.248E-2</v>
      </c>
      <c r="H99" s="111"/>
    </row>
    <row r="100" spans="1:8" x14ac:dyDescent="0.3">
      <c r="A100" t="s">
        <v>76</v>
      </c>
      <c r="B100" s="107">
        <v>43607</v>
      </c>
      <c r="C100" s="211">
        <v>1.2751699999999999</v>
      </c>
      <c r="D100" s="211">
        <v>1.2480100000000001</v>
      </c>
      <c r="E100" s="211"/>
      <c r="F100" s="111">
        <f t="shared" si="2"/>
        <v>1.2751699999999999E-2</v>
      </c>
      <c r="G100" s="111">
        <f t="shared" si="1"/>
        <v>1.2480100000000001E-2</v>
      </c>
      <c r="H100" s="111"/>
    </row>
    <row r="101" spans="1:8" x14ac:dyDescent="0.3">
      <c r="A101" t="s">
        <v>76</v>
      </c>
      <c r="B101" s="107">
        <v>43608</v>
      </c>
      <c r="C101" s="211">
        <v>1.2680499999999999</v>
      </c>
      <c r="D101" s="211">
        <v>1.2490000000000001</v>
      </c>
      <c r="E101" s="211"/>
      <c r="F101" s="111">
        <f t="shared" si="2"/>
        <v>1.2680499999999999E-2</v>
      </c>
      <c r="G101" s="111">
        <f t="shared" si="1"/>
        <v>1.2490000000000001E-2</v>
      </c>
      <c r="H101" s="111"/>
    </row>
    <row r="102" spans="1:8" x14ac:dyDescent="0.3">
      <c r="A102" t="s">
        <v>76</v>
      </c>
      <c r="B102" s="107">
        <v>43609</v>
      </c>
      <c r="C102" s="211">
        <v>1.26658</v>
      </c>
      <c r="D102" s="211">
        <v>1.24916</v>
      </c>
      <c r="E102" s="211"/>
      <c r="F102" s="111">
        <f t="shared" si="2"/>
        <v>1.26658E-2</v>
      </c>
      <c r="G102" s="111">
        <f t="shared" si="1"/>
        <v>1.24916E-2</v>
      </c>
      <c r="H102" s="111"/>
    </row>
    <row r="103" spans="1:8" x14ac:dyDescent="0.3">
      <c r="A103" t="s">
        <v>76</v>
      </c>
      <c r="B103" s="107">
        <v>43612</v>
      </c>
      <c r="C103" s="211">
        <v>1.25963</v>
      </c>
      <c r="D103" s="211">
        <v>1.25945</v>
      </c>
      <c r="E103" s="211"/>
      <c r="F103" s="111">
        <f t="shared" si="2"/>
        <v>1.25963E-2</v>
      </c>
      <c r="G103" s="111">
        <f t="shared" si="1"/>
        <v>1.25945E-2</v>
      </c>
      <c r="H103" s="111"/>
    </row>
    <row r="104" spans="1:8" x14ac:dyDescent="0.3">
      <c r="A104" t="s">
        <v>76</v>
      </c>
      <c r="B104" s="107">
        <v>43613</v>
      </c>
      <c r="C104" s="211">
        <v>1.2596799999999999</v>
      </c>
      <c r="D104" s="211">
        <v>1.26071</v>
      </c>
      <c r="E104" s="211"/>
      <c r="F104" s="111">
        <f t="shared" si="2"/>
        <v>1.2596799999999998E-2</v>
      </c>
      <c r="G104" s="111">
        <f t="shared" si="1"/>
        <v>1.26071E-2</v>
      </c>
      <c r="H104" s="111"/>
    </row>
    <row r="105" spans="1:8" x14ac:dyDescent="0.3">
      <c r="A105" t="s">
        <v>76</v>
      </c>
      <c r="B105" s="107">
        <v>43614</v>
      </c>
      <c r="C105" s="211">
        <v>1.28914</v>
      </c>
      <c r="D105" s="211">
        <v>1.2604200000000001</v>
      </c>
      <c r="E105" s="211"/>
      <c r="F105" s="111">
        <f t="shared" si="2"/>
        <v>1.2891399999999999E-2</v>
      </c>
      <c r="G105" s="111">
        <f t="shared" si="1"/>
        <v>1.2604200000000001E-2</v>
      </c>
      <c r="H105" s="111"/>
    </row>
    <row r="106" spans="1:8" x14ac:dyDescent="0.3">
      <c r="A106" t="s">
        <v>76</v>
      </c>
      <c r="B106" s="107">
        <v>43615</v>
      </c>
      <c r="C106" s="211">
        <v>1.26858</v>
      </c>
      <c r="D106" s="211">
        <v>1.2543800000000001</v>
      </c>
      <c r="E106" s="211"/>
      <c r="F106" s="111">
        <f t="shared" si="2"/>
        <v>1.2685800000000001E-2</v>
      </c>
      <c r="G106" s="111">
        <f t="shared" si="1"/>
        <v>1.2543800000000001E-2</v>
      </c>
      <c r="H106" s="111"/>
    </row>
    <row r="107" spans="1:8" x14ac:dyDescent="0.3">
      <c r="A107" t="s">
        <v>76</v>
      </c>
      <c r="B107" s="107">
        <v>43616</v>
      </c>
      <c r="C107" s="211">
        <v>1.2646999999999999</v>
      </c>
      <c r="D107" s="211">
        <v>1.25325</v>
      </c>
      <c r="E107" s="211"/>
      <c r="F107" s="111">
        <f t="shared" si="2"/>
        <v>1.2646999999999999E-2</v>
      </c>
      <c r="G107" s="111">
        <f t="shared" si="1"/>
        <v>1.25325E-2</v>
      </c>
      <c r="H107" s="111"/>
    </row>
    <row r="108" spans="1:8" x14ac:dyDescent="0.3">
      <c r="A108" t="s">
        <v>76</v>
      </c>
      <c r="B108" s="107">
        <v>43619</v>
      </c>
      <c r="C108" s="211">
        <v>1.2251799999999999</v>
      </c>
      <c r="D108" s="211">
        <v>1.2418199999999999</v>
      </c>
      <c r="E108" s="211"/>
      <c r="F108" s="111">
        <f t="shared" si="2"/>
        <v>1.22518E-2</v>
      </c>
      <c r="G108" s="111">
        <f t="shared" si="1"/>
        <v>1.2418199999999999E-2</v>
      </c>
      <c r="H108" s="111"/>
    </row>
    <row r="109" spans="1:8" x14ac:dyDescent="0.3">
      <c r="A109" t="s">
        <v>76</v>
      </c>
      <c r="B109" s="107">
        <v>43620</v>
      </c>
      <c r="C109" s="211">
        <v>1.2256</v>
      </c>
      <c r="D109" s="211">
        <v>1.2397</v>
      </c>
      <c r="E109" s="211"/>
      <c r="F109" s="111">
        <f t="shared" si="2"/>
        <v>1.2256E-2</v>
      </c>
      <c r="G109" s="111">
        <f t="shared" si="1"/>
        <v>1.2397E-2</v>
      </c>
      <c r="H109" s="111"/>
    </row>
    <row r="110" spans="1:8" x14ac:dyDescent="0.3">
      <c r="A110" t="s">
        <v>76</v>
      </c>
      <c r="B110" s="107">
        <v>43621</v>
      </c>
      <c r="C110" s="211">
        <v>1.2267999999999999</v>
      </c>
      <c r="D110" s="211">
        <v>1.23939</v>
      </c>
      <c r="E110" s="211"/>
      <c r="F110" s="111">
        <f t="shared" si="2"/>
        <v>1.2267999999999999E-2</v>
      </c>
      <c r="G110" s="111">
        <f t="shared" si="1"/>
        <v>1.2393899999999999E-2</v>
      </c>
      <c r="H110" s="111"/>
    </row>
    <row r="111" spans="1:8" x14ac:dyDescent="0.3">
      <c r="A111" t="s">
        <v>76</v>
      </c>
      <c r="B111" s="107">
        <v>43622</v>
      </c>
      <c r="C111" s="211">
        <v>1.2163299999999999</v>
      </c>
      <c r="D111" s="211">
        <v>1.2388300000000001</v>
      </c>
      <c r="E111" s="211"/>
      <c r="F111" s="111">
        <f t="shared" si="2"/>
        <v>1.2163299999999998E-2</v>
      </c>
      <c r="G111" s="111">
        <f t="shared" si="1"/>
        <v>1.2388300000000001E-2</v>
      </c>
      <c r="H111" s="111"/>
    </row>
    <row r="112" spans="1:8" x14ac:dyDescent="0.3">
      <c r="A112" t="s">
        <v>76</v>
      </c>
      <c r="B112" s="107">
        <v>43623</v>
      </c>
      <c r="C112" s="211">
        <v>1.2159800000000001</v>
      </c>
      <c r="D112" s="211">
        <v>1.2377199999999999</v>
      </c>
      <c r="E112" s="211"/>
      <c r="F112" s="111">
        <f t="shared" si="2"/>
        <v>1.21598E-2</v>
      </c>
      <c r="G112" s="111">
        <f t="shared" si="1"/>
        <v>1.23772E-2</v>
      </c>
      <c r="H112" s="111"/>
    </row>
    <row r="113" spans="1:8" x14ac:dyDescent="0.3">
      <c r="A113" t="s">
        <v>76</v>
      </c>
      <c r="B113" s="107">
        <v>43626</v>
      </c>
      <c r="C113" s="211">
        <v>1.2162299999999999</v>
      </c>
      <c r="D113" s="211">
        <v>1.2365299999999999</v>
      </c>
      <c r="E113" s="211"/>
      <c r="F113" s="111">
        <f t="shared" si="2"/>
        <v>1.2162299999999999E-2</v>
      </c>
      <c r="G113" s="111">
        <f t="shared" si="1"/>
        <v>1.2365299999999999E-2</v>
      </c>
      <c r="H113" s="111"/>
    </row>
    <row r="114" spans="1:8" x14ac:dyDescent="0.3">
      <c r="A114" t="s">
        <v>76</v>
      </c>
      <c r="B114" s="107">
        <v>43627</v>
      </c>
      <c r="C114" s="211">
        <v>1.2158899999999999</v>
      </c>
      <c r="D114" s="211">
        <v>1.23166</v>
      </c>
      <c r="E114" s="211"/>
      <c r="F114" s="111">
        <f t="shared" si="2"/>
        <v>1.2158899999999999E-2</v>
      </c>
      <c r="G114" s="111">
        <f t="shared" si="1"/>
        <v>1.23166E-2</v>
      </c>
      <c r="H114" s="111"/>
    </row>
    <row r="115" spans="1:8" x14ac:dyDescent="0.3">
      <c r="A115" t="s">
        <v>76</v>
      </c>
      <c r="B115" s="107">
        <v>43628</v>
      </c>
      <c r="C115" s="211">
        <v>1.21539</v>
      </c>
      <c r="D115" s="211">
        <v>1.23089</v>
      </c>
      <c r="E115" s="211"/>
      <c r="F115" s="111">
        <f t="shared" si="2"/>
        <v>1.21539E-2</v>
      </c>
      <c r="G115" s="111">
        <f t="shared" si="1"/>
        <v>1.2308900000000001E-2</v>
      </c>
      <c r="H115" s="111"/>
    </row>
    <row r="116" spans="1:8" x14ac:dyDescent="0.3">
      <c r="A116" t="s">
        <v>76</v>
      </c>
      <c r="B116" s="107">
        <v>43629</v>
      </c>
      <c r="C116" s="211">
        <v>1.20326</v>
      </c>
      <c r="D116" s="211">
        <v>1.22997</v>
      </c>
      <c r="E116" s="211"/>
      <c r="F116" s="111">
        <f t="shared" si="2"/>
        <v>1.2032599999999999E-2</v>
      </c>
      <c r="G116" s="111">
        <f t="shared" si="1"/>
        <v>1.22997E-2</v>
      </c>
      <c r="H116" s="111"/>
    </row>
    <row r="117" spans="1:8" x14ac:dyDescent="0.3">
      <c r="A117" t="s">
        <v>76</v>
      </c>
      <c r="B117" s="107">
        <v>43630</v>
      </c>
      <c r="C117" s="211">
        <v>1.2</v>
      </c>
      <c r="D117" s="211">
        <v>1.22933</v>
      </c>
      <c r="E117" s="211"/>
      <c r="F117" s="111">
        <f t="shared" si="2"/>
        <v>1.2E-2</v>
      </c>
      <c r="G117" s="111">
        <f t="shared" si="1"/>
        <v>1.22933E-2</v>
      </c>
      <c r="H117" s="111"/>
    </row>
    <row r="118" spans="1:8" x14ac:dyDescent="0.3">
      <c r="A118" t="s">
        <v>76</v>
      </c>
      <c r="B118" s="107">
        <v>43633</v>
      </c>
      <c r="C118" s="211">
        <v>1.1801999999999999</v>
      </c>
      <c r="D118" s="211">
        <v>1.2279899999999999</v>
      </c>
      <c r="E118" s="211"/>
      <c r="F118" s="111">
        <f t="shared" si="2"/>
        <v>1.1802E-2</v>
      </c>
      <c r="G118" s="111">
        <f t="shared" si="1"/>
        <v>1.22799E-2</v>
      </c>
      <c r="H118" s="111"/>
    </row>
    <row r="119" spans="1:8" x14ac:dyDescent="0.3">
      <c r="A119" t="s">
        <v>76</v>
      </c>
      <c r="B119" s="107">
        <v>43634</v>
      </c>
      <c r="C119" s="211">
        <v>1.1791700000000001</v>
      </c>
      <c r="D119" s="211">
        <v>1.22499</v>
      </c>
      <c r="E119" s="211"/>
      <c r="F119" s="111">
        <f t="shared" si="2"/>
        <v>1.17917E-2</v>
      </c>
      <c r="G119" s="111">
        <f t="shared" si="1"/>
        <v>1.2249900000000001E-2</v>
      </c>
      <c r="H119" s="111"/>
    </row>
    <row r="120" spans="1:8" x14ac:dyDescent="0.3">
      <c r="A120" t="s">
        <v>76</v>
      </c>
      <c r="B120" s="107">
        <v>43635</v>
      </c>
      <c r="C120" s="211">
        <v>1.1798999999999999</v>
      </c>
      <c r="D120" s="211">
        <v>1.22367</v>
      </c>
      <c r="E120" s="211"/>
      <c r="F120" s="111">
        <f t="shared" si="2"/>
        <v>1.1798999999999999E-2</v>
      </c>
      <c r="G120" s="111">
        <f t="shared" si="1"/>
        <v>1.22367E-2</v>
      </c>
      <c r="H120" s="111"/>
    </row>
    <row r="121" spans="1:8" x14ac:dyDescent="0.3">
      <c r="A121" t="s">
        <v>76</v>
      </c>
      <c r="B121" s="107">
        <v>43637</v>
      </c>
      <c r="C121" s="211">
        <v>1.16567</v>
      </c>
      <c r="D121" s="211">
        <v>1.22166</v>
      </c>
      <c r="E121" s="211"/>
      <c r="F121" s="111">
        <f t="shared" si="2"/>
        <v>1.1656699999999999E-2</v>
      </c>
      <c r="G121" s="111">
        <f t="shared" si="1"/>
        <v>1.2216599999999999E-2</v>
      </c>
      <c r="H121" s="111"/>
    </row>
    <row r="122" spans="1:8" x14ac:dyDescent="0.3">
      <c r="A122" t="s">
        <v>76</v>
      </c>
      <c r="B122" s="107">
        <v>43640</v>
      </c>
      <c r="C122" s="211">
        <v>1.16212</v>
      </c>
      <c r="D122" s="211">
        <v>1.2212499999999999</v>
      </c>
      <c r="E122" s="211"/>
      <c r="F122" s="111">
        <f t="shared" si="2"/>
        <v>1.16212E-2</v>
      </c>
      <c r="G122" s="111">
        <f t="shared" si="1"/>
        <v>1.2212499999999999E-2</v>
      </c>
      <c r="H122" s="111"/>
    </row>
    <row r="123" spans="1:8" x14ac:dyDescent="0.3">
      <c r="A123" t="s">
        <v>76</v>
      </c>
      <c r="B123" s="107">
        <v>43641</v>
      </c>
      <c r="C123" s="211">
        <v>1.1645300000000001</v>
      </c>
      <c r="D123" s="211">
        <v>1.2208699999999999</v>
      </c>
      <c r="E123" s="211"/>
      <c r="F123" s="111">
        <f t="shared" si="2"/>
        <v>1.1645300000000001E-2</v>
      </c>
      <c r="G123" s="111">
        <f t="shared" si="1"/>
        <v>1.2208699999999999E-2</v>
      </c>
      <c r="H123" s="111"/>
    </row>
    <row r="124" spans="1:8" x14ac:dyDescent="0.3">
      <c r="A124" t="s">
        <v>76</v>
      </c>
      <c r="B124" s="107">
        <v>43642</v>
      </c>
      <c r="C124" s="211">
        <v>1.16676</v>
      </c>
      <c r="D124" s="211">
        <v>1.22159</v>
      </c>
      <c r="E124" s="211"/>
      <c r="F124" s="111">
        <f t="shared" si="2"/>
        <v>1.16676E-2</v>
      </c>
      <c r="G124" s="111">
        <f t="shared" si="1"/>
        <v>1.22159E-2</v>
      </c>
      <c r="H124" s="111"/>
    </row>
    <row r="125" spans="1:8" x14ac:dyDescent="0.3">
      <c r="A125" t="s">
        <v>76</v>
      </c>
      <c r="B125" s="107">
        <v>43643</v>
      </c>
      <c r="C125" s="211">
        <v>1.16567</v>
      </c>
      <c r="D125" s="211">
        <v>1.2230000000000001</v>
      </c>
      <c r="E125" s="211"/>
      <c r="F125" s="111">
        <f t="shared" si="2"/>
        <v>1.1656699999999999E-2</v>
      </c>
      <c r="G125" s="111">
        <f t="shared" si="1"/>
        <v>1.2230000000000001E-2</v>
      </c>
      <c r="H125" s="111"/>
    </row>
    <row r="126" spans="1:8" x14ac:dyDescent="0.3">
      <c r="A126" t="s">
        <v>76</v>
      </c>
      <c r="B126" s="107">
        <v>43644</v>
      </c>
      <c r="C126" s="211">
        <v>1.16354</v>
      </c>
      <c r="D126" s="211">
        <v>1.22204</v>
      </c>
      <c r="E126" s="211"/>
      <c r="F126" s="111">
        <f t="shared" si="2"/>
        <v>1.1635400000000001E-2</v>
      </c>
      <c r="G126" s="111">
        <f t="shared" si="1"/>
        <v>1.2220399999999999E-2</v>
      </c>
      <c r="H126" s="111"/>
    </row>
    <row r="127" spans="1:8" x14ac:dyDescent="0.3">
      <c r="A127" t="s">
        <v>76</v>
      </c>
      <c r="B127" s="107">
        <v>43647</v>
      </c>
      <c r="C127" s="211">
        <v>1.17456</v>
      </c>
      <c r="D127" s="211">
        <v>1.21896</v>
      </c>
      <c r="E127" s="211">
        <v>1.1980299999999999</v>
      </c>
      <c r="F127" s="111">
        <f t="shared" si="2"/>
        <v>1.17456E-2</v>
      </c>
      <c r="G127" s="111">
        <f t="shared" si="1"/>
        <v>1.21896E-2</v>
      </c>
      <c r="H127" s="111">
        <f>E127/100</f>
        <v>1.1980299999999999E-2</v>
      </c>
    </row>
    <row r="128" spans="1:8" x14ac:dyDescent="0.3">
      <c r="A128" t="s">
        <v>76</v>
      </c>
      <c r="B128" s="107">
        <v>43648</v>
      </c>
      <c r="C128" s="211">
        <v>1.1791700000000001</v>
      </c>
      <c r="D128" s="211">
        <v>1.2198100000000001</v>
      </c>
      <c r="E128" s="211">
        <v>1.19868</v>
      </c>
      <c r="F128" s="111">
        <f t="shared" si="2"/>
        <v>1.17917E-2</v>
      </c>
      <c r="G128" s="111">
        <f t="shared" si="1"/>
        <v>1.21981E-2</v>
      </c>
      <c r="H128" s="111">
        <f>E128/100</f>
        <v>1.1986799999999999E-2</v>
      </c>
    </row>
    <row r="129" spans="1:8" x14ac:dyDescent="0.3">
      <c r="A129" t="s">
        <v>76</v>
      </c>
      <c r="B129" s="107">
        <v>43649</v>
      </c>
      <c r="C129" s="211">
        <v>1.1824699999999999</v>
      </c>
      <c r="D129" s="211">
        <v>1.2198</v>
      </c>
      <c r="E129" s="211">
        <v>1.19875</v>
      </c>
      <c r="F129" s="111">
        <f t="shared" si="2"/>
        <v>1.1824699999999999E-2</v>
      </c>
      <c r="G129" s="111">
        <f t="shared" si="1"/>
        <v>1.2198000000000001E-2</v>
      </c>
      <c r="H129" s="111">
        <f>E129/100</f>
        <v>1.19875E-2</v>
      </c>
    </row>
    <row r="130" spans="1:8" x14ac:dyDescent="0.3">
      <c r="A130" t="s">
        <v>76</v>
      </c>
      <c r="B130" s="107">
        <v>43650</v>
      </c>
      <c r="C130" s="211">
        <v>1.1842699999999999</v>
      </c>
      <c r="D130" s="211">
        <v>1.2197800000000001</v>
      </c>
      <c r="E130" s="211">
        <v>1.1991400000000001</v>
      </c>
      <c r="F130" s="111">
        <f t="shared" si="2"/>
        <v>1.1842699999999999E-2</v>
      </c>
      <c r="G130" s="111">
        <f t="shared" si="1"/>
        <v>1.2197800000000002E-2</v>
      </c>
      <c r="H130" s="111">
        <f>E130/100</f>
        <v>1.1991400000000001E-2</v>
      </c>
    </row>
    <row r="131" spans="1:8" x14ac:dyDescent="0.3">
      <c r="A131" t="s">
        <v>76</v>
      </c>
      <c r="B131" s="107">
        <v>43651</v>
      </c>
      <c r="C131" s="211">
        <v>1.18414</v>
      </c>
      <c r="D131" s="211">
        <v>1.21875</v>
      </c>
      <c r="E131" s="211">
        <v>1.1995199999999999</v>
      </c>
      <c r="F131" s="111">
        <f t="shared" si="2"/>
        <v>1.18414E-2</v>
      </c>
      <c r="G131" s="111">
        <f t="shared" si="1"/>
        <v>1.21875E-2</v>
      </c>
      <c r="H131" s="111">
        <f>E131/100</f>
        <v>1.1995199999999999E-2</v>
      </c>
    </row>
    <row r="132" spans="1:8" x14ac:dyDescent="0.3">
      <c r="A132" t="s">
        <v>76</v>
      </c>
      <c r="B132" s="107">
        <v>43654</v>
      </c>
      <c r="C132" s="211">
        <v>1.18737</v>
      </c>
      <c r="D132" s="211">
        <v>1.21905</v>
      </c>
      <c r="E132" s="211">
        <v>1.19902</v>
      </c>
      <c r="F132" s="111">
        <f t="shared" si="2"/>
        <v>1.1873700000000001E-2</v>
      </c>
      <c r="G132" s="111">
        <f t="shared" ref="G132:G195" si="3">D132/100</f>
        <v>1.21905E-2</v>
      </c>
      <c r="H132" s="111">
        <f t="shared" ref="H132:H195" si="4">E132/100</f>
        <v>1.1990199999999999E-2</v>
      </c>
    </row>
    <row r="133" spans="1:8" x14ac:dyDescent="0.3">
      <c r="A133" t="s">
        <v>76</v>
      </c>
      <c r="B133" s="107">
        <v>43655</v>
      </c>
      <c r="C133" s="211">
        <v>1.1869499999999999</v>
      </c>
      <c r="D133" s="211">
        <v>1.2180899999999999</v>
      </c>
      <c r="E133" s="211">
        <v>1.19825</v>
      </c>
      <c r="F133" s="111">
        <f t="shared" ref="F133:F196" si="5">C133/100</f>
        <v>1.18695E-2</v>
      </c>
      <c r="G133" s="111">
        <f t="shared" si="3"/>
        <v>1.21809E-2</v>
      </c>
      <c r="H133" s="111">
        <f t="shared" si="4"/>
        <v>1.19825E-2</v>
      </c>
    </row>
    <row r="134" spans="1:8" x14ac:dyDescent="0.3">
      <c r="A134" t="s">
        <v>76</v>
      </c>
      <c r="B134" s="107">
        <v>43656</v>
      </c>
      <c r="C134" s="211">
        <v>1.18204</v>
      </c>
      <c r="D134" s="211">
        <v>1.21654</v>
      </c>
      <c r="E134" s="211">
        <v>1.19722</v>
      </c>
      <c r="F134" s="111">
        <f t="shared" si="5"/>
        <v>1.18204E-2</v>
      </c>
      <c r="G134" s="111">
        <f t="shared" si="3"/>
        <v>1.21654E-2</v>
      </c>
      <c r="H134" s="111">
        <f t="shared" si="4"/>
        <v>1.1972199999999999E-2</v>
      </c>
    </row>
    <row r="135" spans="1:8" x14ac:dyDescent="0.3">
      <c r="A135" t="s">
        <v>76</v>
      </c>
      <c r="B135" s="107">
        <v>43657</v>
      </c>
      <c r="C135" s="211">
        <v>1.1803999999999999</v>
      </c>
      <c r="D135" s="211">
        <v>1.21583</v>
      </c>
      <c r="E135" s="211">
        <v>1.1962999999999999</v>
      </c>
      <c r="F135" s="111">
        <f t="shared" si="5"/>
        <v>1.1803999999999999E-2</v>
      </c>
      <c r="G135" s="111">
        <f t="shared" si="3"/>
        <v>1.21583E-2</v>
      </c>
      <c r="H135" s="111">
        <f t="shared" si="4"/>
        <v>1.1963E-2</v>
      </c>
    </row>
    <row r="136" spans="1:8" x14ac:dyDescent="0.3">
      <c r="A136" t="s">
        <v>76</v>
      </c>
      <c r="B136" s="107">
        <v>43658</v>
      </c>
      <c r="C136" s="211">
        <v>1.18171</v>
      </c>
      <c r="D136" s="211">
        <v>1.2151700000000001</v>
      </c>
      <c r="E136" s="211">
        <v>1.1965699999999999</v>
      </c>
      <c r="F136" s="111">
        <f t="shared" si="5"/>
        <v>1.1817100000000001E-2</v>
      </c>
      <c r="G136" s="111">
        <f t="shared" si="3"/>
        <v>1.2151700000000001E-2</v>
      </c>
      <c r="H136" s="111">
        <f t="shared" si="4"/>
        <v>1.1965699999999999E-2</v>
      </c>
    </row>
    <row r="137" spans="1:8" x14ac:dyDescent="0.3">
      <c r="A137" t="s">
        <v>76</v>
      </c>
      <c r="B137" s="107">
        <v>43661</v>
      </c>
      <c r="C137" s="211">
        <v>1.1932100000000001</v>
      </c>
      <c r="D137" s="211">
        <v>1.2192400000000001</v>
      </c>
      <c r="E137" s="211">
        <v>1.1979500000000001</v>
      </c>
      <c r="F137" s="111">
        <f t="shared" si="5"/>
        <v>1.1932100000000001E-2</v>
      </c>
      <c r="G137" s="111">
        <f t="shared" si="3"/>
        <v>1.2192400000000001E-2</v>
      </c>
      <c r="H137" s="111">
        <f t="shared" si="4"/>
        <v>1.1979500000000001E-2</v>
      </c>
    </row>
    <row r="138" spans="1:8" x14ac:dyDescent="0.3">
      <c r="A138" t="s">
        <v>76</v>
      </c>
      <c r="B138" s="107">
        <v>43662</v>
      </c>
      <c r="C138" s="211">
        <v>1.198</v>
      </c>
      <c r="D138" s="211">
        <v>1.2191700000000001</v>
      </c>
      <c r="E138" s="211">
        <v>1.19879</v>
      </c>
      <c r="F138" s="111">
        <f t="shared" si="5"/>
        <v>1.1979999999999999E-2</v>
      </c>
      <c r="G138" s="111">
        <f t="shared" si="3"/>
        <v>1.2191700000000001E-2</v>
      </c>
      <c r="H138" s="111">
        <f t="shared" si="4"/>
        <v>1.1987900000000001E-2</v>
      </c>
    </row>
    <row r="139" spans="1:8" x14ac:dyDescent="0.3">
      <c r="A139" t="s">
        <v>76</v>
      </c>
      <c r="B139" s="107">
        <v>43663</v>
      </c>
      <c r="C139" s="211">
        <v>1.2001200000000001</v>
      </c>
      <c r="D139" s="211">
        <v>1.2186900000000001</v>
      </c>
      <c r="E139" s="211">
        <v>1.1994400000000001</v>
      </c>
      <c r="F139" s="111">
        <f t="shared" si="5"/>
        <v>1.20012E-2</v>
      </c>
      <c r="G139" s="111">
        <f t="shared" si="3"/>
        <v>1.2186900000000001E-2</v>
      </c>
      <c r="H139" s="111">
        <f t="shared" si="4"/>
        <v>1.1994400000000001E-2</v>
      </c>
    </row>
    <row r="140" spans="1:8" x14ac:dyDescent="0.3">
      <c r="A140" t="s">
        <v>76</v>
      </c>
      <c r="B140" s="107">
        <v>43664</v>
      </c>
      <c r="C140" s="211">
        <v>1.2045600000000001</v>
      </c>
      <c r="D140" s="211">
        <v>1.2183900000000001</v>
      </c>
      <c r="E140" s="211">
        <v>1.20048</v>
      </c>
      <c r="F140" s="111">
        <f t="shared" si="5"/>
        <v>1.20456E-2</v>
      </c>
      <c r="G140" s="111">
        <f t="shared" si="3"/>
        <v>1.2183900000000001E-2</v>
      </c>
      <c r="H140" s="111">
        <f t="shared" si="4"/>
        <v>1.2004799999999999E-2</v>
      </c>
    </row>
    <row r="141" spans="1:8" x14ac:dyDescent="0.3">
      <c r="A141" t="s">
        <v>76</v>
      </c>
      <c r="B141" s="107">
        <v>43665</v>
      </c>
      <c r="C141" s="211">
        <v>1.20699</v>
      </c>
      <c r="D141" s="211">
        <v>1.2181</v>
      </c>
      <c r="E141" s="211">
        <v>1.2009300000000001</v>
      </c>
      <c r="F141" s="111">
        <f t="shared" si="5"/>
        <v>1.20699E-2</v>
      </c>
      <c r="G141" s="111">
        <f t="shared" si="3"/>
        <v>1.2180999999999999E-2</v>
      </c>
      <c r="H141" s="111">
        <f t="shared" si="4"/>
        <v>1.2009300000000001E-2</v>
      </c>
    </row>
    <row r="142" spans="1:8" x14ac:dyDescent="0.3">
      <c r="A142" t="s">
        <v>76</v>
      </c>
      <c r="B142" s="107">
        <v>43668</v>
      </c>
      <c r="C142" s="211">
        <v>1.20936</v>
      </c>
      <c r="D142" s="211">
        <v>1.21882</v>
      </c>
      <c r="E142" s="211">
        <v>1.20678</v>
      </c>
      <c r="F142" s="111">
        <f t="shared" si="5"/>
        <v>1.2093599999999999E-2</v>
      </c>
      <c r="G142" s="111">
        <f t="shared" si="3"/>
        <v>1.21882E-2</v>
      </c>
      <c r="H142" s="111">
        <f t="shared" si="4"/>
        <v>1.20678E-2</v>
      </c>
    </row>
    <row r="143" spans="1:8" x14ac:dyDescent="0.3">
      <c r="A143" t="s">
        <v>76</v>
      </c>
      <c r="B143" s="107">
        <v>43669</v>
      </c>
      <c r="C143" s="211">
        <v>1.2110099999999999</v>
      </c>
      <c r="D143" s="211">
        <v>1.21374</v>
      </c>
      <c r="E143" s="211">
        <v>1.20824</v>
      </c>
      <c r="F143" s="111">
        <f t="shared" si="5"/>
        <v>1.2110099999999999E-2</v>
      </c>
      <c r="G143" s="111">
        <f t="shared" si="3"/>
        <v>1.21374E-2</v>
      </c>
      <c r="H143" s="111">
        <f t="shared" si="4"/>
        <v>1.20824E-2</v>
      </c>
    </row>
    <row r="144" spans="1:8" x14ac:dyDescent="0.3">
      <c r="A144" t="s">
        <v>76</v>
      </c>
      <c r="B144" s="107">
        <v>43670</v>
      </c>
      <c r="C144" s="211">
        <v>1.2106300000000001</v>
      </c>
      <c r="D144" s="211">
        <v>1.21377</v>
      </c>
      <c r="E144" s="211">
        <v>1.2112400000000001</v>
      </c>
      <c r="F144" s="111">
        <f t="shared" si="5"/>
        <v>1.21063E-2</v>
      </c>
      <c r="G144" s="111">
        <f t="shared" si="3"/>
        <v>1.21377E-2</v>
      </c>
      <c r="H144" s="111">
        <f t="shared" si="4"/>
        <v>1.2112400000000001E-2</v>
      </c>
    </row>
    <row r="145" spans="1:8" x14ac:dyDescent="0.3">
      <c r="A145" t="s">
        <v>76</v>
      </c>
      <c r="B145" s="107">
        <v>43671</v>
      </c>
      <c r="C145" s="211">
        <v>1.2125699999999999</v>
      </c>
      <c r="D145" s="211">
        <v>1.2136100000000001</v>
      </c>
      <c r="E145" s="211">
        <v>1.2147600000000001</v>
      </c>
      <c r="F145" s="111">
        <f t="shared" si="5"/>
        <v>1.21257E-2</v>
      </c>
      <c r="G145" s="111">
        <f t="shared" si="3"/>
        <v>1.21361E-2</v>
      </c>
      <c r="H145" s="111">
        <f t="shared" si="4"/>
        <v>1.2147600000000001E-2</v>
      </c>
    </row>
    <row r="146" spans="1:8" x14ac:dyDescent="0.3">
      <c r="A146" t="s">
        <v>76</v>
      </c>
      <c r="B146" s="107">
        <v>43672</v>
      </c>
      <c r="C146" s="211">
        <v>1.21671</v>
      </c>
      <c r="D146" s="211">
        <v>1.2145900000000001</v>
      </c>
      <c r="E146" s="211">
        <v>1.2156100000000001</v>
      </c>
      <c r="F146" s="111">
        <f t="shared" si="5"/>
        <v>1.21671E-2</v>
      </c>
      <c r="G146" s="111">
        <f t="shared" si="3"/>
        <v>1.2145900000000001E-2</v>
      </c>
      <c r="H146" s="111">
        <f t="shared" si="4"/>
        <v>1.2156100000000001E-2</v>
      </c>
    </row>
    <row r="147" spans="1:8" x14ac:dyDescent="0.3">
      <c r="A147" t="s">
        <v>76</v>
      </c>
      <c r="B147" s="107">
        <v>43675</v>
      </c>
      <c r="C147" s="211">
        <v>1.2224299999999999</v>
      </c>
      <c r="D147" s="211">
        <v>1.2255</v>
      </c>
      <c r="E147" s="211">
        <v>1.2288699999999999</v>
      </c>
      <c r="F147" s="111">
        <f t="shared" si="5"/>
        <v>1.2224299999999999E-2</v>
      </c>
      <c r="G147" s="111">
        <f t="shared" si="3"/>
        <v>1.2255E-2</v>
      </c>
      <c r="H147" s="111">
        <f t="shared" si="4"/>
        <v>1.22887E-2</v>
      </c>
    </row>
    <row r="148" spans="1:8" x14ac:dyDescent="0.3">
      <c r="A148" t="s">
        <v>76</v>
      </c>
      <c r="B148" s="107">
        <v>43676</v>
      </c>
      <c r="C148" s="211">
        <v>1.2175199999999999</v>
      </c>
      <c r="D148" s="211">
        <v>1.2226300000000001</v>
      </c>
      <c r="E148" s="211">
        <v>1.23081</v>
      </c>
      <c r="F148" s="111">
        <f t="shared" si="5"/>
        <v>1.2175199999999999E-2</v>
      </c>
      <c r="G148" s="111">
        <f t="shared" si="3"/>
        <v>1.2226300000000001E-2</v>
      </c>
      <c r="H148" s="111">
        <f t="shared" si="4"/>
        <v>1.2308099999999999E-2</v>
      </c>
    </row>
    <row r="149" spans="1:8" x14ac:dyDescent="0.3">
      <c r="A149" t="s">
        <v>76</v>
      </c>
      <c r="B149" s="107">
        <v>43677</v>
      </c>
      <c r="C149" s="211">
        <v>1.2162999999999999</v>
      </c>
      <c r="D149" s="211">
        <v>1.2221599999999999</v>
      </c>
      <c r="E149" s="211">
        <v>1.23173</v>
      </c>
      <c r="F149" s="111">
        <f t="shared" si="5"/>
        <v>1.2163E-2</v>
      </c>
      <c r="G149" s="111">
        <f t="shared" si="3"/>
        <v>1.2221599999999999E-2</v>
      </c>
      <c r="H149" s="111">
        <f t="shared" si="4"/>
        <v>1.23173E-2</v>
      </c>
    </row>
    <row r="150" spans="1:8" x14ac:dyDescent="0.3">
      <c r="A150" t="s">
        <v>76</v>
      </c>
      <c r="B150" s="107">
        <v>43678</v>
      </c>
      <c r="C150" s="211">
        <v>1.2546299999999999</v>
      </c>
      <c r="D150" s="211">
        <v>1.2208699999999999</v>
      </c>
      <c r="E150" s="211">
        <v>1.23221</v>
      </c>
      <c r="F150" s="111">
        <f t="shared" si="5"/>
        <v>1.25463E-2</v>
      </c>
      <c r="G150" s="111">
        <f t="shared" si="3"/>
        <v>1.2208699999999999E-2</v>
      </c>
      <c r="H150" s="111">
        <f t="shared" si="4"/>
        <v>1.2322100000000001E-2</v>
      </c>
    </row>
    <row r="151" spans="1:8" x14ac:dyDescent="0.3">
      <c r="A151" t="s">
        <v>76</v>
      </c>
      <c r="B151" s="107">
        <v>43679</v>
      </c>
      <c r="C151" s="211">
        <v>1.2546600000000001</v>
      </c>
      <c r="D151" s="211">
        <v>1.2218599999999999</v>
      </c>
      <c r="E151" s="211">
        <v>1.2326699999999999</v>
      </c>
      <c r="F151" s="111">
        <f t="shared" si="5"/>
        <v>1.2546600000000002E-2</v>
      </c>
      <c r="G151" s="111">
        <f t="shared" si="3"/>
        <v>1.22186E-2</v>
      </c>
      <c r="H151" s="111">
        <f t="shared" si="4"/>
        <v>1.2326699999999999E-2</v>
      </c>
    </row>
    <row r="152" spans="1:8" x14ac:dyDescent="0.3">
      <c r="A152" t="s">
        <v>76</v>
      </c>
      <c r="B152" s="107">
        <v>43682</v>
      </c>
      <c r="C152" s="211">
        <v>1.2576000000000001</v>
      </c>
      <c r="D152" s="211">
        <v>1.22468</v>
      </c>
      <c r="E152" s="211">
        <v>1.2331000000000001</v>
      </c>
      <c r="F152" s="111">
        <f t="shared" si="5"/>
        <v>1.2576E-2</v>
      </c>
      <c r="G152" s="111">
        <f t="shared" si="3"/>
        <v>1.22468E-2</v>
      </c>
      <c r="H152" s="111">
        <f t="shared" si="4"/>
        <v>1.2331000000000002E-2</v>
      </c>
    </row>
    <row r="153" spans="1:8" x14ac:dyDescent="0.3">
      <c r="A153" t="s">
        <v>76</v>
      </c>
      <c r="B153" s="107">
        <v>43683</v>
      </c>
      <c r="C153" s="211">
        <v>1.25915</v>
      </c>
      <c r="D153" s="211">
        <v>1.22146</v>
      </c>
      <c r="E153" s="211">
        <v>1.23332</v>
      </c>
      <c r="F153" s="111">
        <f t="shared" si="5"/>
        <v>1.25915E-2</v>
      </c>
      <c r="G153" s="111">
        <f t="shared" si="3"/>
        <v>1.2214599999999999E-2</v>
      </c>
      <c r="H153" s="111">
        <f t="shared" si="4"/>
        <v>1.2333199999999999E-2</v>
      </c>
    </row>
    <row r="154" spans="1:8" x14ac:dyDescent="0.3">
      <c r="A154" t="s">
        <v>76</v>
      </c>
      <c r="B154" s="107">
        <v>43684</v>
      </c>
      <c r="C154" s="211">
        <v>1.2605200000000001</v>
      </c>
      <c r="D154" s="211">
        <v>1.2220200000000001</v>
      </c>
      <c r="E154" s="211">
        <v>1.2336100000000001</v>
      </c>
      <c r="F154" s="111">
        <f t="shared" si="5"/>
        <v>1.26052E-2</v>
      </c>
      <c r="G154" s="111">
        <f t="shared" si="3"/>
        <v>1.2220200000000001E-2</v>
      </c>
      <c r="H154" s="111">
        <f t="shared" si="4"/>
        <v>1.2336100000000001E-2</v>
      </c>
    </row>
    <row r="155" spans="1:8" x14ac:dyDescent="0.3">
      <c r="A155" t="s">
        <v>76</v>
      </c>
      <c r="B155" s="107">
        <v>43685</v>
      </c>
      <c r="C155" s="211">
        <v>1.26328</v>
      </c>
      <c r="D155" s="211">
        <v>1.22404</v>
      </c>
      <c r="E155" s="211">
        <v>1.2341500000000001</v>
      </c>
      <c r="F155" s="111">
        <f t="shared" si="5"/>
        <v>1.26328E-2</v>
      </c>
      <c r="G155" s="111">
        <f t="shared" si="3"/>
        <v>1.22404E-2</v>
      </c>
      <c r="H155" s="111">
        <f t="shared" si="4"/>
        <v>1.23415E-2</v>
      </c>
    </row>
    <row r="156" spans="1:8" x14ac:dyDescent="0.3">
      <c r="A156" t="s">
        <v>76</v>
      </c>
      <c r="B156" s="107">
        <v>43686</v>
      </c>
      <c r="C156" s="211">
        <v>1.2682599999999999</v>
      </c>
      <c r="D156" s="211">
        <v>1.22488</v>
      </c>
      <c r="E156" s="211">
        <v>1.2346999999999999</v>
      </c>
      <c r="F156" s="111">
        <f t="shared" si="5"/>
        <v>1.2682599999999999E-2</v>
      </c>
      <c r="G156" s="111">
        <f t="shared" si="3"/>
        <v>1.2248799999999999E-2</v>
      </c>
      <c r="H156" s="111">
        <f t="shared" si="4"/>
        <v>1.2346999999999999E-2</v>
      </c>
    </row>
    <row r="157" spans="1:8" x14ac:dyDescent="0.3">
      <c r="A157" t="s">
        <v>76</v>
      </c>
      <c r="B157" s="107">
        <v>43689</v>
      </c>
      <c r="C157" s="211">
        <v>1.2939499999999999</v>
      </c>
      <c r="D157" s="211">
        <v>1.2318499999999999</v>
      </c>
      <c r="E157" s="211">
        <v>1.2373400000000001</v>
      </c>
      <c r="F157" s="111">
        <f t="shared" si="5"/>
        <v>1.29395E-2</v>
      </c>
      <c r="G157" s="111">
        <f t="shared" si="3"/>
        <v>1.23185E-2</v>
      </c>
      <c r="H157" s="111">
        <f t="shared" si="4"/>
        <v>1.2373400000000001E-2</v>
      </c>
    </row>
    <row r="158" spans="1:8" x14ac:dyDescent="0.3">
      <c r="A158" t="s">
        <v>76</v>
      </c>
      <c r="B158" s="107">
        <v>43690</v>
      </c>
      <c r="C158" s="211">
        <v>1.30063</v>
      </c>
      <c r="D158" s="211">
        <v>1.23112</v>
      </c>
      <c r="E158" s="211">
        <v>1.2381500000000001</v>
      </c>
      <c r="F158" s="111">
        <f t="shared" si="5"/>
        <v>1.30063E-2</v>
      </c>
      <c r="G158" s="111">
        <f t="shared" si="3"/>
        <v>1.23112E-2</v>
      </c>
      <c r="H158" s="111">
        <f t="shared" si="4"/>
        <v>1.23815E-2</v>
      </c>
    </row>
    <row r="159" spans="1:8" x14ac:dyDescent="0.3">
      <c r="A159" t="s">
        <v>76</v>
      </c>
      <c r="B159" s="107">
        <v>43691</v>
      </c>
      <c r="C159" s="211">
        <v>1.30372</v>
      </c>
      <c r="D159" s="211">
        <v>1.23187</v>
      </c>
      <c r="E159" s="211">
        <v>1.2384299999999999</v>
      </c>
      <c r="F159" s="111">
        <f t="shared" si="5"/>
        <v>1.3037200000000001E-2</v>
      </c>
      <c r="G159" s="111">
        <f t="shared" si="3"/>
        <v>1.23187E-2</v>
      </c>
      <c r="H159" s="111">
        <f t="shared" si="4"/>
        <v>1.2384299999999999E-2</v>
      </c>
    </row>
    <row r="160" spans="1:8" x14ac:dyDescent="0.3">
      <c r="A160" t="s">
        <v>76</v>
      </c>
      <c r="B160" s="107">
        <v>43693</v>
      </c>
      <c r="C160" s="211">
        <v>1.3079400000000001</v>
      </c>
      <c r="D160" s="211">
        <v>1.2321200000000001</v>
      </c>
      <c r="E160" s="211">
        <v>1.2401199999999999</v>
      </c>
      <c r="F160" s="111">
        <f t="shared" si="5"/>
        <v>1.3079400000000001E-2</v>
      </c>
      <c r="G160" s="111">
        <f t="shared" si="3"/>
        <v>1.2321200000000001E-2</v>
      </c>
      <c r="H160" s="111">
        <f t="shared" si="4"/>
        <v>1.2401199999999999E-2</v>
      </c>
    </row>
    <row r="161" spans="1:8" x14ac:dyDescent="0.3">
      <c r="A161" t="s">
        <v>76</v>
      </c>
      <c r="B161" s="107">
        <v>43696</v>
      </c>
      <c r="C161" s="211">
        <v>1.3113600000000001</v>
      </c>
      <c r="D161" s="211">
        <v>1.2332000000000001</v>
      </c>
      <c r="E161" s="211">
        <v>1.2410300000000001</v>
      </c>
      <c r="F161" s="111">
        <f t="shared" si="5"/>
        <v>1.3113600000000001E-2</v>
      </c>
      <c r="G161" s="111">
        <f t="shared" si="3"/>
        <v>1.2332000000000001E-2</v>
      </c>
      <c r="H161" s="111">
        <f t="shared" si="4"/>
        <v>1.2410300000000001E-2</v>
      </c>
    </row>
    <row r="162" spans="1:8" x14ac:dyDescent="0.3">
      <c r="A162" t="s">
        <v>76</v>
      </c>
      <c r="B162" s="107">
        <v>43697</v>
      </c>
      <c r="C162" s="211">
        <v>1.3098000000000001</v>
      </c>
      <c r="D162" s="211">
        <v>1.2301800000000001</v>
      </c>
      <c r="E162" s="211">
        <v>1.2411300000000001</v>
      </c>
      <c r="F162" s="111">
        <f t="shared" si="5"/>
        <v>1.3098E-2</v>
      </c>
      <c r="G162" s="111">
        <f t="shared" si="3"/>
        <v>1.23018E-2</v>
      </c>
      <c r="H162" s="111">
        <f t="shared" si="4"/>
        <v>1.24113E-2</v>
      </c>
    </row>
    <row r="163" spans="1:8" x14ac:dyDescent="0.3">
      <c r="A163" t="s">
        <v>76</v>
      </c>
      <c r="B163" s="107">
        <v>43698</v>
      </c>
      <c r="C163" s="211">
        <v>1.30776</v>
      </c>
      <c r="D163" s="211">
        <v>1.2302599999999999</v>
      </c>
      <c r="E163" s="211">
        <v>1.24088</v>
      </c>
      <c r="F163" s="111">
        <f t="shared" si="5"/>
        <v>1.30776E-2</v>
      </c>
      <c r="G163" s="111">
        <f t="shared" si="3"/>
        <v>1.2302599999999999E-2</v>
      </c>
      <c r="H163" s="111">
        <f t="shared" si="4"/>
        <v>1.2408799999999999E-2</v>
      </c>
    </row>
    <row r="164" spans="1:8" x14ac:dyDescent="0.3">
      <c r="A164" t="s">
        <v>76</v>
      </c>
      <c r="B164" s="107">
        <v>43699</v>
      </c>
      <c r="C164" s="211">
        <v>1.3102</v>
      </c>
      <c r="D164" s="211">
        <v>1.2293700000000001</v>
      </c>
      <c r="E164" s="211">
        <v>1.24044</v>
      </c>
      <c r="F164" s="111">
        <f t="shared" si="5"/>
        <v>1.3102000000000001E-2</v>
      </c>
      <c r="G164" s="111">
        <f t="shared" si="3"/>
        <v>1.2293700000000001E-2</v>
      </c>
      <c r="H164" s="111">
        <f t="shared" si="4"/>
        <v>1.2404399999999999E-2</v>
      </c>
    </row>
    <row r="165" spans="1:8" x14ac:dyDescent="0.3">
      <c r="A165" t="s">
        <v>76</v>
      </c>
      <c r="B165" s="107">
        <v>43700</v>
      </c>
      <c r="C165" s="211">
        <v>1.3078399999999999</v>
      </c>
      <c r="D165" s="211">
        <v>1.2277899999999999</v>
      </c>
      <c r="E165" s="211">
        <v>1.2401899999999999</v>
      </c>
      <c r="F165" s="111">
        <f t="shared" si="5"/>
        <v>1.3078399999999999E-2</v>
      </c>
      <c r="G165" s="111">
        <f t="shared" si="3"/>
        <v>1.22779E-2</v>
      </c>
      <c r="H165" s="111">
        <f t="shared" si="4"/>
        <v>1.2401899999999999E-2</v>
      </c>
    </row>
    <row r="166" spans="1:8" x14ac:dyDescent="0.3">
      <c r="A166" t="s">
        <v>76</v>
      </c>
      <c r="B166" s="107">
        <v>43703</v>
      </c>
      <c r="C166" s="211">
        <v>1.2994699999999999</v>
      </c>
      <c r="D166" s="211">
        <v>1.22776</v>
      </c>
      <c r="E166" s="211">
        <v>1.24308</v>
      </c>
      <c r="F166" s="111">
        <f t="shared" si="5"/>
        <v>1.29947E-2</v>
      </c>
      <c r="G166" s="111">
        <f t="shared" si="3"/>
        <v>1.22776E-2</v>
      </c>
      <c r="H166" s="111">
        <f t="shared" si="4"/>
        <v>1.2430799999999999E-2</v>
      </c>
    </row>
    <row r="167" spans="1:8" x14ac:dyDescent="0.3">
      <c r="A167" t="s">
        <v>76</v>
      </c>
      <c r="B167" s="107">
        <v>43704</v>
      </c>
      <c r="C167" s="211">
        <v>1.30104</v>
      </c>
      <c r="D167" s="211">
        <v>1.2295400000000001</v>
      </c>
      <c r="E167" s="211">
        <v>1.2461599999999999</v>
      </c>
      <c r="F167" s="111">
        <f t="shared" si="5"/>
        <v>1.30104E-2</v>
      </c>
      <c r="G167" s="111">
        <f t="shared" si="3"/>
        <v>1.2295400000000001E-2</v>
      </c>
      <c r="H167" s="111">
        <f t="shared" si="4"/>
        <v>1.24616E-2</v>
      </c>
    </row>
    <row r="168" spans="1:8" x14ac:dyDescent="0.3">
      <c r="A168" t="s">
        <v>76</v>
      </c>
      <c r="B168" s="107">
        <v>43705</v>
      </c>
      <c r="C168" s="211">
        <v>1.29911</v>
      </c>
      <c r="D168" s="211">
        <v>1.2292700000000001</v>
      </c>
      <c r="E168" s="211">
        <v>1.24665</v>
      </c>
      <c r="F168" s="111">
        <f t="shared" si="5"/>
        <v>1.29911E-2</v>
      </c>
      <c r="G168" s="111">
        <f t="shared" si="3"/>
        <v>1.22927E-2</v>
      </c>
      <c r="H168" s="111">
        <f t="shared" si="4"/>
        <v>1.24665E-2</v>
      </c>
    </row>
    <row r="169" spans="1:8" x14ac:dyDescent="0.3">
      <c r="A169" t="s">
        <v>76</v>
      </c>
      <c r="B169" s="107">
        <v>43706</v>
      </c>
      <c r="C169" s="211">
        <v>1.2934699999999999</v>
      </c>
      <c r="D169" s="211">
        <v>1.2276800000000001</v>
      </c>
      <c r="E169" s="211">
        <v>1.2458</v>
      </c>
      <c r="F169" s="111">
        <f t="shared" si="5"/>
        <v>1.2934699999999999E-2</v>
      </c>
      <c r="G169" s="111">
        <f t="shared" si="3"/>
        <v>1.2276800000000001E-2</v>
      </c>
      <c r="H169" s="111">
        <f t="shared" si="4"/>
        <v>1.2458E-2</v>
      </c>
    </row>
    <row r="170" spans="1:8" x14ac:dyDescent="0.3">
      <c r="A170" t="s">
        <v>76</v>
      </c>
      <c r="B170" s="107">
        <v>43707</v>
      </c>
      <c r="C170" s="211">
        <v>1.28085</v>
      </c>
      <c r="D170" s="211">
        <v>1.2273000000000001</v>
      </c>
      <c r="E170" s="211">
        <v>1.2426900000000001</v>
      </c>
      <c r="F170" s="111">
        <f t="shared" si="5"/>
        <v>1.28085E-2</v>
      </c>
      <c r="G170" s="111">
        <f t="shared" si="3"/>
        <v>1.2273000000000001E-2</v>
      </c>
      <c r="H170" s="111">
        <f t="shared" si="4"/>
        <v>1.2426900000000001E-2</v>
      </c>
    </row>
    <row r="171" spans="1:8" x14ac:dyDescent="0.3">
      <c r="A171" t="s">
        <v>76</v>
      </c>
      <c r="B171" s="107">
        <v>43710</v>
      </c>
      <c r="C171" s="211">
        <v>1.26702</v>
      </c>
      <c r="D171" s="211">
        <v>1.2360800000000001</v>
      </c>
      <c r="E171" s="211">
        <v>1.2409399999999999</v>
      </c>
      <c r="F171" s="111">
        <f t="shared" si="5"/>
        <v>1.26702E-2</v>
      </c>
      <c r="G171" s="111">
        <f t="shared" si="3"/>
        <v>1.23608E-2</v>
      </c>
      <c r="H171" s="111">
        <f t="shared" si="4"/>
        <v>1.2409399999999999E-2</v>
      </c>
    </row>
    <row r="172" spans="1:8" x14ac:dyDescent="0.3">
      <c r="A172" t="s">
        <v>76</v>
      </c>
      <c r="B172" s="107">
        <v>43711</v>
      </c>
      <c r="C172" s="211">
        <v>1.26735</v>
      </c>
      <c r="D172" s="211">
        <v>1.2365600000000001</v>
      </c>
      <c r="E172" s="211">
        <v>1.2411700000000001</v>
      </c>
      <c r="F172" s="111">
        <f t="shared" si="5"/>
        <v>1.2673499999999999E-2</v>
      </c>
      <c r="G172" s="111">
        <f t="shared" si="3"/>
        <v>1.2365600000000001E-2</v>
      </c>
      <c r="H172" s="111">
        <f t="shared" si="4"/>
        <v>1.2411700000000001E-2</v>
      </c>
    </row>
    <row r="173" spans="1:8" x14ac:dyDescent="0.3">
      <c r="A173" t="s">
        <v>76</v>
      </c>
      <c r="B173" s="107">
        <v>43712</v>
      </c>
      <c r="C173" s="211">
        <v>1.2698400000000001</v>
      </c>
      <c r="D173" s="211">
        <v>1.23776</v>
      </c>
      <c r="E173" s="211">
        <v>1.2406600000000001</v>
      </c>
      <c r="F173" s="111">
        <f t="shared" si="5"/>
        <v>1.26984E-2</v>
      </c>
      <c r="G173" s="111">
        <f t="shared" si="3"/>
        <v>1.2377599999999999E-2</v>
      </c>
      <c r="H173" s="111">
        <f t="shared" si="4"/>
        <v>1.24066E-2</v>
      </c>
    </row>
    <row r="174" spans="1:8" x14ac:dyDescent="0.3">
      <c r="A174" t="s">
        <v>76</v>
      </c>
      <c r="B174" s="107">
        <v>43713</v>
      </c>
      <c r="C174" s="211">
        <v>1.26864</v>
      </c>
      <c r="D174" s="211">
        <v>1.23865</v>
      </c>
      <c r="E174" s="211">
        <v>1.2409600000000001</v>
      </c>
      <c r="F174" s="111">
        <f t="shared" si="5"/>
        <v>1.26864E-2</v>
      </c>
      <c r="G174" s="111">
        <f t="shared" si="3"/>
        <v>1.23865E-2</v>
      </c>
      <c r="H174" s="111">
        <f t="shared" si="4"/>
        <v>1.24096E-2</v>
      </c>
    </row>
    <row r="175" spans="1:8" x14ac:dyDescent="0.3">
      <c r="A175" t="s">
        <v>76</v>
      </c>
      <c r="B175" s="107">
        <v>43714</v>
      </c>
      <c r="C175" s="211">
        <v>1.26854</v>
      </c>
      <c r="D175" s="211">
        <v>1.23909</v>
      </c>
      <c r="E175" s="211">
        <v>1.24089</v>
      </c>
      <c r="F175" s="111">
        <f t="shared" si="5"/>
        <v>1.2685399999999999E-2</v>
      </c>
      <c r="G175" s="111">
        <f t="shared" si="3"/>
        <v>1.23909E-2</v>
      </c>
      <c r="H175" s="111">
        <f t="shared" si="4"/>
        <v>1.24089E-2</v>
      </c>
    </row>
    <row r="176" spans="1:8" x14ac:dyDescent="0.3">
      <c r="A176" t="s">
        <v>76</v>
      </c>
      <c r="B176" s="107">
        <v>43717</v>
      </c>
      <c r="C176" s="211">
        <v>1.2684800000000001</v>
      </c>
      <c r="D176" s="211">
        <v>1.24197</v>
      </c>
      <c r="E176" s="211">
        <v>1.2414000000000001</v>
      </c>
      <c r="F176" s="111">
        <f t="shared" si="5"/>
        <v>1.2684800000000001E-2</v>
      </c>
      <c r="G176" s="111">
        <f t="shared" si="3"/>
        <v>1.2419700000000001E-2</v>
      </c>
      <c r="H176" s="111">
        <f t="shared" si="4"/>
        <v>1.2414000000000001E-2</v>
      </c>
    </row>
    <row r="177" spans="1:8" x14ac:dyDescent="0.3">
      <c r="A177" t="s">
        <v>76</v>
      </c>
      <c r="B177" s="107">
        <v>43718</v>
      </c>
      <c r="C177" s="211">
        <v>1.2679100000000001</v>
      </c>
      <c r="D177" s="211">
        <v>1.2425900000000001</v>
      </c>
      <c r="E177" s="211">
        <v>1.2414799999999999</v>
      </c>
      <c r="F177" s="111">
        <f t="shared" si="5"/>
        <v>1.26791E-2</v>
      </c>
      <c r="G177" s="111">
        <f t="shared" si="3"/>
        <v>1.24259E-2</v>
      </c>
      <c r="H177" s="111">
        <f t="shared" si="4"/>
        <v>1.2414799999999998E-2</v>
      </c>
    </row>
    <row r="178" spans="1:8" x14ac:dyDescent="0.3">
      <c r="A178" t="s">
        <v>76</v>
      </c>
      <c r="B178" s="107">
        <v>43719</v>
      </c>
      <c r="C178" s="211">
        <v>1.2678</v>
      </c>
      <c r="D178" s="211">
        <v>1.2432300000000001</v>
      </c>
      <c r="E178" s="211">
        <v>1.2393700000000001</v>
      </c>
      <c r="F178" s="111">
        <f t="shared" si="5"/>
        <v>1.2678E-2</v>
      </c>
      <c r="G178" s="111">
        <f t="shared" si="3"/>
        <v>1.24323E-2</v>
      </c>
      <c r="H178" s="111">
        <f t="shared" si="4"/>
        <v>1.2393700000000001E-2</v>
      </c>
    </row>
    <row r="179" spans="1:8" x14ac:dyDescent="0.3">
      <c r="A179" t="s">
        <v>76</v>
      </c>
      <c r="B179" s="107">
        <v>43720</v>
      </c>
      <c r="C179" s="211">
        <v>1.25088</v>
      </c>
      <c r="D179" s="211">
        <v>1.24413</v>
      </c>
      <c r="E179" s="211">
        <v>1.2394400000000001</v>
      </c>
      <c r="F179" s="111">
        <f t="shared" si="5"/>
        <v>1.25088E-2</v>
      </c>
      <c r="G179" s="111">
        <f t="shared" si="3"/>
        <v>1.2441299999999999E-2</v>
      </c>
      <c r="H179" s="111">
        <f t="shared" si="4"/>
        <v>1.2394400000000002E-2</v>
      </c>
    </row>
    <row r="180" spans="1:8" x14ac:dyDescent="0.3">
      <c r="A180" t="s">
        <v>76</v>
      </c>
      <c r="B180" s="107">
        <v>43721</v>
      </c>
      <c r="C180" s="211">
        <v>1.2432000000000001</v>
      </c>
      <c r="D180" s="211">
        <v>1.2445999999999999</v>
      </c>
      <c r="E180" s="211">
        <v>1.23922</v>
      </c>
      <c r="F180" s="111">
        <f t="shared" si="5"/>
        <v>1.2432E-2</v>
      </c>
      <c r="G180" s="111">
        <f t="shared" si="3"/>
        <v>1.2445999999999999E-2</v>
      </c>
      <c r="H180" s="111">
        <f t="shared" si="4"/>
        <v>1.2392199999999999E-2</v>
      </c>
    </row>
    <row r="181" spans="1:8" x14ac:dyDescent="0.3">
      <c r="A181" t="s">
        <v>76</v>
      </c>
      <c r="B181" s="107">
        <v>43724</v>
      </c>
      <c r="C181" s="211">
        <v>1.22841</v>
      </c>
      <c r="D181" s="211">
        <v>1.2456100000000001</v>
      </c>
      <c r="E181" s="211">
        <v>1.2390300000000001</v>
      </c>
      <c r="F181" s="111">
        <f t="shared" si="5"/>
        <v>1.2284099999999999E-2</v>
      </c>
      <c r="G181" s="111">
        <f t="shared" si="3"/>
        <v>1.2456100000000001E-2</v>
      </c>
      <c r="H181" s="111">
        <f t="shared" si="4"/>
        <v>1.23903E-2</v>
      </c>
    </row>
    <row r="182" spans="1:8" x14ac:dyDescent="0.3">
      <c r="A182" t="s">
        <v>76</v>
      </c>
      <c r="B182" s="107">
        <v>43725</v>
      </c>
      <c r="C182" s="211">
        <v>1.22987</v>
      </c>
      <c r="D182" s="211">
        <v>1.2468399999999999</v>
      </c>
      <c r="E182" s="211">
        <v>1.23926</v>
      </c>
      <c r="F182" s="111">
        <f t="shared" si="5"/>
        <v>1.2298700000000001E-2</v>
      </c>
      <c r="G182" s="111">
        <f t="shared" si="3"/>
        <v>1.2468399999999999E-2</v>
      </c>
      <c r="H182" s="111">
        <f t="shared" si="4"/>
        <v>1.23926E-2</v>
      </c>
    </row>
    <row r="183" spans="1:8" x14ac:dyDescent="0.3">
      <c r="A183" t="s">
        <v>76</v>
      </c>
      <c r="B183" s="107">
        <v>43726</v>
      </c>
      <c r="C183" s="211">
        <v>1.23271</v>
      </c>
      <c r="D183" s="211">
        <v>1.2487600000000001</v>
      </c>
      <c r="E183" s="211">
        <v>1.2387999999999999</v>
      </c>
      <c r="F183" s="111">
        <f t="shared" si="5"/>
        <v>1.2327100000000001E-2</v>
      </c>
      <c r="G183" s="111">
        <f t="shared" si="3"/>
        <v>1.2487600000000001E-2</v>
      </c>
      <c r="H183" s="111">
        <f t="shared" si="4"/>
        <v>1.2388E-2</v>
      </c>
    </row>
    <row r="184" spans="1:8" x14ac:dyDescent="0.3">
      <c r="A184" t="s">
        <v>76</v>
      </c>
      <c r="B184" s="107">
        <v>43727</v>
      </c>
      <c r="C184" s="211">
        <v>1.2239500000000001</v>
      </c>
      <c r="D184" s="211">
        <v>1.24918</v>
      </c>
      <c r="E184" s="211">
        <v>1.2383500000000001</v>
      </c>
      <c r="F184" s="111">
        <f t="shared" si="5"/>
        <v>1.22395E-2</v>
      </c>
      <c r="G184" s="111">
        <f t="shared" si="3"/>
        <v>1.2491799999999999E-2</v>
      </c>
      <c r="H184" s="111">
        <f t="shared" si="4"/>
        <v>1.23835E-2</v>
      </c>
    </row>
    <row r="185" spans="1:8" x14ac:dyDescent="0.3">
      <c r="A185" t="s">
        <v>76</v>
      </c>
      <c r="B185" s="107">
        <v>43728</v>
      </c>
      <c r="C185" s="211">
        <v>1.2245999999999999</v>
      </c>
      <c r="D185" s="211">
        <v>1.24956</v>
      </c>
      <c r="E185" s="211">
        <v>1.2381800000000001</v>
      </c>
      <c r="F185" s="111">
        <f t="shared" si="5"/>
        <v>1.2246E-2</v>
      </c>
      <c r="G185" s="111">
        <f t="shared" si="3"/>
        <v>1.2495600000000001E-2</v>
      </c>
      <c r="H185" s="111">
        <f t="shared" si="4"/>
        <v>1.23818E-2</v>
      </c>
    </row>
    <row r="186" spans="1:8" x14ac:dyDescent="0.3">
      <c r="A186" t="s">
        <v>76</v>
      </c>
      <c r="B186" s="107">
        <v>43731</v>
      </c>
      <c r="C186" s="211">
        <v>1.2333099999999999</v>
      </c>
      <c r="D186" s="211">
        <v>1.2516400000000001</v>
      </c>
      <c r="E186" s="211">
        <v>1.2381599999999999</v>
      </c>
      <c r="F186" s="111">
        <f t="shared" si="5"/>
        <v>1.23331E-2</v>
      </c>
      <c r="G186" s="111">
        <f t="shared" si="3"/>
        <v>1.25164E-2</v>
      </c>
      <c r="H186" s="111">
        <f t="shared" si="4"/>
        <v>1.23816E-2</v>
      </c>
    </row>
    <row r="187" spans="1:8" x14ac:dyDescent="0.3">
      <c r="A187" t="s">
        <v>76</v>
      </c>
      <c r="B187" s="107">
        <v>43732</v>
      </c>
      <c r="C187" s="211">
        <v>1.2326900000000001</v>
      </c>
      <c r="D187" s="211">
        <v>1.2513099999999999</v>
      </c>
      <c r="E187" s="211">
        <v>1.2380599999999999</v>
      </c>
      <c r="F187" s="111">
        <f t="shared" si="5"/>
        <v>1.23269E-2</v>
      </c>
      <c r="G187" s="111">
        <f t="shared" si="3"/>
        <v>1.2513099999999999E-2</v>
      </c>
      <c r="H187" s="111">
        <f t="shared" si="4"/>
        <v>1.2380599999999999E-2</v>
      </c>
    </row>
    <row r="188" spans="1:8" x14ac:dyDescent="0.3">
      <c r="A188" t="s">
        <v>76</v>
      </c>
      <c r="B188" s="107">
        <v>43733</v>
      </c>
      <c r="C188" s="211">
        <v>1.23177</v>
      </c>
      <c r="D188" s="211">
        <v>1.25091</v>
      </c>
      <c r="E188" s="211">
        <v>1.2378100000000001</v>
      </c>
      <c r="F188" s="111">
        <f t="shared" si="5"/>
        <v>1.2317700000000001E-2</v>
      </c>
      <c r="G188" s="111">
        <f t="shared" si="3"/>
        <v>1.25091E-2</v>
      </c>
      <c r="H188" s="111">
        <f t="shared" si="4"/>
        <v>1.2378100000000001E-2</v>
      </c>
    </row>
    <row r="189" spans="1:8" x14ac:dyDescent="0.3">
      <c r="A189" t="s">
        <v>76</v>
      </c>
      <c r="B189" s="107">
        <v>43734</v>
      </c>
      <c r="C189" s="211">
        <v>1.2322200000000001</v>
      </c>
      <c r="D189" s="211">
        <v>1.2511300000000001</v>
      </c>
      <c r="E189" s="211">
        <v>1.2382899999999999</v>
      </c>
      <c r="F189" s="111">
        <f t="shared" si="5"/>
        <v>1.23222E-2</v>
      </c>
      <c r="G189" s="111">
        <f t="shared" si="3"/>
        <v>1.2511300000000001E-2</v>
      </c>
      <c r="H189" s="111">
        <f t="shared" si="4"/>
        <v>1.2382899999999999E-2</v>
      </c>
    </row>
    <row r="190" spans="1:8" x14ac:dyDescent="0.3">
      <c r="A190" t="s">
        <v>76</v>
      </c>
      <c r="B190" s="107">
        <v>43735</v>
      </c>
      <c r="C190" s="211">
        <v>1.2198899999999999</v>
      </c>
      <c r="D190" s="211">
        <v>1.2478400000000001</v>
      </c>
      <c r="E190" s="211">
        <v>1.2373499999999999</v>
      </c>
      <c r="F190" s="111">
        <f t="shared" si="5"/>
        <v>1.2198899999999999E-2</v>
      </c>
      <c r="G190" s="111">
        <f t="shared" si="3"/>
        <v>1.2478400000000001E-2</v>
      </c>
      <c r="H190" s="111">
        <f t="shared" si="4"/>
        <v>1.2373499999999999E-2</v>
      </c>
    </row>
    <row r="191" spans="1:8" x14ac:dyDescent="0.3">
      <c r="A191" t="s">
        <v>76</v>
      </c>
      <c r="B191" s="107">
        <v>43738</v>
      </c>
      <c r="C191" s="211">
        <v>1.22976</v>
      </c>
      <c r="D191" s="211">
        <v>1.24377</v>
      </c>
      <c r="E191" s="211">
        <v>1.2349399999999999</v>
      </c>
      <c r="F191" s="111">
        <f t="shared" si="5"/>
        <v>1.2297599999999999E-2</v>
      </c>
      <c r="G191" s="111">
        <f t="shared" si="3"/>
        <v>1.2437700000000001E-2</v>
      </c>
      <c r="H191" s="111">
        <f t="shared" si="4"/>
        <v>1.23494E-2</v>
      </c>
    </row>
    <row r="192" spans="1:8" x14ac:dyDescent="0.3">
      <c r="A192" t="s">
        <v>76</v>
      </c>
      <c r="B192" s="107">
        <v>43739</v>
      </c>
      <c r="C192" s="211">
        <v>1.24516</v>
      </c>
      <c r="D192" s="211">
        <v>1.2577400000000001</v>
      </c>
      <c r="E192" s="211">
        <v>1.24038</v>
      </c>
      <c r="F192" s="111">
        <f t="shared" si="5"/>
        <v>1.24516E-2</v>
      </c>
      <c r="G192" s="111">
        <f t="shared" si="3"/>
        <v>1.2577400000000001E-2</v>
      </c>
      <c r="H192" s="111">
        <f t="shared" si="4"/>
        <v>1.24038E-2</v>
      </c>
    </row>
    <row r="193" spans="1:8" x14ac:dyDescent="0.3">
      <c r="A193" t="s">
        <v>76</v>
      </c>
      <c r="B193" s="107">
        <v>43740</v>
      </c>
      <c r="C193" s="211">
        <v>1.2476700000000001</v>
      </c>
      <c r="D193" s="211">
        <v>1.25787</v>
      </c>
      <c r="E193" s="211">
        <v>1.2408699999999999</v>
      </c>
      <c r="F193" s="111">
        <f t="shared" si="5"/>
        <v>1.24767E-2</v>
      </c>
      <c r="G193" s="111">
        <f t="shared" si="3"/>
        <v>1.25787E-2</v>
      </c>
      <c r="H193" s="111">
        <f t="shared" si="4"/>
        <v>1.24087E-2</v>
      </c>
    </row>
    <row r="194" spans="1:8" x14ac:dyDescent="0.3">
      <c r="A194" t="s">
        <v>76</v>
      </c>
      <c r="B194" s="107">
        <v>43741</v>
      </c>
      <c r="C194" s="211">
        <v>1.24587</v>
      </c>
      <c r="D194" s="211">
        <v>1.2572700000000001</v>
      </c>
      <c r="E194" s="211">
        <v>1.2405600000000001</v>
      </c>
      <c r="F194" s="111">
        <f t="shared" si="5"/>
        <v>1.24587E-2</v>
      </c>
      <c r="G194" s="111">
        <f t="shared" si="3"/>
        <v>1.2572700000000001E-2</v>
      </c>
      <c r="H194" s="111">
        <f t="shared" si="4"/>
        <v>1.2405600000000001E-2</v>
      </c>
    </row>
    <row r="195" spans="1:8" x14ac:dyDescent="0.3">
      <c r="A195" t="s">
        <v>76</v>
      </c>
      <c r="B195" s="107">
        <v>43742</v>
      </c>
      <c r="C195" s="211">
        <v>1.2419</v>
      </c>
      <c r="D195" s="211">
        <v>1.2565900000000001</v>
      </c>
      <c r="E195" s="211">
        <v>1.2402</v>
      </c>
      <c r="F195" s="111">
        <f t="shared" si="5"/>
        <v>1.2418999999999999E-2</v>
      </c>
      <c r="G195" s="111">
        <f t="shared" si="3"/>
        <v>1.2565900000000001E-2</v>
      </c>
      <c r="H195" s="111">
        <f t="shared" si="4"/>
        <v>1.2402E-2</v>
      </c>
    </row>
    <row r="196" spans="1:8" x14ac:dyDescent="0.3">
      <c r="A196" t="s">
        <v>76</v>
      </c>
      <c r="B196" s="107">
        <v>43745</v>
      </c>
      <c r="C196" s="211">
        <v>1.2411300000000001</v>
      </c>
      <c r="D196" s="211">
        <v>1.25766</v>
      </c>
      <c r="E196" s="211">
        <v>1.2404599999999999</v>
      </c>
      <c r="F196" s="111">
        <f t="shared" si="5"/>
        <v>1.24113E-2</v>
      </c>
      <c r="G196" s="111">
        <f t="shared" ref="G196:G253" si="6">D196/100</f>
        <v>1.25766E-2</v>
      </c>
      <c r="H196" s="111">
        <f t="shared" ref="H196:H253" si="7">E196/100</f>
        <v>1.2404599999999998E-2</v>
      </c>
    </row>
    <row r="197" spans="1:8" x14ac:dyDescent="0.3">
      <c r="A197" t="s">
        <v>76</v>
      </c>
      <c r="B197" s="107">
        <v>43746</v>
      </c>
      <c r="C197" s="211">
        <v>1.24326</v>
      </c>
      <c r="D197" s="211">
        <v>1.2579800000000001</v>
      </c>
      <c r="E197" s="211">
        <v>1.24054</v>
      </c>
      <c r="F197" s="111">
        <f t="shared" ref="F197:F253" si="8">C197/100</f>
        <v>1.24326E-2</v>
      </c>
      <c r="G197" s="111">
        <f t="shared" si="6"/>
        <v>1.25798E-2</v>
      </c>
      <c r="H197" s="111">
        <f t="shared" si="7"/>
        <v>1.24054E-2</v>
      </c>
    </row>
    <row r="198" spans="1:8" x14ac:dyDescent="0.3">
      <c r="A198" t="s">
        <v>76</v>
      </c>
      <c r="B198" s="107">
        <v>43747</v>
      </c>
      <c r="C198" s="211">
        <v>1.2342500000000001</v>
      </c>
      <c r="D198" s="211">
        <v>1.25857</v>
      </c>
      <c r="E198" s="211">
        <v>1.2403599999999999</v>
      </c>
      <c r="F198" s="111">
        <f t="shared" si="8"/>
        <v>1.2342500000000001E-2</v>
      </c>
      <c r="G198" s="111">
        <f t="shared" si="6"/>
        <v>1.25857E-2</v>
      </c>
      <c r="H198" s="111">
        <f t="shared" si="7"/>
        <v>1.2403599999999999E-2</v>
      </c>
    </row>
    <row r="199" spans="1:8" x14ac:dyDescent="0.3">
      <c r="A199" t="s">
        <v>76</v>
      </c>
      <c r="B199" s="107">
        <v>43748</v>
      </c>
      <c r="C199" s="211">
        <v>1.23489</v>
      </c>
      <c r="D199" s="211">
        <v>1.25986</v>
      </c>
      <c r="E199" s="211">
        <v>1.24024</v>
      </c>
      <c r="F199" s="111">
        <f t="shared" si="8"/>
        <v>1.2348900000000001E-2</v>
      </c>
      <c r="G199" s="111">
        <f t="shared" si="6"/>
        <v>1.25986E-2</v>
      </c>
      <c r="H199" s="111">
        <f t="shared" si="7"/>
        <v>1.2402400000000001E-2</v>
      </c>
    </row>
    <row r="200" spans="1:8" x14ac:dyDescent="0.3">
      <c r="A200" t="s">
        <v>76</v>
      </c>
      <c r="B200" s="107">
        <v>43749</v>
      </c>
      <c r="C200" s="211">
        <v>1.23712</v>
      </c>
      <c r="D200" s="211">
        <v>1.2617700000000001</v>
      </c>
      <c r="E200" s="211">
        <v>1.24085</v>
      </c>
      <c r="F200" s="111">
        <f t="shared" si="8"/>
        <v>1.2371200000000001E-2</v>
      </c>
      <c r="G200" s="111">
        <f t="shared" si="6"/>
        <v>1.2617700000000001E-2</v>
      </c>
      <c r="H200" s="111">
        <f t="shared" si="7"/>
        <v>1.2408499999999999E-2</v>
      </c>
    </row>
    <row r="201" spans="1:8" x14ac:dyDescent="0.3">
      <c r="A201" t="s">
        <v>76</v>
      </c>
      <c r="B201" s="107">
        <v>43752</v>
      </c>
      <c r="C201" s="211">
        <v>1.2384200000000001</v>
      </c>
      <c r="D201" s="211">
        <v>1.26254</v>
      </c>
      <c r="E201" s="211">
        <v>1.2411799999999999</v>
      </c>
      <c r="F201" s="111">
        <f t="shared" si="8"/>
        <v>1.2384200000000001E-2</v>
      </c>
      <c r="G201" s="111">
        <f t="shared" si="6"/>
        <v>1.26254E-2</v>
      </c>
      <c r="H201" s="111">
        <f t="shared" si="7"/>
        <v>1.2411799999999999E-2</v>
      </c>
    </row>
    <row r="202" spans="1:8" x14ac:dyDescent="0.3">
      <c r="A202" t="s">
        <v>76</v>
      </c>
      <c r="B202" s="107">
        <v>43753</v>
      </c>
      <c r="C202" s="211">
        <v>1.23898</v>
      </c>
      <c r="D202" s="211">
        <v>1.26013</v>
      </c>
      <c r="E202" s="211">
        <v>1.2417199999999999</v>
      </c>
      <c r="F202" s="111">
        <f t="shared" si="8"/>
        <v>1.2389799999999999E-2</v>
      </c>
      <c r="G202" s="111">
        <f t="shared" si="6"/>
        <v>1.2601299999999999E-2</v>
      </c>
      <c r="H202" s="111">
        <f t="shared" si="7"/>
        <v>1.24172E-2</v>
      </c>
    </row>
    <row r="203" spans="1:8" x14ac:dyDescent="0.3">
      <c r="A203" t="s">
        <v>76</v>
      </c>
      <c r="B203" s="107">
        <v>43754</v>
      </c>
      <c r="C203" s="211">
        <v>1.2362899999999999</v>
      </c>
      <c r="D203" s="211">
        <v>1.2591000000000001</v>
      </c>
      <c r="E203" s="211">
        <v>1.2411700000000001</v>
      </c>
      <c r="F203" s="111">
        <f t="shared" si="8"/>
        <v>1.23629E-2</v>
      </c>
      <c r="G203" s="111">
        <f t="shared" si="6"/>
        <v>1.2591000000000001E-2</v>
      </c>
      <c r="H203" s="111">
        <f t="shared" si="7"/>
        <v>1.2411700000000001E-2</v>
      </c>
    </row>
    <row r="204" spans="1:8" x14ac:dyDescent="0.3">
      <c r="A204" t="s">
        <v>76</v>
      </c>
      <c r="B204" s="107">
        <v>43755</v>
      </c>
      <c r="C204" s="211">
        <v>1.23706</v>
      </c>
      <c r="D204" s="211">
        <v>1.25891</v>
      </c>
      <c r="E204" s="211">
        <v>1.2408300000000001</v>
      </c>
      <c r="F204" s="111">
        <f t="shared" si="8"/>
        <v>1.2370600000000001E-2</v>
      </c>
      <c r="G204" s="111">
        <f t="shared" si="6"/>
        <v>1.2589099999999999E-2</v>
      </c>
      <c r="H204" s="111">
        <f t="shared" si="7"/>
        <v>1.2408300000000001E-2</v>
      </c>
    </row>
    <row r="205" spans="1:8" x14ac:dyDescent="0.3">
      <c r="A205" t="s">
        <v>76</v>
      </c>
      <c r="B205" s="107">
        <v>43756</v>
      </c>
      <c r="C205" s="211">
        <v>1.23499</v>
      </c>
      <c r="D205" s="211">
        <v>1.2586999999999999</v>
      </c>
      <c r="E205" s="211">
        <v>1.24058</v>
      </c>
      <c r="F205" s="111">
        <f t="shared" si="8"/>
        <v>1.23499E-2</v>
      </c>
      <c r="G205" s="111">
        <f t="shared" si="6"/>
        <v>1.2586999999999999E-2</v>
      </c>
      <c r="H205" s="111">
        <f t="shared" si="7"/>
        <v>1.24058E-2</v>
      </c>
    </row>
    <row r="206" spans="1:8" x14ac:dyDescent="0.3">
      <c r="A206" t="s">
        <v>76</v>
      </c>
      <c r="B206" s="107">
        <v>43759</v>
      </c>
      <c r="C206" s="211">
        <v>1.2305699999999999</v>
      </c>
      <c r="D206" s="211">
        <v>1.25692</v>
      </c>
      <c r="E206" s="211">
        <v>1.23977</v>
      </c>
      <c r="F206" s="111">
        <f t="shared" si="8"/>
        <v>1.2305699999999999E-2</v>
      </c>
      <c r="G206" s="111">
        <f t="shared" si="6"/>
        <v>1.2569200000000001E-2</v>
      </c>
      <c r="H206" s="111">
        <f t="shared" si="7"/>
        <v>1.2397700000000001E-2</v>
      </c>
    </row>
    <row r="207" spans="1:8" x14ac:dyDescent="0.3">
      <c r="A207" t="s">
        <v>76</v>
      </c>
      <c r="B207" s="107">
        <v>43760</v>
      </c>
      <c r="C207" s="211">
        <v>1.23047</v>
      </c>
      <c r="D207" s="211">
        <v>1.25715</v>
      </c>
      <c r="E207" s="211">
        <v>1.23973</v>
      </c>
      <c r="F207" s="111">
        <f t="shared" si="8"/>
        <v>1.23047E-2</v>
      </c>
      <c r="G207" s="111">
        <f t="shared" si="6"/>
        <v>1.2571499999999999E-2</v>
      </c>
      <c r="H207" s="111">
        <f t="shared" si="7"/>
        <v>1.23973E-2</v>
      </c>
    </row>
    <row r="208" spans="1:8" x14ac:dyDescent="0.3">
      <c r="A208" t="s">
        <v>76</v>
      </c>
      <c r="B208" s="107">
        <v>43761</v>
      </c>
      <c r="C208" s="211">
        <v>1.2235799999999999</v>
      </c>
      <c r="D208" s="211">
        <v>1.25658</v>
      </c>
      <c r="E208" s="211">
        <v>1.23719</v>
      </c>
      <c r="F208" s="111">
        <f t="shared" si="8"/>
        <v>1.2235799999999998E-2</v>
      </c>
      <c r="G208" s="111">
        <f t="shared" si="6"/>
        <v>1.25658E-2</v>
      </c>
      <c r="H208" s="111">
        <f t="shared" si="7"/>
        <v>1.23719E-2</v>
      </c>
    </row>
    <row r="209" spans="1:8" x14ac:dyDescent="0.3">
      <c r="A209" t="s">
        <v>76</v>
      </c>
      <c r="B209" s="107">
        <v>43762</v>
      </c>
      <c r="C209" s="211">
        <v>1.2237800000000001</v>
      </c>
      <c r="D209" s="211">
        <v>1.2556</v>
      </c>
      <c r="E209" s="211">
        <v>1.23671</v>
      </c>
      <c r="F209" s="111">
        <f t="shared" si="8"/>
        <v>1.22378E-2</v>
      </c>
      <c r="G209" s="111">
        <f t="shared" si="6"/>
        <v>1.2556000000000001E-2</v>
      </c>
      <c r="H209" s="111">
        <f t="shared" si="7"/>
        <v>1.2367099999999999E-2</v>
      </c>
    </row>
    <row r="210" spans="1:8" x14ac:dyDescent="0.3">
      <c r="A210" t="s">
        <v>76</v>
      </c>
      <c r="B210" s="107">
        <v>43763</v>
      </c>
      <c r="C210" s="211">
        <v>1.22458</v>
      </c>
      <c r="D210" s="211">
        <v>1.2548299999999999</v>
      </c>
      <c r="E210" s="211">
        <v>1.23624</v>
      </c>
      <c r="F210" s="111">
        <f t="shared" si="8"/>
        <v>1.2245799999999999E-2</v>
      </c>
      <c r="G210" s="111">
        <f t="shared" si="6"/>
        <v>1.2548299999999998E-2</v>
      </c>
      <c r="H210" s="111">
        <f t="shared" si="7"/>
        <v>1.2362400000000001E-2</v>
      </c>
    </row>
    <row r="211" spans="1:8" x14ac:dyDescent="0.3">
      <c r="A211" t="s">
        <v>76</v>
      </c>
      <c r="B211" s="107">
        <v>43766</v>
      </c>
      <c r="C211" s="211">
        <v>1.2357</v>
      </c>
      <c r="D211" s="211">
        <v>1.25407</v>
      </c>
      <c r="E211" s="211">
        <v>1.23658</v>
      </c>
      <c r="F211" s="111">
        <f t="shared" si="8"/>
        <v>1.2357E-2</v>
      </c>
      <c r="G211" s="111">
        <f t="shared" si="6"/>
        <v>1.25407E-2</v>
      </c>
      <c r="H211" s="111">
        <f t="shared" si="7"/>
        <v>1.23658E-2</v>
      </c>
    </row>
    <row r="212" spans="1:8" x14ac:dyDescent="0.3">
      <c r="A212" t="s">
        <v>76</v>
      </c>
      <c r="B212" s="107">
        <v>43767</v>
      </c>
      <c r="C212" s="211">
        <v>1.2405999999999999</v>
      </c>
      <c r="D212" s="211">
        <v>1.25447</v>
      </c>
      <c r="E212" s="211">
        <v>1.2419899999999999</v>
      </c>
      <c r="F212" s="111">
        <f t="shared" si="8"/>
        <v>1.2405999999999999E-2</v>
      </c>
      <c r="G212" s="111">
        <f t="shared" si="6"/>
        <v>1.2544699999999999E-2</v>
      </c>
      <c r="H212" s="111">
        <f t="shared" si="7"/>
        <v>1.2419899999999999E-2</v>
      </c>
    </row>
    <row r="213" spans="1:8" x14ac:dyDescent="0.3">
      <c r="A213" t="s">
        <v>76</v>
      </c>
      <c r="B213" s="107">
        <v>43768</v>
      </c>
      <c r="C213" s="211">
        <v>1.2573799999999999</v>
      </c>
      <c r="D213" s="211">
        <v>1.2573099999999999</v>
      </c>
      <c r="E213" s="211">
        <v>1.2419899999999999</v>
      </c>
      <c r="F213" s="111">
        <f t="shared" si="8"/>
        <v>1.25738E-2</v>
      </c>
      <c r="G213" s="111">
        <f t="shared" si="6"/>
        <v>1.2573099999999999E-2</v>
      </c>
      <c r="H213" s="111">
        <f t="shared" si="7"/>
        <v>1.2419899999999999E-2</v>
      </c>
    </row>
    <row r="214" spans="1:8" x14ac:dyDescent="0.3">
      <c r="A214" t="s">
        <v>76</v>
      </c>
      <c r="B214" s="107">
        <v>43769</v>
      </c>
      <c r="C214" s="211">
        <v>1.2566600000000001</v>
      </c>
      <c r="D214" s="211">
        <v>1.2579400000000001</v>
      </c>
      <c r="E214" s="211">
        <v>1.2419899999999999</v>
      </c>
      <c r="F214" s="111">
        <f t="shared" si="8"/>
        <v>1.2566600000000001E-2</v>
      </c>
      <c r="G214" s="111">
        <f t="shared" si="6"/>
        <v>1.2579400000000001E-2</v>
      </c>
      <c r="H214" s="111">
        <f t="shared" si="7"/>
        <v>1.2419899999999999E-2</v>
      </c>
    </row>
    <row r="215" spans="1:8" x14ac:dyDescent="0.3">
      <c r="A215" t="s">
        <v>76</v>
      </c>
      <c r="B215" s="107">
        <v>43773</v>
      </c>
      <c r="C215" s="211">
        <v>1.2300199999999999</v>
      </c>
      <c r="D215" s="211">
        <v>1.24912</v>
      </c>
      <c r="E215" s="211">
        <v>1.2375799999999999</v>
      </c>
      <c r="F215" s="111">
        <f t="shared" si="8"/>
        <v>1.2300199999999999E-2</v>
      </c>
      <c r="G215" s="111">
        <f t="shared" si="6"/>
        <v>1.2491200000000001E-2</v>
      </c>
      <c r="H215" s="111">
        <f t="shared" si="7"/>
        <v>1.2375799999999999E-2</v>
      </c>
    </row>
    <row r="216" spans="1:8" x14ac:dyDescent="0.3">
      <c r="A216" t="s">
        <v>76</v>
      </c>
      <c r="B216" s="107">
        <v>43774</v>
      </c>
      <c r="C216" s="211">
        <v>1.23322</v>
      </c>
      <c r="D216" s="211">
        <v>1.24804</v>
      </c>
      <c r="E216" s="211">
        <v>1.23813</v>
      </c>
      <c r="F216" s="111">
        <f t="shared" si="8"/>
        <v>1.23322E-2</v>
      </c>
      <c r="G216" s="111">
        <f t="shared" si="6"/>
        <v>1.2480400000000001E-2</v>
      </c>
      <c r="H216" s="111">
        <f t="shared" si="7"/>
        <v>1.23813E-2</v>
      </c>
    </row>
    <row r="217" spans="1:8" x14ac:dyDescent="0.3">
      <c r="A217" t="s">
        <v>76</v>
      </c>
      <c r="B217" s="107">
        <v>43775</v>
      </c>
      <c r="C217" s="211">
        <v>1.2359199999999999</v>
      </c>
      <c r="D217" s="211">
        <v>1.2482</v>
      </c>
      <c r="E217" s="211">
        <v>1.23675</v>
      </c>
      <c r="F217" s="111">
        <f t="shared" si="8"/>
        <v>1.2359199999999999E-2</v>
      </c>
      <c r="G217" s="111">
        <f t="shared" si="6"/>
        <v>1.2482E-2</v>
      </c>
      <c r="H217" s="111">
        <f t="shared" si="7"/>
        <v>1.23675E-2</v>
      </c>
    </row>
    <row r="218" spans="1:8" x14ac:dyDescent="0.3">
      <c r="A218" t="s">
        <v>76</v>
      </c>
      <c r="B218" s="107">
        <v>43776</v>
      </c>
      <c r="C218" s="211">
        <v>1.23112</v>
      </c>
      <c r="D218" s="211">
        <v>1.2476100000000001</v>
      </c>
      <c r="E218" s="211">
        <v>1.23674</v>
      </c>
      <c r="F218" s="111">
        <f t="shared" si="8"/>
        <v>1.23112E-2</v>
      </c>
      <c r="G218" s="111">
        <f t="shared" si="6"/>
        <v>1.24761E-2</v>
      </c>
      <c r="H218" s="111">
        <f t="shared" si="7"/>
        <v>1.2367399999999999E-2</v>
      </c>
    </row>
    <row r="219" spans="1:8" x14ac:dyDescent="0.3">
      <c r="A219" t="s">
        <v>76</v>
      </c>
      <c r="B219" s="107">
        <v>43777</v>
      </c>
      <c r="C219" s="211">
        <v>1.2265699999999999</v>
      </c>
      <c r="D219" s="211">
        <v>1.2455799999999999</v>
      </c>
      <c r="E219" s="211">
        <v>1.2367300000000001</v>
      </c>
      <c r="F219" s="111">
        <f t="shared" si="8"/>
        <v>1.2265699999999999E-2</v>
      </c>
      <c r="G219" s="111">
        <f t="shared" si="6"/>
        <v>1.24558E-2</v>
      </c>
      <c r="H219" s="111">
        <f t="shared" si="7"/>
        <v>1.2367300000000001E-2</v>
      </c>
    </row>
    <row r="220" spans="1:8" x14ac:dyDescent="0.3">
      <c r="A220" t="s">
        <v>76</v>
      </c>
      <c r="B220" s="107">
        <v>43781</v>
      </c>
      <c r="C220" s="211">
        <v>1.2258599999999999</v>
      </c>
      <c r="D220" s="211">
        <v>1.23864</v>
      </c>
      <c r="E220" s="211">
        <v>1.23715</v>
      </c>
      <c r="F220" s="111">
        <f t="shared" si="8"/>
        <v>1.22586E-2</v>
      </c>
      <c r="G220" s="111">
        <f t="shared" si="6"/>
        <v>1.2386399999999999E-2</v>
      </c>
      <c r="H220" s="111">
        <f t="shared" si="7"/>
        <v>1.2371500000000001E-2</v>
      </c>
    </row>
    <row r="221" spans="1:8" x14ac:dyDescent="0.3">
      <c r="A221" t="s">
        <v>76</v>
      </c>
      <c r="B221" s="107">
        <v>43782</v>
      </c>
      <c r="C221" s="211">
        <v>1.22739</v>
      </c>
      <c r="D221" s="211">
        <v>1.2361200000000001</v>
      </c>
      <c r="E221" s="211">
        <v>1.2355400000000001</v>
      </c>
      <c r="F221" s="111">
        <f t="shared" si="8"/>
        <v>1.2273899999999999E-2</v>
      </c>
      <c r="G221" s="111">
        <f t="shared" si="6"/>
        <v>1.2361200000000001E-2</v>
      </c>
      <c r="H221" s="111">
        <f t="shared" si="7"/>
        <v>1.2355400000000001E-2</v>
      </c>
    </row>
    <row r="222" spans="1:8" x14ac:dyDescent="0.3">
      <c r="A222" t="s">
        <v>76</v>
      </c>
      <c r="B222" s="107">
        <v>43783</v>
      </c>
      <c r="C222" s="211">
        <v>1.22295</v>
      </c>
      <c r="D222" s="211">
        <v>1.23431</v>
      </c>
      <c r="E222" s="211">
        <v>1.2350099999999999</v>
      </c>
      <c r="F222" s="111">
        <f t="shared" si="8"/>
        <v>1.2229499999999999E-2</v>
      </c>
      <c r="G222" s="111">
        <f t="shared" si="6"/>
        <v>1.2343100000000001E-2</v>
      </c>
      <c r="H222" s="111">
        <f t="shared" si="7"/>
        <v>1.2350099999999999E-2</v>
      </c>
    </row>
    <row r="223" spans="1:8" x14ac:dyDescent="0.3">
      <c r="A223" t="s">
        <v>76</v>
      </c>
      <c r="B223" s="107">
        <v>43784</v>
      </c>
      <c r="C223" s="211">
        <v>1.2210099999999999</v>
      </c>
      <c r="D223" s="211">
        <v>1.23393</v>
      </c>
      <c r="E223" s="211">
        <v>1.23387</v>
      </c>
      <c r="F223" s="111">
        <f t="shared" si="8"/>
        <v>1.22101E-2</v>
      </c>
      <c r="G223" s="111">
        <f t="shared" si="6"/>
        <v>1.2339299999999999E-2</v>
      </c>
      <c r="H223" s="111">
        <f t="shared" si="7"/>
        <v>1.2338700000000001E-2</v>
      </c>
    </row>
    <row r="224" spans="1:8" x14ac:dyDescent="0.3">
      <c r="A224" t="s">
        <v>76</v>
      </c>
      <c r="B224" s="107">
        <v>43787</v>
      </c>
      <c r="C224" s="211">
        <v>1.21875</v>
      </c>
      <c r="D224" s="211">
        <v>1.2301299999999999</v>
      </c>
      <c r="E224" s="211">
        <v>1.232</v>
      </c>
      <c r="F224" s="111">
        <f t="shared" si="8"/>
        <v>1.21875E-2</v>
      </c>
      <c r="G224" s="111">
        <f t="shared" si="6"/>
        <v>1.2301299999999999E-2</v>
      </c>
      <c r="H224" s="111">
        <f t="shared" si="7"/>
        <v>1.2319999999999999E-2</v>
      </c>
    </row>
    <row r="225" spans="1:8" x14ac:dyDescent="0.3">
      <c r="A225" t="s">
        <v>76</v>
      </c>
      <c r="B225" s="107">
        <v>43788</v>
      </c>
      <c r="C225" s="211">
        <v>1.2145999999999999</v>
      </c>
      <c r="D225" s="211">
        <v>1.22536</v>
      </c>
      <c r="E225" s="211">
        <v>1.23125</v>
      </c>
      <c r="F225" s="111">
        <f t="shared" si="8"/>
        <v>1.2145999999999999E-2</v>
      </c>
      <c r="G225" s="111">
        <f t="shared" si="6"/>
        <v>1.22536E-2</v>
      </c>
      <c r="H225" s="111">
        <f t="shared" si="7"/>
        <v>1.2312499999999999E-2</v>
      </c>
    </row>
    <row r="226" spans="1:8" x14ac:dyDescent="0.3">
      <c r="A226" t="s">
        <v>76</v>
      </c>
      <c r="B226" s="107">
        <v>43789</v>
      </c>
      <c r="C226" s="211">
        <v>1.2112499999999999</v>
      </c>
      <c r="D226" s="211">
        <v>1.2236499999999999</v>
      </c>
      <c r="E226" s="211">
        <v>1.22881</v>
      </c>
      <c r="F226" s="111">
        <f t="shared" si="8"/>
        <v>1.21125E-2</v>
      </c>
      <c r="G226" s="111">
        <f t="shared" si="6"/>
        <v>1.2236499999999999E-2</v>
      </c>
      <c r="H226" s="111">
        <f t="shared" si="7"/>
        <v>1.22881E-2</v>
      </c>
    </row>
    <row r="227" spans="1:8" x14ac:dyDescent="0.3">
      <c r="A227" t="s">
        <v>76</v>
      </c>
      <c r="B227" s="107">
        <v>43790</v>
      </c>
      <c r="C227" s="211">
        <v>1.20855</v>
      </c>
      <c r="D227" s="211">
        <v>1.2222599999999999</v>
      </c>
      <c r="E227" s="211">
        <v>1.2281500000000001</v>
      </c>
      <c r="F227" s="111">
        <f t="shared" si="8"/>
        <v>1.2085500000000001E-2</v>
      </c>
      <c r="G227" s="111">
        <f t="shared" si="6"/>
        <v>1.2222599999999998E-2</v>
      </c>
      <c r="H227" s="111">
        <f t="shared" si="7"/>
        <v>1.2281500000000001E-2</v>
      </c>
    </row>
    <row r="228" spans="1:8" x14ac:dyDescent="0.3">
      <c r="A228" t="s">
        <v>76</v>
      </c>
      <c r="B228" s="107">
        <v>43791</v>
      </c>
      <c r="C228" s="211">
        <v>1.2022200000000001</v>
      </c>
      <c r="D228" s="211">
        <v>1.2206900000000001</v>
      </c>
      <c r="E228" s="211">
        <v>1.22692</v>
      </c>
      <c r="F228" s="111">
        <f t="shared" si="8"/>
        <v>1.20222E-2</v>
      </c>
      <c r="G228" s="111">
        <f t="shared" si="6"/>
        <v>1.22069E-2</v>
      </c>
      <c r="H228" s="111">
        <f t="shared" si="7"/>
        <v>1.2269200000000001E-2</v>
      </c>
    </row>
    <row r="229" spans="1:8" x14ac:dyDescent="0.3">
      <c r="A229" t="s">
        <v>76</v>
      </c>
      <c r="B229" s="107">
        <v>43794</v>
      </c>
      <c r="C229" s="211">
        <v>1.1996</v>
      </c>
      <c r="D229" s="211">
        <v>1.22014</v>
      </c>
      <c r="E229" s="211">
        <v>1.2256</v>
      </c>
      <c r="F229" s="111">
        <f t="shared" si="8"/>
        <v>1.1996E-2</v>
      </c>
      <c r="G229" s="111">
        <f t="shared" si="6"/>
        <v>1.2201399999999999E-2</v>
      </c>
      <c r="H229" s="111">
        <f t="shared" si="7"/>
        <v>1.2256E-2</v>
      </c>
    </row>
    <row r="230" spans="1:8" x14ac:dyDescent="0.3">
      <c r="A230" t="s">
        <v>76</v>
      </c>
      <c r="B230" s="107">
        <v>43795</v>
      </c>
      <c r="C230" s="211">
        <v>1.2029000000000001</v>
      </c>
      <c r="D230" s="211">
        <v>1.2204900000000001</v>
      </c>
      <c r="E230" s="211">
        <v>1.22607</v>
      </c>
      <c r="F230" s="111">
        <f t="shared" si="8"/>
        <v>1.2029000000000001E-2</v>
      </c>
      <c r="G230" s="111">
        <f t="shared" si="6"/>
        <v>1.2204900000000001E-2</v>
      </c>
      <c r="H230" s="111">
        <f t="shared" si="7"/>
        <v>1.2260699999999999E-2</v>
      </c>
    </row>
    <row r="231" spans="1:8" x14ac:dyDescent="0.3">
      <c r="A231" t="s">
        <v>76</v>
      </c>
      <c r="B231" s="107">
        <v>43796</v>
      </c>
      <c r="C231" s="211">
        <v>1.2020900000000001</v>
      </c>
      <c r="D231" s="211">
        <v>1.2185999999999999</v>
      </c>
      <c r="E231" s="211">
        <v>1.2259599999999999</v>
      </c>
      <c r="F231" s="111">
        <f t="shared" si="8"/>
        <v>1.2020900000000001E-2</v>
      </c>
      <c r="G231" s="111">
        <f t="shared" si="6"/>
        <v>1.2185999999999999E-2</v>
      </c>
      <c r="H231" s="111">
        <f t="shared" si="7"/>
        <v>1.2259599999999999E-2</v>
      </c>
    </row>
    <row r="232" spans="1:8" x14ac:dyDescent="0.3">
      <c r="A232" t="s">
        <v>76</v>
      </c>
      <c r="B232" s="107">
        <v>43797</v>
      </c>
      <c r="C232" s="211">
        <v>1.1878500000000001</v>
      </c>
      <c r="D232" s="211">
        <v>1.2154700000000001</v>
      </c>
      <c r="E232" s="211">
        <v>1.2242599999999999</v>
      </c>
      <c r="F232" s="111">
        <f t="shared" si="8"/>
        <v>1.18785E-2</v>
      </c>
      <c r="G232" s="111">
        <f t="shared" si="6"/>
        <v>1.2154700000000001E-2</v>
      </c>
      <c r="H232" s="111">
        <f t="shared" si="7"/>
        <v>1.2242599999999999E-2</v>
      </c>
    </row>
    <row r="233" spans="1:8" x14ac:dyDescent="0.3">
      <c r="A233" t="s">
        <v>76</v>
      </c>
      <c r="B233" s="107">
        <v>43798</v>
      </c>
      <c r="C233" s="211">
        <v>1.1644699999999999</v>
      </c>
      <c r="D233" s="211">
        <v>1.2109099999999999</v>
      </c>
      <c r="E233" s="211">
        <v>1.2211700000000001</v>
      </c>
      <c r="F233" s="111">
        <f t="shared" si="8"/>
        <v>1.1644699999999999E-2</v>
      </c>
      <c r="G233" s="111">
        <f t="shared" si="6"/>
        <v>1.2109099999999999E-2</v>
      </c>
      <c r="H233" s="111">
        <f t="shared" si="7"/>
        <v>1.2211700000000001E-2</v>
      </c>
    </row>
    <row r="234" spans="1:8" x14ac:dyDescent="0.3">
      <c r="A234" t="s">
        <v>76</v>
      </c>
      <c r="B234" s="107">
        <v>43801</v>
      </c>
      <c r="C234" s="211">
        <v>1.1509</v>
      </c>
      <c r="D234" s="211">
        <v>1.2126399999999999</v>
      </c>
      <c r="E234" s="211">
        <v>1.2262299999999999</v>
      </c>
      <c r="F234" s="111">
        <f t="shared" si="8"/>
        <v>1.1509E-2</v>
      </c>
      <c r="G234" s="111">
        <f t="shared" si="6"/>
        <v>1.2126399999999999E-2</v>
      </c>
      <c r="H234" s="111">
        <f t="shared" si="7"/>
        <v>1.2262299999999999E-2</v>
      </c>
    </row>
    <row r="235" spans="1:8" x14ac:dyDescent="0.3">
      <c r="A235" t="s">
        <v>76</v>
      </c>
      <c r="B235" s="107">
        <v>43802</v>
      </c>
      <c r="C235" s="211">
        <v>1.15598</v>
      </c>
      <c r="D235" s="211">
        <v>1.2128699999999999</v>
      </c>
      <c r="E235" s="211">
        <v>1.2266600000000001</v>
      </c>
      <c r="F235" s="111">
        <f t="shared" si="8"/>
        <v>1.15598E-2</v>
      </c>
      <c r="G235" s="111">
        <f t="shared" si="6"/>
        <v>1.2128699999999999E-2</v>
      </c>
      <c r="H235" s="111">
        <f t="shared" si="7"/>
        <v>1.2266600000000001E-2</v>
      </c>
    </row>
    <row r="236" spans="1:8" x14ac:dyDescent="0.3">
      <c r="A236" t="s">
        <v>76</v>
      </c>
      <c r="B236" s="107">
        <v>43803</v>
      </c>
      <c r="C236" s="211">
        <v>1.16082</v>
      </c>
      <c r="D236" s="211">
        <v>1.21234</v>
      </c>
      <c r="E236" s="211">
        <v>1.2270000000000001</v>
      </c>
      <c r="F236" s="111">
        <f t="shared" si="8"/>
        <v>1.1608199999999999E-2</v>
      </c>
      <c r="G236" s="111">
        <f t="shared" si="6"/>
        <v>1.2123399999999999E-2</v>
      </c>
      <c r="H236" s="111">
        <f t="shared" si="7"/>
        <v>1.2270000000000001E-2</v>
      </c>
    </row>
    <row r="237" spans="1:8" x14ac:dyDescent="0.3">
      <c r="A237" t="s">
        <v>76</v>
      </c>
      <c r="B237" s="107">
        <v>43804</v>
      </c>
      <c r="C237" s="211">
        <v>1.1587499999999999</v>
      </c>
      <c r="D237" s="211">
        <v>1.2114799999999999</v>
      </c>
      <c r="E237" s="211">
        <v>1.22702</v>
      </c>
      <c r="F237" s="111">
        <f t="shared" si="8"/>
        <v>1.1587499999999999E-2</v>
      </c>
      <c r="G237" s="111">
        <f t="shared" si="6"/>
        <v>1.2114799999999998E-2</v>
      </c>
      <c r="H237" s="111">
        <f t="shared" si="7"/>
        <v>1.22702E-2</v>
      </c>
    </row>
    <row r="238" spans="1:8" x14ac:dyDescent="0.3">
      <c r="A238" t="s">
        <v>76</v>
      </c>
      <c r="B238" s="107">
        <v>43805</v>
      </c>
      <c r="C238" s="211">
        <v>1.1572800000000001</v>
      </c>
      <c r="D238" s="211">
        <v>1.21119</v>
      </c>
      <c r="E238" s="211">
        <v>1.2271000000000001</v>
      </c>
      <c r="F238" s="111">
        <f t="shared" si="8"/>
        <v>1.1572800000000001E-2</v>
      </c>
      <c r="G238" s="111">
        <f t="shared" si="6"/>
        <v>1.21119E-2</v>
      </c>
      <c r="H238" s="111">
        <f t="shared" si="7"/>
        <v>1.2271000000000001E-2</v>
      </c>
    </row>
    <row r="239" spans="1:8" x14ac:dyDescent="0.3">
      <c r="A239" t="s">
        <v>76</v>
      </c>
      <c r="B239" s="107">
        <v>43808</v>
      </c>
      <c r="C239" s="211">
        <v>1.1522699999999999</v>
      </c>
      <c r="D239" s="211">
        <v>1.2049799999999999</v>
      </c>
      <c r="E239" s="211">
        <v>1.22567</v>
      </c>
      <c r="F239" s="111">
        <f t="shared" si="8"/>
        <v>1.1522699999999999E-2</v>
      </c>
      <c r="G239" s="111">
        <f t="shared" si="6"/>
        <v>1.2049799999999999E-2</v>
      </c>
      <c r="H239" s="111">
        <f t="shared" si="7"/>
        <v>1.2256700000000001E-2</v>
      </c>
    </row>
    <row r="240" spans="1:8" x14ac:dyDescent="0.3">
      <c r="A240" t="s">
        <v>76</v>
      </c>
      <c r="B240" s="107">
        <v>43809</v>
      </c>
      <c r="C240" s="211">
        <v>1.15282</v>
      </c>
      <c r="D240" s="211">
        <v>1.2040900000000001</v>
      </c>
      <c r="E240" s="211">
        <v>1.22532</v>
      </c>
      <c r="F240" s="111">
        <f t="shared" si="8"/>
        <v>1.1528199999999999E-2</v>
      </c>
      <c r="G240" s="111">
        <f t="shared" si="6"/>
        <v>1.20409E-2</v>
      </c>
      <c r="H240" s="111">
        <f t="shared" si="7"/>
        <v>1.2253199999999999E-2</v>
      </c>
    </row>
    <row r="241" spans="1:8" x14ac:dyDescent="0.3">
      <c r="A241" t="s">
        <v>76</v>
      </c>
      <c r="B241" s="107">
        <v>43810</v>
      </c>
      <c r="C241" s="211">
        <v>1.1544099999999999</v>
      </c>
      <c r="D241" s="211">
        <v>1.2034400000000001</v>
      </c>
      <c r="E241" s="211">
        <v>1.22532</v>
      </c>
      <c r="F241" s="111">
        <f t="shared" si="8"/>
        <v>1.15441E-2</v>
      </c>
      <c r="G241" s="111">
        <f t="shared" si="6"/>
        <v>1.2034400000000001E-2</v>
      </c>
      <c r="H241" s="111">
        <f t="shared" si="7"/>
        <v>1.2253199999999999E-2</v>
      </c>
    </row>
    <row r="242" spans="1:8" x14ac:dyDescent="0.3">
      <c r="A242" t="s">
        <v>76</v>
      </c>
      <c r="B242" s="107">
        <v>43811</v>
      </c>
      <c r="C242" s="211">
        <v>1.1418999999999999</v>
      </c>
      <c r="D242" s="211">
        <v>1.2024699999999999</v>
      </c>
      <c r="E242" s="211">
        <v>1.22529</v>
      </c>
      <c r="F242" s="111">
        <f t="shared" si="8"/>
        <v>1.1418999999999999E-2</v>
      </c>
      <c r="G242" s="111">
        <f t="shared" si="6"/>
        <v>1.2024699999999999E-2</v>
      </c>
      <c r="H242" s="111">
        <f t="shared" si="7"/>
        <v>1.2252900000000001E-2</v>
      </c>
    </row>
    <row r="243" spans="1:8" x14ac:dyDescent="0.3">
      <c r="A243" t="s">
        <v>76</v>
      </c>
      <c r="B243" s="107">
        <v>43812</v>
      </c>
      <c r="C243" s="211">
        <v>1.1396299999999999</v>
      </c>
      <c r="D243" s="211">
        <v>1.2018</v>
      </c>
      <c r="E243" s="211">
        <v>1.22519</v>
      </c>
      <c r="F243" s="111">
        <f t="shared" si="8"/>
        <v>1.13963E-2</v>
      </c>
      <c r="G243" s="111">
        <f t="shared" si="6"/>
        <v>1.2017999999999999E-2</v>
      </c>
      <c r="H243" s="111">
        <f t="shared" si="7"/>
        <v>1.22519E-2</v>
      </c>
    </row>
    <row r="244" spans="1:8" x14ac:dyDescent="0.3">
      <c r="A244" t="s">
        <v>76</v>
      </c>
      <c r="B244" s="107">
        <v>43815</v>
      </c>
      <c r="C244" s="211">
        <v>1.14113</v>
      </c>
      <c r="D244" s="211">
        <v>1.1996899999999999</v>
      </c>
      <c r="E244" s="211">
        <v>1.2249099999999999</v>
      </c>
      <c r="F244" s="111">
        <f t="shared" si="8"/>
        <v>1.1411299999999999E-2</v>
      </c>
      <c r="G244" s="111">
        <f t="shared" si="6"/>
        <v>1.19969E-2</v>
      </c>
      <c r="H244" s="111">
        <f t="shared" si="7"/>
        <v>1.2249099999999999E-2</v>
      </c>
    </row>
    <row r="245" spans="1:8" x14ac:dyDescent="0.3">
      <c r="A245" t="s">
        <v>76</v>
      </c>
      <c r="B245" s="107">
        <v>43816</v>
      </c>
      <c r="C245" s="211">
        <v>1.1432599999999999</v>
      </c>
      <c r="D245" s="211">
        <v>1.19896</v>
      </c>
      <c r="E245" s="211">
        <v>1.2249000000000001</v>
      </c>
      <c r="F245" s="111">
        <f t="shared" si="8"/>
        <v>1.1432599999999999E-2</v>
      </c>
      <c r="G245" s="111">
        <f t="shared" si="6"/>
        <v>1.19896E-2</v>
      </c>
      <c r="H245" s="111">
        <f t="shared" si="7"/>
        <v>1.2249000000000001E-2</v>
      </c>
    </row>
    <row r="246" spans="1:8" x14ac:dyDescent="0.3">
      <c r="A246" t="s">
        <v>76</v>
      </c>
      <c r="B246" s="107">
        <v>43817</v>
      </c>
      <c r="C246" s="211">
        <v>1.13313</v>
      </c>
      <c r="D246" s="211">
        <v>1.19706</v>
      </c>
      <c r="E246" s="211">
        <v>1.2249300000000001</v>
      </c>
      <c r="F246" s="111">
        <f t="shared" si="8"/>
        <v>1.1331299999999999E-2</v>
      </c>
      <c r="G246" s="111">
        <f t="shared" si="6"/>
        <v>1.19706E-2</v>
      </c>
      <c r="H246" s="111">
        <f t="shared" si="7"/>
        <v>1.2249300000000001E-2</v>
      </c>
    </row>
    <row r="247" spans="1:8" x14ac:dyDescent="0.3">
      <c r="A247" t="s">
        <v>76</v>
      </c>
      <c r="B247" s="107">
        <v>43818</v>
      </c>
      <c r="C247" s="211">
        <v>1.1250899999999999</v>
      </c>
      <c r="D247" s="211">
        <v>1.19269</v>
      </c>
      <c r="E247" s="211">
        <v>1.22296</v>
      </c>
      <c r="F247" s="111">
        <f t="shared" si="8"/>
        <v>1.1250899999999999E-2</v>
      </c>
      <c r="G247" s="111">
        <f t="shared" si="6"/>
        <v>1.1926900000000001E-2</v>
      </c>
      <c r="H247" s="111">
        <f t="shared" si="7"/>
        <v>1.22296E-2</v>
      </c>
    </row>
    <row r="248" spans="1:8" x14ac:dyDescent="0.3">
      <c r="A248" t="s">
        <v>76</v>
      </c>
      <c r="B248" s="107">
        <v>43819</v>
      </c>
      <c r="C248" s="211">
        <v>1.1061399999999999</v>
      </c>
      <c r="D248" s="211">
        <v>1.18448</v>
      </c>
      <c r="E248" s="211">
        <v>1.2192400000000001</v>
      </c>
      <c r="F248" s="111">
        <f t="shared" si="8"/>
        <v>1.1061399999999999E-2</v>
      </c>
      <c r="G248" s="111">
        <f t="shared" si="6"/>
        <v>1.1844799999999999E-2</v>
      </c>
      <c r="H248" s="111">
        <f t="shared" si="7"/>
        <v>1.2192400000000001E-2</v>
      </c>
    </row>
    <row r="249" spans="1:8" x14ac:dyDescent="0.3">
      <c r="A249" t="s">
        <v>76</v>
      </c>
      <c r="B249" s="107">
        <v>43822</v>
      </c>
      <c r="C249" s="211">
        <v>1.0706800000000001</v>
      </c>
      <c r="D249" s="211">
        <v>1.1655</v>
      </c>
      <c r="E249" s="211">
        <v>1.21112</v>
      </c>
      <c r="F249" s="111">
        <f t="shared" si="8"/>
        <v>1.0706800000000001E-2</v>
      </c>
      <c r="G249" s="111">
        <f t="shared" si="6"/>
        <v>1.1655E-2</v>
      </c>
      <c r="H249" s="111">
        <f t="shared" si="7"/>
        <v>1.2111199999999999E-2</v>
      </c>
    </row>
    <row r="250" spans="1:8" x14ac:dyDescent="0.3">
      <c r="A250" t="s">
        <v>76</v>
      </c>
      <c r="B250" s="107">
        <v>43823</v>
      </c>
      <c r="C250" s="211">
        <v>1.0569</v>
      </c>
      <c r="D250" s="211">
        <v>1.15907</v>
      </c>
      <c r="E250" s="211">
        <v>1.20726</v>
      </c>
      <c r="F250" s="111">
        <f t="shared" si="8"/>
        <v>1.0569E-2</v>
      </c>
      <c r="G250" s="111">
        <f t="shared" si="6"/>
        <v>1.1590700000000001E-2</v>
      </c>
      <c r="H250" s="111">
        <f t="shared" si="7"/>
        <v>1.2072599999999999E-2</v>
      </c>
    </row>
    <row r="251" spans="1:8" x14ac:dyDescent="0.3">
      <c r="A251" t="s">
        <v>76</v>
      </c>
      <c r="B251" s="107">
        <v>43826</v>
      </c>
      <c r="C251" s="211">
        <v>0.98319999999999996</v>
      </c>
      <c r="D251" s="211">
        <v>1.1403700000000001</v>
      </c>
      <c r="E251" s="211">
        <v>1.19618</v>
      </c>
      <c r="F251" s="111">
        <f t="shared" si="8"/>
        <v>9.8320000000000005E-3</v>
      </c>
      <c r="G251" s="111">
        <f t="shared" si="6"/>
        <v>1.1403700000000001E-2</v>
      </c>
      <c r="H251" s="111">
        <f t="shared" si="7"/>
        <v>1.19618E-2</v>
      </c>
    </row>
    <row r="252" spans="1:8" x14ac:dyDescent="0.3">
      <c r="A252" t="s">
        <v>76</v>
      </c>
      <c r="B252" s="107">
        <v>43829</v>
      </c>
      <c r="C252" s="211">
        <v>0.95452000000000004</v>
      </c>
      <c r="D252" s="211">
        <v>1.1228499999999999</v>
      </c>
      <c r="E252" s="211">
        <v>1.1860599999999999</v>
      </c>
      <c r="F252" s="111">
        <f t="shared" si="8"/>
        <v>9.5452000000000002E-3</v>
      </c>
      <c r="G252" s="111">
        <f t="shared" si="6"/>
        <v>1.1228499999999999E-2</v>
      </c>
      <c r="H252" s="111">
        <f t="shared" si="7"/>
        <v>1.1860599999999999E-2</v>
      </c>
    </row>
    <row r="253" spans="1:8" x14ac:dyDescent="0.3">
      <c r="A253" t="s">
        <v>76</v>
      </c>
      <c r="B253" s="107">
        <v>43830</v>
      </c>
      <c r="C253" s="211">
        <v>0.95255999999999996</v>
      </c>
      <c r="D253" s="211">
        <v>1.12036</v>
      </c>
      <c r="E253" s="211">
        <v>1.1845000000000001</v>
      </c>
      <c r="F253" s="111">
        <f t="shared" si="8"/>
        <v>9.5256000000000004E-3</v>
      </c>
      <c r="G253" s="111">
        <f t="shared" si="6"/>
        <v>1.1203600000000001E-2</v>
      </c>
      <c r="H253" s="111">
        <f t="shared" si="7"/>
        <v>1.1845000000000001E-2</v>
      </c>
    </row>
    <row r="254" spans="1:8" x14ac:dyDescent="0.3">
      <c r="A254" t="s">
        <v>76</v>
      </c>
      <c r="B254" s="107">
        <v>43832</v>
      </c>
      <c r="C254" s="211">
        <v>0.93383000000000005</v>
      </c>
      <c r="D254" s="211">
        <v>1.1070800000000001</v>
      </c>
      <c r="E254" s="211">
        <v>1.1842299999999999</v>
      </c>
      <c r="F254" s="111">
        <f t="shared" ref="F254:F317" si="9">C254/100</f>
        <v>9.3383000000000008E-3</v>
      </c>
      <c r="G254" s="111">
        <f t="shared" ref="G254:G317" si="10">D254/100</f>
        <v>1.10708E-2</v>
      </c>
      <c r="H254" s="111">
        <f t="shared" ref="H254:H317" si="11">E254/100</f>
        <v>1.1842299999999998E-2</v>
      </c>
    </row>
    <row r="255" spans="1:8" x14ac:dyDescent="0.3">
      <c r="A255" t="s">
        <v>76</v>
      </c>
      <c r="B255" s="107">
        <v>43833</v>
      </c>
      <c r="C255" s="211">
        <v>0.92334000000000005</v>
      </c>
      <c r="D255" s="211">
        <v>1.10436</v>
      </c>
      <c r="E255" s="211">
        <v>1.1825699999999999</v>
      </c>
      <c r="F255" s="111">
        <f t="shared" si="9"/>
        <v>9.233400000000001E-3</v>
      </c>
      <c r="G255" s="111">
        <f t="shared" si="10"/>
        <v>1.1043600000000001E-2</v>
      </c>
      <c r="H255" s="111">
        <f t="shared" si="11"/>
        <v>1.18257E-2</v>
      </c>
    </row>
    <row r="256" spans="1:8" x14ac:dyDescent="0.3">
      <c r="A256" t="s">
        <v>76</v>
      </c>
      <c r="B256" s="107">
        <v>43837</v>
      </c>
      <c r="C256" s="211">
        <v>0.91993000000000003</v>
      </c>
      <c r="D256" s="211">
        <v>1.09961</v>
      </c>
      <c r="E256" s="211">
        <v>1.1812400000000001</v>
      </c>
      <c r="F256" s="111">
        <f t="shared" si="9"/>
        <v>9.1993000000000005E-3</v>
      </c>
      <c r="G256" s="111">
        <f t="shared" si="10"/>
        <v>1.09961E-2</v>
      </c>
      <c r="H256" s="111">
        <f t="shared" si="11"/>
        <v>1.1812400000000001E-2</v>
      </c>
    </row>
    <row r="257" spans="1:8" x14ac:dyDescent="0.3">
      <c r="A257" t="s">
        <v>76</v>
      </c>
      <c r="B257" s="107">
        <v>43838</v>
      </c>
      <c r="C257" s="211">
        <v>0.92618</v>
      </c>
      <c r="D257" s="211">
        <v>1.09761</v>
      </c>
      <c r="E257" s="211">
        <v>1.17954</v>
      </c>
      <c r="F257" s="111">
        <f t="shared" si="9"/>
        <v>9.2618000000000006E-3</v>
      </c>
      <c r="G257" s="111">
        <f t="shared" si="10"/>
        <v>1.0976099999999999E-2</v>
      </c>
      <c r="H257" s="111">
        <f t="shared" si="11"/>
        <v>1.1795400000000001E-2</v>
      </c>
    </row>
    <row r="258" spans="1:8" x14ac:dyDescent="0.3">
      <c r="A258" t="s">
        <v>76</v>
      </c>
      <c r="B258" s="107">
        <v>43839</v>
      </c>
      <c r="C258" s="211">
        <v>0.90751999999999999</v>
      </c>
      <c r="D258" s="211">
        <v>1.09501</v>
      </c>
      <c r="E258" s="211">
        <v>1.17852</v>
      </c>
      <c r="F258" s="111">
        <f t="shared" si="9"/>
        <v>9.0752000000000003E-3</v>
      </c>
      <c r="G258" s="111">
        <f t="shared" si="10"/>
        <v>1.0950100000000001E-2</v>
      </c>
      <c r="H258" s="111">
        <f t="shared" si="11"/>
        <v>1.1785200000000001E-2</v>
      </c>
    </row>
    <row r="259" spans="1:8" x14ac:dyDescent="0.3">
      <c r="A259" t="s">
        <v>76</v>
      </c>
      <c r="B259" s="107">
        <v>43840</v>
      </c>
      <c r="C259" s="211">
        <v>0.89998999999999996</v>
      </c>
      <c r="D259" s="211">
        <v>1.0913900000000001</v>
      </c>
      <c r="E259" s="211">
        <v>1.1773499999999999</v>
      </c>
      <c r="F259" s="111">
        <f t="shared" si="9"/>
        <v>8.9998999999999999E-3</v>
      </c>
      <c r="G259" s="111">
        <f t="shared" si="10"/>
        <v>1.0913900000000001E-2</v>
      </c>
      <c r="H259" s="111">
        <f t="shared" si="11"/>
        <v>1.1773499999999999E-2</v>
      </c>
    </row>
    <row r="260" spans="1:8" x14ac:dyDescent="0.3">
      <c r="A260" t="s">
        <v>76</v>
      </c>
      <c r="B260" s="107">
        <v>43843</v>
      </c>
      <c r="C260" s="211">
        <v>0.86868000000000001</v>
      </c>
      <c r="D260" s="211">
        <v>1.0820799999999999</v>
      </c>
      <c r="E260" s="211">
        <v>1.17231</v>
      </c>
      <c r="F260" s="111">
        <f t="shared" si="9"/>
        <v>8.6867999999999997E-3</v>
      </c>
      <c r="G260" s="111">
        <f t="shared" si="10"/>
        <v>1.0820799999999998E-2</v>
      </c>
      <c r="H260" s="111">
        <f t="shared" si="11"/>
        <v>1.17231E-2</v>
      </c>
    </row>
    <row r="261" spans="1:8" x14ac:dyDescent="0.3">
      <c r="A261" t="s">
        <v>76</v>
      </c>
      <c r="B261" s="107">
        <v>43844</v>
      </c>
      <c r="C261" s="211">
        <v>0.86902000000000001</v>
      </c>
      <c r="D261" s="211">
        <v>1.0734900000000001</v>
      </c>
      <c r="E261" s="211">
        <v>1.17076</v>
      </c>
      <c r="F261" s="111">
        <f t="shared" si="9"/>
        <v>8.6902000000000004E-3</v>
      </c>
      <c r="G261" s="111">
        <f t="shared" si="10"/>
        <v>1.07349E-2</v>
      </c>
      <c r="H261" s="111">
        <f t="shared" si="11"/>
        <v>1.17076E-2</v>
      </c>
    </row>
    <row r="262" spans="1:8" x14ac:dyDescent="0.3">
      <c r="A262" t="s">
        <v>76</v>
      </c>
      <c r="B262" s="107">
        <v>43845</v>
      </c>
      <c r="C262" s="211">
        <v>0.86773999999999996</v>
      </c>
      <c r="D262" s="211">
        <v>1.0688200000000001</v>
      </c>
      <c r="E262" s="211">
        <v>1.1661699999999999</v>
      </c>
      <c r="F262" s="111">
        <f t="shared" si="9"/>
        <v>8.6774E-3</v>
      </c>
      <c r="G262" s="111">
        <f t="shared" si="10"/>
        <v>1.0688200000000002E-2</v>
      </c>
      <c r="H262" s="111">
        <f t="shared" si="11"/>
        <v>1.1661699999999999E-2</v>
      </c>
    </row>
    <row r="263" spans="1:8" x14ac:dyDescent="0.3">
      <c r="A263" t="s">
        <v>76</v>
      </c>
      <c r="B263" s="107">
        <v>43846</v>
      </c>
      <c r="C263" s="211">
        <v>0.83579000000000003</v>
      </c>
      <c r="D263" s="211">
        <v>1.0648899999999999</v>
      </c>
      <c r="E263" s="211">
        <v>1.1636899999999999</v>
      </c>
      <c r="F263" s="111">
        <f t="shared" si="9"/>
        <v>8.3578999999999997E-3</v>
      </c>
      <c r="G263" s="111">
        <f t="shared" si="10"/>
        <v>1.0648899999999999E-2</v>
      </c>
      <c r="H263" s="111">
        <f t="shared" si="11"/>
        <v>1.1636899999999999E-2</v>
      </c>
    </row>
    <row r="264" spans="1:8" x14ac:dyDescent="0.3">
      <c r="A264" t="s">
        <v>76</v>
      </c>
      <c r="B264" s="107">
        <v>43847</v>
      </c>
      <c r="C264" s="211">
        <v>0.82591000000000003</v>
      </c>
      <c r="D264" s="211">
        <v>1.0605899999999999</v>
      </c>
      <c r="E264" s="211">
        <v>1.16143</v>
      </c>
      <c r="F264" s="111">
        <f t="shared" si="9"/>
        <v>8.2591000000000001E-3</v>
      </c>
      <c r="G264" s="111">
        <f t="shared" si="10"/>
        <v>1.06059E-2</v>
      </c>
      <c r="H264" s="111">
        <f t="shared" si="11"/>
        <v>1.1614299999999999E-2</v>
      </c>
    </row>
    <row r="265" spans="1:8" x14ac:dyDescent="0.3">
      <c r="A265" t="s">
        <v>76</v>
      </c>
      <c r="B265" s="107">
        <v>43850</v>
      </c>
      <c r="C265" s="211">
        <v>0.85157000000000005</v>
      </c>
      <c r="D265" s="211">
        <v>1.0600400000000001</v>
      </c>
      <c r="E265" s="211">
        <v>1.15934</v>
      </c>
      <c r="F265" s="111">
        <f t="shared" si="9"/>
        <v>8.515700000000001E-3</v>
      </c>
      <c r="G265" s="111">
        <f t="shared" si="10"/>
        <v>1.0600400000000001E-2</v>
      </c>
      <c r="H265" s="111">
        <f t="shared" si="11"/>
        <v>1.15934E-2</v>
      </c>
    </row>
    <row r="266" spans="1:8" x14ac:dyDescent="0.3">
      <c r="A266" t="s">
        <v>76</v>
      </c>
      <c r="B266" s="107">
        <v>43851</v>
      </c>
      <c r="C266" s="211">
        <v>0.85951999999999995</v>
      </c>
      <c r="D266" s="211">
        <v>1.0557000000000001</v>
      </c>
      <c r="E266" s="211">
        <v>1.1590800000000001</v>
      </c>
      <c r="F266" s="111">
        <f t="shared" si="9"/>
        <v>8.595199999999999E-3</v>
      </c>
      <c r="G266" s="111">
        <f t="shared" si="10"/>
        <v>1.0557E-2</v>
      </c>
      <c r="H266" s="111">
        <f t="shared" si="11"/>
        <v>1.1590800000000002E-2</v>
      </c>
    </row>
    <row r="267" spans="1:8" x14ac:dyDescent="0.3">
      <c r="A267" t="s">
        <v>76</v>
      </c>
      <c r="B267" s="107">
        <v>43852</v>
      </c>
      <c r="C267" s="211">
        <v>0.86934999999999996</v>
      </c>
      <c r="D267" s="211">
        <v>1.0552299999999999</v>
      </c>
      <c r="E267" s="211">
        <v>1.1578599999999999</v>
      </c>
      <c r="F267" s="111">
        <f t="shared" si="9"/>
        <v>8.6934999999999998E-3</v>
      </c>
      <c r="G267" s="111">
        <f t="shared" si="10"/>
        <v>1.0552299999999999E-2</v>
      </c>
      <c r="H267" s="111">
        <f t="shared" si="11"/>
        <v>1.15786E-2</v>
      </c>
    </row>
    <row r="268" spans="1:8" x14ac:dyDescent="0.3">
      <c r="A268" t="s">
        <v>76</v>
      </c>
      <c r="B268" s="107">
        <v>43853</v>
      </c>
      <c r="C268" s="211">
        <v>0.89088999999999996</v>
      </c>
      <c r="D268" s="211">
        <v>1.0538400000000001</v>
      </c>
      <c r="E268" s="211">
        <v>1.1568799999999999</v>
      </c>
      <c r="F268" s="111">
        <f t="shared" si="9"/>
        <v>8.9088999999999991E-3</v>
      </c>
      <c r="G268" s="111">
        <f t="shared" si="10"/>
        <v>1.0538400000000002E-2</v>
      </c>
      <c r="H268" s="111">
        <f t="shared" si="11"/>
        <v>1.1568799999999999E-2</v>
      </c>
    </row>
    <row r="269" spans="1:8" x14ac:dyDescent="0.3">
      <c r="A269" t="s">
        <v>76</v>
      </c>
      <c r="B269" s="107">
        <v>43854</v>
      </c>
      <c r="C269" s="211">
        <v>0.90308999999999995</v>
      </c>
      <c r="D269" s="211">
        <v>1.0515399999999999</v>
      </c>
      <c r="E269" s="211">
        <v>1.15524</v>
      </c>
      <c r="F269" s="111">
        <f t="shared" si="9"/>
        <v>9.0308999999999997E-3</v>
      </c>
      <c r="G269" s="111">
        <f t="shared" si="10"/>
        <v>1.0515399999999999E-2</v>
      </c>
      <c r="H269" s="111">
        <f t="shared" si="11"/>
        <v>1.1552400000000001E-2</v>
      </c>
    </row>
    <row r="270" spans="1:8" x14ac:dyDescent="0.3">
      <c r="A270" t="s">
        <v>76</v>
      </c>
      <c r="B270" s="107">
        <v>43857</v>
      </c>
      <c r="C270" s="211">
        <v>0.93718000000000001</v>
      </c>
      <c r="D270" s="211">
        <v>1.0458000000000001</v>
      </c>
      <c r="E270" s="211">
        <v>1.14968</v>
      </c>
      <c r="F270" s="111">
        <f t="shared" si="9"/>
        <v>9.3717999999999996E-3</v>
      </c>
      <c r="G270" s="111">
        <f t="shared" si="10"/>
        <v>1.0458E-2</v>
      </c>
      <c r="H270" s="111">
        <f t="shared" si="11"/>
        <v>1.14968E-2</v>
      </c>
    </row>
    <row r="271" spans="1:8" x14ac:dyDescent="0.3">
      <c r="A271" t="s">
        <v>76</v>
      </c>
      <c r="B271" s="107">
        <v>43858</v>
      </c>
      <c r="C271" s="211">
        <v>0.93028999999999995</v>
      </c>
      <c r="D271" s="211">
        <v>1.03501</v>
      </c>
      <c r="E271" s="211">
        <v>1.14737</v>
      </c>
      <c r="F271" s="111">
        <f t="shared" si="9"/>
        <v>9.3028999999999994E-3</v>
      </c>
      <c r="G271" s="111">
        <f t="shared" si="10"/>
        <v>1.0350099999999999E-2</v>
      </c>
      <c r="H271" s="111">
        <f t="shared" si="11"/>
        <v>1.14737E-2</v>
      </c>
    </row>
    <row r="272" spans="1:8" x14ac:dyDescent="0.3">
      <c r="A272" t="s">
        <v>76</v>
      </c>
      <c r="B272" s="107">
        <v>43859</v>
      </c>
      <c r="C272" s="211">
        <v>0.93169999999999997</v>
      </c>
      <c r="D272" s="211">
        <v>1.0304899999999999</v>
      </c>
      <c r="E272" s="211">
        <v>1.14411</v>
      </c>
      <c r="F272" s="111">
        <f t="shared" si="9"/>
        <v>9.3169999999999989E-3</v>
      </c>
      <c r="G272" s="111">
        <f t="shared" si="10"/>
        <v>1.0304899999999999E-2</v>
      </c>
      <c r="H272" s="111">
        <f t="shared" si="11"/>
        <v>1.1441099999999999E-2</v>
      </c>
    </row>
    <row r="273" spans="1:8" x14ac:dyDescent="0.3">
      <c r="A273" t="s">
        <v>76</v>
      </c>
      <c r="B273" s="107">
        <v>43860</v>
      </c>
      <c r="C273" s="211">
        <v>0.96206999999999998</v>
      </c>
      <c r="D273" s="211">
        <v>1.0246599999999999</v>
      </c>
      <c r="E273" s="211">
        <v>1.1426099999999999</v>
      </c>
      <c r="F273" s="111">
        <f t="shared" si="9"/>
        <v>9.6206999999999994E-3</v>
      </c>
      <c r="G273" s="111">
        <f t="shared" si="10"/>
        <v>1.02466E-2</v>
      </c>
      <c r="H273" s="111">
        <f t="shared" si="11"/>
        <v>1.14261E-2</v>
      </c>
    </row>
    <row r="274" spans="1:8" x14ac:dyDescent="0.3">
      <c r="A274" t="s">
        <v>76</v>
      </c>
      <c r="B274" s="107">
        <v>43861</v>
      </c>
      <c r="C274" s="211">
        <v>0.97026999999999997</v>
      </c>
      <c r="D274" s="211">
        <v>1.02369</v>
      </c>
      <c r="E274" s="211">
        <v>1.1424399999999999</v>
      </c>
      <c r="F274" s="111">
        <f t="shared" si="9"/>
        <v>9.7026999999999999E-3</v>
      </c>
      <c r="G274" s="111">
        <f t="shared" si="10"/>
        <v>1.02369E-2</v>
      </c>
      <c r="H274" s="111">
        <f t="shared" si="11"/>
        <v>1.1424399999999999E-2</v>
      </c>
    </row>
    <row r="275" spans="1:8" x14ac:dyDescent="0.3">
      <c r="A275" t="s">
        <v>76</v>
      </c>
      <c r="B275" s="107">
        <v>43864</v>
      </c>
      <c r="C275" s="211">
        <v>0.98602999999999996</v>
      </c>
      <c r="D275" s="211">
        <v>1.01969</v>
      </c>
      <c r="E275" s="211">
        <v>1.13788</v>
      </c>
      <c r="F275" s="111">
        <f t="shared" si="9"/>
        <v>9.8602999999999989E-3</v>
      </c>
      <c r="G275" s="111">
        <f t="shared" si="10"/>
        <v>1.01969E-2</v>
      </c>
      <c r="H275" s="111">
        <f t="shared" si="11"/>
        <v>1.13788E-2</v>
      </c>
    </row>
    <row r="276" spans="1:8" x14ac:dyDescent="0.3">
      <c r="A276" t="s">
        <v>76</v>
      </c>
      <c r="B276" s="107">
        <v>43865</v>
      </c>
      <c r="C276" s="211">
        <v>0.99439999999999995</v>
      </c>
      <c r="D276" s="211">
        <v>1.0222599999999999</v>
      </c>
      <c r="E276" s="211">
        <v>1.1385400000000001</v>
      </c>
      <c r="F276" s="111">
        <f t="shared" si="9"/>
        <v>9.9439999999999997E-3</v>
      </c>
      <c r="G276" s="111">
        <f t="shared" si="10"/>
        <v>1.02226E-2</v>
      </c>
      <c r="H276" s="111">
        <f t="shared" si="11"/>
        <v>1.13854E-2</v>
      </c>
    </row>
    <row r="277" spans="1:8" x14ac:dyDescent="0.3">
      <c r="A277" t="s">
        <v>76</v>
      </c>
      <c r="B277" s="107">
        <v>43866</v>
      </c>
      <c r="C277" s="211">
        <v>0.99990999999999997</v>
      </c>
      <c r="D277" s="211">
        <v>1.0205599999999999</v>
      </c>
      <c r="E277" s="211">
        <v>1.13591</v>
      </c>
      <c r="F277" s="111">
        <f t="shared" si="9"/>
        <v>9.9991000000000003E-3</v>
      </c>
      <c r="G277" s="111">
        <f t="shared" si="10"/>
        <v>1.0205599999999999E-2</v>
      </c>
      <c r="H277" s="111">
        <f t="shared" si="11"/>
        <v>1.13591E-2</v>
      </c>
    </row>
    <row r="278" spans="1:8" x14ac:dyDescent="0.3">
      <c r="A278" t="s">
        <v>76</v>
      </c>
      <c r="B278" s="107">
        <v>43867</v>
      </c>
      <c r="C278" s="211">
        <v>1.00762</v>
      </c>
      <c r="D278" s="211">
        <v>1.0199100000000001</v>
      </c>
      <c r="E278" s="211">
        <v>1.1356599999999999</v>
      </c>
      <c r="F278" s="111">
        <f t="shared" si="9"/>
        <v>1.00762E-2</v>
      </c>
      <c r="G278" s="111">
        <f t="shared" si="10"/>
        <v>1.0199100000000001E-2</v>
      </c>
      <c r="H278" s="111">
        <f t="shared" si="11"/>
        <v>1.13566E-2</v>
      </c>
    </row>
    <row r="279" spans="1:8" x14ac:dyDescent="0.3">
      <c r="A279" t="s">
        <v>76</v>
      </c>
      <c r="B279" s="107">
        <v>43868</v>
      </c>
      <c r="C279" s="211">
        <v>0.99568999999999996</v>
      </c>
      <c r="D279" s="211">
        <v>1.02014</v>
      </c>
      <c r="E279" s="211">
        <v>1.13548</v>
      </c>
      <c r="F279" s="111">
        <f t="shared" si="9"/>
        <v>9.9568999999999994E-3</v>
      </c>
      <c r="G279" s="111">
        <f t="shared" si="10"/>
        <v>1.0201400000000001E-2</v>
      </c>
      <c r="H279" s="111">
        <f t="shared" si="11"/>
        <v>1.13548E-2</v>
      </c>
    </row>
    <row r="280" spans="1:8" x14ac:dyDescent="0.3">
      <c r="A280" t="s">
        <v>76</v>
      </c>
      <c r="B280" s="107">
        <v>43871</v>
      </c>
      <c r="C280" s="211">
        <v>1.0190900000000001</v>
      </c>
      <c r="D280" s="211">
        <v>1.02624</v>
      </c>
      <c r="E280" s="211">
        <v>1.1352899999999999</v>
      </c>
      <c r="F280" s="111">
        <f t="shared" si="9"/>
        <v>1.0190900000000001E-2</v>
      </c>
      <c r="G280" s="111">
        <f t="shared" si="10"/>
        <v>1.02624E-2</v>
      </c>
      <c r="H280" s="111">
        <f t="shared" si="11"/>
        <v>1.1352899999999999E-2</v>
      </c>
    </row>
    <row r="281" spans="1:8" x14ac:dyDescent="0.3">
      <c r="A281" t="s">
        <v>76</v>
      </c>
      <c r="B281" s="107">
        <v>43872</v>
      </c>
      <c r="C281" s="211">
        <v>1.0274000000000001</v>
      </c>
      <c r="D281" s="211">
        <v>1.0289900000000001</v>
      </c>
      <c r="E281" s="211">
        <v>1.1361300000000001</v>
      </c>
      <c r="F281" s="111">
        <f t="shared" si="9"/>
        <v>1.0274E-2</v>
      </c>
      <c r="G281" s="111">
        <f t="shared" si="10"/>
        <v>1.0289900000000001E-2</v>
      </c>
      <c r="H281" s="111">
        <f t="shared" si="11"/>
        <v>1.1361300000000001E-2</v>
      </c>
    </row>
    <row r="282" spans="1:8" x14ac:dyDescent="0.3">
      <c r="A282" t="s">
        <v>76</v>
      </c>
      <c r="B282" s="107">
        <v>43873</v>
      </c>
      <c r="C282" s="211">
        <v>1.0348200000000001</v>
      </c>
      <c r="D282" s="211">
        <v>1.0216000000000001</v>
      </c>
      <c r="E282" s="211">
        <v>1.13171</v>
      </c>
      <c r="F282" s="111">
        <f t="shared" si="9"/>
        <v>1.03482E-2</v>
      </c>
      <c r="G282" s="111">
        <f t="shared" si="10"/>
        <v>1.0216000000000001E-2</v>
      </c>
      <c r="H282" s="111">
        <f t="shared" si="11"/>
        <v>1.13171E-2</v>
      </c>
    </row>
    <row r="283" spans="1:8" x14ac:dyDescent="0.3">
      <c r="A283" t="s">
        <v>76</v>
      </c>
      <c r="B283" s="107">
        <v>43874</v>
      </c>
      <c r="C283" s="211">
        <v>1.0579000000000001</v>
      </c>
      <c r="D283" s="211">
        <v>1.02166</v>
      </c>
      <c r="E283" s="211">
        <v>1.1304799999999999</v>
      </c>
      <c r="F283" s="111">
        <f t="shared" si="9"/>
        <v>1.0579E-2</v>
      </c>
      <c r="G283" s="111">
        <f t="shared" si="10"/>
        <v>1.0216599999999999E-2</v>
      </c>
      <c r="H283" s="111">
        <f t="shared" si="11"/>
        <v>1.1304799999999999E-2</v>
      </c>
    </row>
    <row r="284" spans="1:8" x14ac:dyDescent="0.3">
      <c r="A284" t="s">
        <v>76</v>
      </c>
      <c r="B284" s="107">
        <v>43875</v>
      </c>
      <c r="C284" s="211">
        <v>1.07043</v>
      </c>
      <c r="D284" s="211">
        <v>1.0220100000000001</v>
      </c>
      <c r="E284" s="211">
        <v>1.12975</v>
      </c>
      <c r="F284" s="111">
        <f t="shared" si="9"/>
        <v>1.07043E-2</v>
      </c>
      <c r="G284" s="111">
        <f t="shared" si="10"/>
        <v>1.0220100000000001E-2</v>
      </c>
      <c r="H284" s="111">
        <f t="shared" si="11"/>
        <v>1.12975E-2</v>
      </c>
    </row>
    <row r="285" spans="1:8" x14ac:dyDescent="0.3">
      <c r="A285" t="s">
        <v>76</v>
      </c>
      <c r="B285" s="107">
        <v>43878</v>
      </c>
      <c r="C285" s="211">
        <v>1.10965</v>
      </c>
      <c r="D285" s="211">
        <v>1.02841</v>
      </c>
      <c r="E285" s="211">
        <v>1.1289199999999999</v>
      </c>
      <c r="F285" s="111">
        <f t="shared" si="9"/>
        <v>1.10965E-2</v>
      </c>
      <c r="G285" s="111">
        <f t="shared" si="10"/>
        <v>1.0284100000000001E-2</v>
      </c>
      <c r="H285" s="111">
        <f t="shared" si="11"/>
        <v>1.1289199999999999E-2</v>
      </c>
    </row>
    <row r="286" spans="1:8" x14ac:dyDescent="0.3">
      <c r="A286" t="s">
        <v>76</v>
      </c>
      <c r="B286" s="107">
        <v>43879</v>
      </c>
      <c r="C286" s="211">
        <v>1.11141</v>
      </c>
      <c r="D286" s="211">
        <v>1.0227299999999999</v>
      </c>
      <c r="E286" s="211">
        <v>1.1291500000000001</v>
      </c>
      <c r="F286" s="111">
        <f t="shared" si="9"/>
        <v>1.11141E-2</v>
      </c>
      <c r="G286" s="111">
        <f t="shared" si="10"/>
        <v>1.02273E-2</v>
      </c>
      <c r="H286" s="111">
        <f t="shared" si="11"/>
        <v>1.1291500000000001E-2</v>
      </c>
    </row>
    <row r="287" spans="1:8" x14ac:dyDescent="0.3">
      <c r="A287" t="s">
        <v>76</v>
      </c>
      <c r="B287" s="107">
        <v>43880</v>
      </c>
      <c r="C287" s="211">
        <v>1.11653</v>
      </c>
      <c r="D287" s="211">
        <v>1.02485</v>
      </c>
      <c r="E287" s="211">
        <v>1.12669</v>
      </c>
      <c r="F287" s="111">
        <f t="shared" si="9"/>
        <v>1.11653E-2</v>
      </c>
      <c r="G287" s="111">
        <f t="shared" si="10"/>
        <v>1.0248500000000001E-2</v>
      </c>
      <c r="H287" s="111">
        <f t="shared" si="11"/>
        <v>1.12669E-2</v>
      </c>
    </row>
    <row r="288" spans="1:8" x14ac:dyDescent="0.3">
      <c r="A288" t="s">
        <v>76</v>
      </c>
      <c r="B288" s="107">
        <v>43881</v>
      </c>
      <c r="C288" s="211">
        <v>1.12279</v>
      </c>
      <c r="D288" s="211">
        <v>1.02685</v>
      </c>
      <c r="E288" s="211">
        <v>1.12683</v>
      </c>
      <c r="F288" s="111">
        <f t="shared" si="9"/>
        <v>1.1227899999999999E-2</v>
      </c>
      <c r="G288" s="111">
        <f t="shared" si="10"/>
        <v>1.02685E-2</v>
      </c>
      <c r="H288" s="111">
        <f t="shared" si="11"/>
        <v>1.12683E-2</v>
      </c>
    </row>
    <row r="289" spans="1:8" x14ac:dyDescent="0.3">
      <c r="A289" t="s">
        <v>76</v>
      </c>
      <c r="B289" s="107">
        <v>43882</v>
      </c>
      <c r="C289" s="211">
        <v>1.1277699999999999</v>
      </c>
      <c r="D289" s="211">
        <v>1.02843</v>
      </c>
      <c r="E289" s="211">
        <v>1.12693</v>
      </c>
      <c r="F289" s="111">
        <f t="shared" si="9"/>
        <v>1.12777E-2</v>
      </c>
      <c r="G289" s="111">
        <f t="shared" si="10"/>
        <v>1.02843E-2</v>
      </c>
      <c r="H289" s="111">
        <f t="shared" si="11"/>
        <v>1.1269299999999999E-2</v>
      </c>
    </row>
    <row r="290" spans="1:8" x14ac:dyDescent="0.3">
      <c r="A290" t="s">
        <v>76</v>
      </c>
      <c r="B290" s="107">
        <v>43885</v>
      </c>
      <c r="C290" s="211">
        <v>1.1468100000000001</v>
      </c>
      <c r="D290" s="211">
        <v>1.03674</v>
      </c>
      <c r="E290" s="211">
        <v>1.1289899999999999</v>
      </c>
      <c r="F290" s="111">
        <f t="shared" si="9"/>
        <v>1.1468100000000002E-2</v>
      </c>
      <c r="G290" s="111">
        <f t="shared" si="10"/>
        <v>1.0367400000000001E-2</v>
      </c>
      <c r="H290" s="111">
        <f t="shared" si="11"/>
        <v>1.1289899999999999E-2</v>
      </c>
    </row>
    <row r="291" spans="1:8" x14ac:dyDescent="0.3">
      <c r="A291" t="s">
        <v>76</v>
      </c>
      <c r="B291" s="107">
        <v>43886</v>
      </c>
      <c r="C291" s="211">
        <v>1.14907</v>
      </c>
      <c r="D291" s="211">
        <v>1.03365</v>
      </c>
      <c r="E291" s="211">
        <v>1.1294999999999999</v>
      </c>
      <c r="F291" s="111">
        <f t="shared" si="9"/>
        <v>1.14907E-2</v>
      </c>
      <c r="G291" s="111">
        <f t="shared" si="10"/>
        <v>1.03365E-2</v>
      </c>
      <c r="H291" s="111">
        <f t="shared" si="11"/>
        <v>1.1294999999999999E-2</v>
      </c>
    </row>
    <row r="292" spans="1:8" x14ac:dyDescent="0.3">
      <c r="A292" t="s">
        <v>76</v>
      </c>
      <c r="B292" s="107">
        <v>43887</v>
      </c>
      <c r="C292" s="211">
        <v>1.15493</v>
      </c>
      <c r="D292" s="211">
        <v>1.0340499999999999</v>
      </c>
      <c r="E292" s="211">
        <v>1.12886</v>
      </c>
      <c r="F292" s="111">
        <f t="shared" si="9"/>
        <v>1.15493E-2</v>
      </c>
      <c r="G292" s="111">
        <f t="shared" si="10"/>
        <v>1.0340499999999999E-2</v>
      </c>
      <c r="H292" s="111">
        <f t="shared" si="11"/>
        <v>1.1288599999999999E-2</v>
      </c>
    </row>
    <row r="293" spans="1:8" x14ac:dyDescent="0.3">
      <c r="A293" t="s">
        <v>76</v>
      </c>
      <c r="B293" s="107">
        <v>43888</v>
      </c>
      <c r="C293" s="211">
        <v>1.1804300000000001</v>
      </c>
      <c r="D293" s="211">
        <v>1.03505</v>
      </c>
      <c r="E293" s="211">
        <v>1.1284099999999999</v>
      </c>
      <c r="F293" s="111">
        <f t="shared" si="9"/>
        <v>1.18043E-2</v>
      </c>
      <c r="G293" s="111">
        <f t="shared" si="10"/>
        <v>1.03505E-2</v>
      </c>
      <c r="H293" s="111">
        <f t="shared" si="11"/>
        <v>1.1284099999999998E-2</v>
      </c>
    </row>
    <row r="294" spans="1:8" x14ac:dyDescent="0.3">
      <c r="A294" t="s">
        <v>76</v>
      </c>
      <c r="B294" s="107">
        <v>43889</v>
      </c>
      <c r="C294" s="211">
        <v>1.1916</v>
      </c>
      <c r="D294" s="211">
        <v>1.0362800000000001</v>
      </c>
      <c r="E294" s="211">
        <v>1.1274599999999999</v>
      </c>
      <c r="F294" s="111">
        <f t="shared" si="9"/>
        <v>1.1916E-2</v>
      </c>
      <c r="G294" s="111">
        <f t="shared" si="10"/>
        <v>1.03628E-2</v>
      </c>
      <c r="H294" s="111">
        <f t="shared" si="11"/>
        <v>1.1274599999999999E-2</v>
      </c>
    </row>
    <row r="295" spans="1:8" x14ac:dyDescent="0.3">
      <c r="A295" t="s">
        <v>76</v>
      </c>
      <c r="B295" s="107">
        <v>43892</v>
      </c>
      <c r="C295" s="211">
        <v>1.24516</v>
      </c>
      <c r="D295" s="211">
        <v>1.04874</v>
      </c>
      <c r="E295" s="211">
        <v>1.13228</v>
      </c>
      <c r="F295" s="111">
        <f t="shared" si="9"/>
        <v>1.24516E-2</v>
      </c>
      <c r="G295" s="111">
        <f t="shared" si="10"/>
        <v>1.0487400000000001E-2</v>
      </c>
      <c r="H295" s="111">
        <f t="shared" si="11"/>
        <v>1.1322799999999999E-2</v>
      </c>
    </row>
    <row r="296" spans="1:8" x14ac:dyDescent="0.3">
      <c r="A296" t="s">
        <v>76</v>
      </c>
      <c r="B296" s="107">
        <v>43893</v>
      </c>
      <c r="C296" s="211">
        <v>1.2435099999999999</v>
      </c>
      <c r="D296" s="211">
        <v>1.0476300000000001</v>
      </c>
      <c r="E296" s="211">
        <v>1.1318299999999999</v>
      </c>
      <c r="F296" s="111">
        <f t="shared" si="9"/>
        <v>1.2435099999999999E-2</v>
      </c>
      <c r="G296" s="111">
        <f t="shared" si="10"/>
        <v>1.0476300000000001E-2</v>
      </c>
      <c r="H296" s="111">
        <f t="shared" si="11"/>
        <v>1.1318299999999998E-2</v>
      </c>
    </row>
    <row r="297" spans="1:8" x14ac:dyDescent="0.3">
      <c r="A297" t="s">
        <v>76</v>
      </c>
      <c r="B297" s="107">
        <v>43894</v>
      </c>
      <c r="C297" s="211">
        <v>1.24112</v>
      </c>
      <c r="D297" s="211">
        <v>1.0463499999999999</v>
      </c>
      <c r="E297" s="211">
        <v>1.13093</v>
      </c>
      <c r="F297" s="111">
        <f t="shared" si="9"/>
        <v>1.2411200000000001E-2</v>
      </c>
      <c r="G297" s="111">
        <f t="shared" si="10"/>
        <v>1.0463499999999999E-2</v>
      </c>
      <c r="H297" s="111">
        <f t="shared" si="11"/>
        <v>1.13093E-2</v>
      </c>
    </row>
    <row r="298" spans="1:8" x14ac:dyDescent="0.3">
      <c r="A298" t="s">
        <v>76</v>
      </c>
      <c r="B298" s="107">
        <v>43895</v>
      </c>
      <c r="C298" s="211">
        <v>1.23936</v>
      </c>
      <c r="D298" s="211">
        <v>1.0447599999999999</v>
      </c>
      <c r="E298" s="211">
        <v>1.1296999999999999</v>
      </c>
      <c r="F298" s="111">
        <f t="shared" si="9"/>
        <v>1.2393599999999999E-2</v>
      </c>
      <c r="G298" s="111">
        <f t="shared" si="10"/>
        <v>1.04476E-2</v>
      </c>
      <c r="H298" s="111">
        <f t="shared" si="11"/>
        <v>1.1297E-2</v>
      </c>
    </row>
    <row r="299" spans="1:8" x14ac:dyDescent="0.3">
      <c r="A299" t="s">
        <v>76</v>
      </c>
      <c r="B299" s="107">
        <v>43896</v>
      </c>
      <c r="C299" s="211">
        <v>1.2343299999999999</v>
      </c>
      <c r="D299" s="211">
        <v>1.04297</v>
      </c>
      <c r="E299" s="211">
        <v>1.12866</v>
      </c>
      <c r="F299" s="111">
        <f t="shared" si="9"/>
        <v>1.23433E-2</v>
      </c>
      <c r="G299" s="111">
        <f t="shared" si="10"/>
        <v>1.04297E-2</v>
      </c>
      <c r="H299" s="111">
        <f t="shared" si="11"/>
        <v>1.1286600000000001E-2</v>
      </c>
    </row>
    <row r="300" spans="1:8" x14ac:dyDescent="0.3">
      <c r="A300" t="s">
        <v>76</v>
      </c>
      <c r="B300" s="107">
        <v>43899</v>
      </c>
      <c r="C300" s="211">
        <v>1.2259500000000001</v>
      </c>
      <c r="D300" s="211">
        <v>1.0436300000000001</v>
      </c>
      <c r="E300" s="211">
        <v>1.1258699999999999</v>
      </c>
      <c r="F300" s="111">
        <f t="shared" si="9"/>
        <v>1.2259500000000001E-2</v>
      </c>
      <c r="G300" s="111">
        <f t="shared" si="10"/>
        <v>1.0436300000000001E-2</v>
      </c>
      <c r="H300" s="111">
        <f t="shared" si="11"/>
        <v>1.12587E-2</v>
      </c>
    </row>
    <row r="301" spans="1:8" x14ac:dyDescent="0.3">
      <c r="A301" t="s">
        <v>76</v>
      </c>
      <c r="B301" s="107">
        <v>43900</v>
      </c>
      <c r="C301" s="211">
        <v>1.22383</v>
      </c>
      <c r="D301" s="211">
        <v>1.04467</v>
      </c>
      <c r="E301" s="211">
        <v>1.12595</v>
      </c>
      <c r="F301" s="111">
        <f t="shared" si="9"/>
        <v>1.2238300000000001E-2</v>
      </c>
      <c r="G301" s="111">
        <f t="shared" si="10"/>
        <v>1.04467E-2</v>
      </c>
      <c r="H301" s="111">
        <f t="shared" si="11"/>
        <v>1.12595E-2</v>
      </c>
    </row>
    <row r="302" spans="1:8" x14ac:dyDescent="0.3">
      <c r="A302" t="s">
        <v>76</v>
      </c>
      <c r="B302" s="107">
        <v>43901</v>
      </c>
      <c r="C302" s="211">
        <v>1.2189300000000001</v>
      </c>
      <c r="D302" s="211">
        <v>1.04399</v>
      </c>
      <c r="E302" s="211">
        <v>1.1252800000000001</v>
      </c>
      <c r="F302" s="111">
        <f t="shared" si="9"/>
        <v>1.21893E-2</v>
      </c>
      <c r="G302" s="111">
        <f t="shared" si="10"/>
        <v>1.04399E-2</v>
      </c>
      <c r="H302" s="111">
        <f t="shared" si="11"/>
        <v>1.12528E-2</v>
      </c>
    </row>
    <row r="303" spans="1:8" x14ac:dyDescent="0.3">
      <c r="A303" t="s">
        <v>76</v>
      </c>
      <c r="B303" s="107">
        <v>43902</v>
      </c>
      <c r="C303" s="211">
        <v>1.2186900000000001</v>
      </c>
      <c r="D303" s="211">
        <v>1.04477</v>
      </c>
      <c r="E303" s="211">
        <v>1.1251899999999999</v>
      </c>
      <c r="F303" s="111">
        <f t="shared" si="9"/>
        <v>1.2186900000000001E-2</v>
      </c>
      <c r="G303" s="111">
        <f t="shared" si="10"/>
        <v>1.0447699999999999E-2</v>
      </c>
      <c r="H303" s="111">
        <f t="shared" si="11"/>
        <v>1.1251899999999999E-2</v>
      </c>
    </row>
    <row r="304" spans="1:8" x14ac:dyDescent="0.3">
      <c r="A304" t="s">
        <v>76</v>
      </c>
      <c r="B304" s="107">
        <v>43903</v>
      </c>
      <c r="C304" s="211">
        <v>1.21872</v>
      </c>
      <c r="D304" s="211">
        <v>1.04559</v>
      </c>
      <c r="E304" s="211">
        <v>1.1252599999999999</v>
      </c>
      <c r="F304" s="111">
        <f t="shared" si="9"/>
        <v>1.21872E-2</v>
      </c>
      <c r="G304" s="111">
        <f t="shared" si="10"/>
        <v>1.0455900000000001E-2</v>
      </c>
      <c r="H304" s="111">
        <f t="shared" si="11"/>
        <v>1.12526E-2</v>
      </c>
    </row>
    <row r="305" spans="1:8" x14ac:dyDescent="0.3">
      <c r="A305" t="s">
        <v>76</v>
      </c>
      <c r="B305" s="107">
        <v>43906</v>
      </c>
      <c r="C305" s="211">
        <v>1.19014</v>
      </c>
      <c r="D305" s="211">
        <v>1.0367999999999999</v>
      </c>
      <c r="E305" s="211">
        <v>1.1197900000000001</v>
      </c>
      <c r="F305" s="111">
        <f t="shared" si="9"/>
        <v>1.1901399999999999E-2</v>
      </c>
      <c r="G305" s="111">
        <f t="shared" si="10"/>
        <v>1.0367999999999999E-2</v>
      </c>
      <c r="H305" s="111">
        <f t="shared" si="11"/>
        <v>1.11979E-2</v>
      </c>
    </row>
    <row r="306" spans="1:8" x14ac:dyDescent="0.3">
      <c r="A306" t="s">
        <v>76</v>
      </c>
      <c r="B306" s="107">
        <v>43907</v>
      </c>
      <c r="C306" s="211">
        <v>1.1762699999999999</v>
      </c>
      <c r="D306" s="211">
        <v>1.03511</v>
      </c>
      <c r="E306" s="211">
        <v>1.1185799999999999</v>
      </c>
      <c r="F306" s="111">
        <f t="shared" si="9"/>
        <v>1.1762699999999999E-2</v>
      </c>
      <c r="G306" s="111">
        <f t="shared" si="10"/>
        <v>1.03511E-2</v>
      </c>
      <c r="H306" s="111">
        <f t="shared" si="11"/>
        <v>1.1185799999999999E-2</v>
      </c>
    </row>
    <row r="307" spans="1:8" x14ac:dyDescent="0.3">
      <c r="A307" t="s">
        <v>76</v>
      </c>
      <c r="B307" s="107">
        <v>43908</v>
      </c>
      <c r="C307" s="211">
        <v>1.1629499999999999</v>
      </c>
      <c r="D307" s="211">
        <v>1.03102</v>
      </c>
      <c r="E307" s="211">
        <v>1.11558</v>
      </c>
      <c r="F307" s="111">
        <f t="shared" si="9"/>
        <v>1.1629499999999999E-2</v>
      </c>
      <c r="G307" s="111">
        <f t="shared" si="10"/>
        <v>1.03102E-2</v>
      </c>
      <c r="H307" s="111">
        <f t="shared" si="11"/>
        <v>1.11558E-2</v>
      </c>
    </row>
    <row r="308" spans="1:8" x14ac:dyDescent="0.3">
      <c r="A308" t="s">
        <v>76</v>
      </c>
      <c r="B308" s="107">
        <v>43909</v>
      </c>
      <c r="C308" s="211">
        <v>1.1404099999999999</v>
      </c>
      <c r="D308" s="211">
        <v>1.0286200000000001</v>
      </c>
      <c r="E308" s="211">
        <v>1.1121799999999999</v>
      </c>
      <c r="F308" s="111">
        <f t="shared" si="9"/>
        <v>1.1404099999999999E-2</v>
      </c>
      <c r="G308" s="111">
        <f t="shared" si="10"/>
        <v>1.0286200000000001E-2</v>
      </c>
      <c r="H308" s="111">
        <f t="shared" si="11"/>
        <v>1.1121799999999999E-2</v>
      </c>
    </row>
    <row r="309" spans="1:8" x14ac:dyDescent="0.3">
      <c r="A309" t="s">
        <v>76</v>
      </c>
      <c r="B309" s="107">
        <v>43910</v>
      </c>
      <c r="C309" s="211">
        <v>1.11456</v>
      </c>
      <c r="D309" s="211">
        <v>1.0286500000000001</v>
      </c>
      <c r="E309" s="211">
        <v>1.10808</v>
      </c>
      <c r="F309" s="111">
        <f t="shared" si="9"/>
        <v>1.11456E-2</v>
      </c>
      <c r="G309" s="111">
        <f t="shared" si="10"/>
        <v>1.0286500000000001E-2</v>
      </c>
      <c r="H309" s="111">
        <f t="shared" si="11"/>
        <v>1.10808E-2</v>
      </c>
    </row>
    <row r="310" spans="1:8" x14ac:dyDescent="0.3">
      <c r="A310" t="s">
        <v>76</v>
      </c>
      <c r="B310" s="107">
        <v>43913</v>
      </c>
      <c r="C310" s="211">
        <v>1.05518</v>
      </c>
      <c r="D310" s="211">
        <v>1.0230999999999999</v>
      </c>
      <c r="E310" s="211">
        <v>1.09578</v>
      </c>
      <c r="F310" s="111">
        <f t="shared" si="9"/>
        <v>1.05518E-2</v>
      </c>
      <c r="G310" s="111">
        <f t="shared" si="10"/>
        <v>1.0230999999999999E-2</v>
      </c>
      <c r="H310" s="111">
        <f t="shared" si="11"/>
        <v>1.09578E-2</v>
      </c>
    </row>
    <row r="311" spans="1:8" x14ac:dyDescent="0.3">
      <c r="A311" t="s">
        <v>76</v>
      </c>
      <c r="B311" s="107">
        <v>43914</v>
      </c>
      <c r="C311" s="211">
        <v>1.0122800000000001</v>
      </c>
      <c r="D311" s="211">
        <v>1.0217799999999999</v>
      </c>
      <c r="E311" s="211">
        <v>1.0919000000000001</v>
      </c>
      <c r="F311" s="111">
        <f t="shared" si="9"/>
        <v>1.0122800000000001E-2</v>
      </c>
      <c r="G311" s="111">
        <f t="shared" si="10"/>
        <v>1.0217799999999999E-2</v>
      </c>
      <c r="H311" s="111">
        <f t="shared" si="11"/>
        <v>1.0919000000000002E-2</v>
      </c>
    </row>
    <row r="312" spans="1:8" x14ac:dyDescent="0.3">
      <c r="A312" t="s">
        <v>76</v>
      </c>
      <c r="B312" s="107">
        <v>43915</v>
      </c>
      <c r="C312" s="211">
        <v>0.98594999999999999</v>
      </c>
      <c r="D312" s="211">
        <v>1.01563</v>
      </c>
      <c r="E312" s="211">
        <v>1.08778</v>
      </c>
      <c r="F312" s="111">
        <f t="shared" si="9"/>
        <v>9.8595000000000002E-3</v>
      </c>
      <c r="G312" s="111">
        <f t="shared" si="10"/>
        <v>1.01563E-2</v>
      </c>
      <c r="H312" s="111">
        <f t="shared" si="11"/>
        <v>1.08778E-2</v>
      </c>
    </row>
    <row r="313" spans="1:8" x14ac:dyDescent="0.3">
      <c r="A313" t="s">
        <v>76</v>
      </c>
      <c r="B313" s="107">
        <v>43916</v>
      </c>
      <c r="C313" s="211">
        <v>0.95730000000000004</v>
      </c>
      <c r="D313" s="211">
        <v>1.0102199999999999</v>
      </c>
      <c r="E313" s="211">
        <v>1.08365</v>
      </c>
      <c r="F313" s="111">
        <f t="shared" si="9"/>
        <v>9.5729999999999999E-3</v>
      </c>
      <c r="G313" s="111">
        <f t="shared" si="10"/>
        <v>1.0102199999999999E-2</v>
      </c>
      <c r="H313" s="111">
        <f t="shared" si="11"/>
        <v>1.0836500000000001E-2</v>
      </c>
    </row>
    <row r="314" spans="1:8" x14ac:dyDescent="0.3">
      <c r="A314" t="s">
        <v>76</v>
      </c>
      <c r="B314" s="107">
        <v>43917</v>
      </c>
      <c r="C314" s="211">
        <v>0.92889999999999995</v>
      </c>
      <c r="D314" s="211">
        <v>1.0182599999999999</v>
      </c>
      <c r="E314" s="211">
        <v>1.0807599999999999</v>
      </c>
      <c r="F314" s="111">
        <f t="shared" si="9"/>
        <v>9.2889999999999986E-3</v>
      </c>
      <c r="G314" s="111">
        <f t="shared" si="10"/>
        <v>1.01826E-2</v>
      </c>
      <c r="H314" s="111">
        <f t="shared" si="11"/>
        <v>1.0807599999999999E-2</v>
      </c>
    </row>
    <row r="315" spans="1:8" x14ac:dyDescent="0.3">
      <c r="A315" t="s">
        <v>76</v>
      </c>
      <c r="B315" s="107">
        <v>43920</v>
      </c>
      <c r="C315" s="211">
        <v>0.87197999999999998</v>
      </c>
      <c r="D315" s="211">
        <v>1.0121500000000001</v>
      </c>
      <c r="E315" s="211">
        <v>1.0689200000000001</v>
      </c>
      <c r="F315" s="111">
        <f t="shared" si="9"/>
        <v>8.7197999999999998E-3</v>
      </c>
      <c r="G315" s="111">
        <f t="shared" si="10"/>
        <v>1.01215E-2</v>
      </c>
      <c r="H315" s="111">
        <f t="shared" si="11"/>
        <v>1.0689200000000001E-2</v>
      </c>
    </row>
    <row r="316" spans="1:8" x14ac:dyDescent="0.3">
      <c r="A316" t="s">
        <v>76</v>
      </c>
      <c r="B316" s="107">
        <v>43921</v>
      </c>
      <c r="C316" s="211">
        <v>0.86004999999999998</v>
      </c>
      <c r="D316" s="211">
        <v>1.00773</v>
      </c>
      <c r="E316" s="211">
        <v>1.0657700000000001</v>
      </c>
      <c r="F316" s="111">
        <f t="shared" si="9"/>
        <v>8.6005000000000005E-3</v>
      </c>
      <c r="G316" s="111">
        <f t="shared" si="10"/>
        <v>1.0077300000000001E-2</v>
      </c>
      <c r="H316" s="111">
        <f t="shared" si="11"/>
        <v>1.0657700000000001E-2</v>
      </c>
    </row>
    <row r="317" spans="1:8" x14ac:dyDescent="0.3">
      <c r="A317" t="s">
        <v>76</v>
      </c>
      <c r="B317" s="107">
        <v>43922</v>
      </c>
      <c r="C317" s="211">
        <v>0.81154999999999999</v>
      </c>
      <c r="D317" s="211">
        <v>1.0091699999999999</v>
      </c>
      <c r="E317" s="211">
        <v>1.06151</v>
      </c>
      <c r="F317" s="111">
        <f t="shared" si="9"/>
        <v>8.1154999999999995E-3</v>
      </c>
      <c r="G317" s="111">
        <f t="shared" si="10"/>
        <v>1.0091699999999999E-2</v>
      </c>
      <c r="H317" s="111">
        <f t="shared" si="11"/>
        <v>1.0615099999999999E-2</v>
      </c>
    </row>
    <row r="318" spans="1:8" x14ac:dyDescent="0.3">
      <c r="A318" t="s">
        <v>76</v>
      </c>
      <c r="B318" s="107">
        <v>43923</v>
      </c>
      <c r="C318" s="211">
        <v>0.80623</v>
      </c>
      <c r="D318" s="211">
        <v>1.0052000000000001</v>
      </c>
      <c r="E318" s="211">
        <v>1.0578099999999999</v>
      </c>
      <c r="F318" s="111">
        <f t="shared" ref="F318:F381" si="12">C318/100</f>
        <v>8.0622999999999997E-3</v>
      </c>
      <c r="G318" s="111">
        <f t="shared" ref="G318:G381" si="13">D318/100</f>
        <v>1.0052E-2</v>
      </c>
      <c r="H318" s="111">
        <f t="shared" ref="H318:H381" si="14">E318/100</f>
        <v>1.05781E-2</v>
      </c>
    </row>
    <row r="319" spans="1:8" x14ac:dyDescent="0.3">
      <c r="A319" t="s">
        <v>76</v>
      </c>
      <c r="B319" s="107">
        <v>43924</v>
      </c>
      <c r="C319" s="211">
        <v>0.78898999999999997</v>
      </c>
      <c r="D319" s="211">
        <v>1.0017799999999999</v>
      </c>
      <c r="E319" s="211">
        <v>1.05474</v>
      </c>
      <c r="F319" s="111">
        <f t="shared" si="12"/>
        <v>7.8899E-3</v>
      </c>
      <c r="G319" s="111">
        <f t="shared" si="13"/>
        <v>1.0017799999999999E-2</v>
      </c>
      <c r="H319" s="111">
        <f t="shared" si="14"/>
        <v>1.05474E-2</v>
      </c>
    </row>
    <row r="320" spans="1:8" x14ac:dyDescent="0.3">
      <c r="A320" t="s">
        <v>76</v>
      </c>
      <c r="B320" s="107">
        <v>43927</v>
      </c>
      <c r="C320" s="211">
        <v>0.74958000000000002</v>
      </c>
      <c r="D320" s="211">
        <v>0.99329000000000001</v>
      </c>
      <c r="E320" s="211">
        <v>1.0486200000000001</v>
      </c>
      <c r="F320" s="111">
        <f t="shared" si="12"/>
        <v>7.4958000000000004E-3</v>
      </c>
      <c r="G320" s="111">
        <f t="shared" si="13"/>
        <v>9.9328999999999997E-3</v>
      </c>
      <c r="H320" s="111">
        <f t="shared" si="14"/>
        <v>1.0486200000000001E-2</v>
      </c>
    </row>
    <row r="321" spans="1:8" x14ac:dyDescent="0.3">
      <c r="A321" t="s">
        <v>76</v>
      </c>
      <c r="B321" s="107">
        <v>43928</v>
      </c>
      <c r="C321" s="211">
        <v>0.74787999999999999</v>
      </c>
      <c r="D321" s="211">
        <v>0.98236000000000001</v>
      </c>
      <c r="E321" s="211">
        <v>1.0426599999999999</v>
      </c>
      <c r="F321" s="111">
        <f t="shared" si="12"/>
        <v>7.4787999999999999E-3</v>
      </c>
      <c r="G321" s="111">
        <f t="shared" si="13"/>
        <v>9.8236E-3</v>
      </c>
      <c r="H321" s="111">
        <f t="shared" si="14"/>
        <v>1.0426599999999999E-2</v>
      </c>
    </row>
    <row r="322" spans="1:8" x14ac:dyDescent="0.3">
      <c r="A322" t="s">
        <v>76</v>
      </c>
      <c r="B322" s="107">
        <v>43929</v>
      </c>
      <c r="C322" s="211">
        <v>0.74841999999999997</v>
      </c>
      <c r="D322" s="211">
        <v>0.97840000000000005</v>
      </c>
      <c r="E322" s="211">
        <v>1.0396799999999999</v>
      </c>
      <c r="F322" s="111">
        <f t="shared" si="12"/>
        <v>7.4841999999999999E-3</v>
      </c>
      <c r="G322" s="111">
        <f t="shared" si="13"/>
        <v>9.784000000000001E-3</v>
      </c>
      <c r="H322" s="111">
        <f t="shared" si="14"/>
        <v>1.0396799999999999E-2</v>
      </c>
    </row>
    <row r="323" spans="1:8" x14ac:dyDescent="0.3">
      <c r="A323" t="s">
        <v>76</v>
      </c>
      <c r="B323" s="107">
        <v>43930</v>
      </c>
      <c r="C323" s="211">
        <v>0.70255000000000001</v>
      </c>
      <c r="D323" s="211">
        <v>0.97367999999999999</v>
      </c>
      <c r="E323" s="211">
        <v>1.0360100000000001</v>
      </c>
      <c r="F323" s="111">
        <f t="shared" si="12"/>
        <v>7.0255000000000005E-3</v>
      </c>
      <c r="G323" s="111">
        <f t="shared" si="13"/>
        <v>9.7368000000000003E-3</v>
      </c>
      <c r="H323" s="111">
        <f t="shared" si="14"/>
        <v>1.0360100000000001E-2</v>
      </c>
    </row>
    <row r="324" spans="1:8" x14ac:dyDescent="0.3">
      <c r="A324" t="s">
        <v>76</v>
      </c>
      <c r="B324" s="107">
        <v>43931</v>
      </c>
      <c r="C324" s="211">
        <v>0.67144000000000004</v>
      </c>
      <c r="D324" s="211">
        <v>0.96665999999999996</v>
      </c>
      <c r="E324" s="211">
        <v>1.0306900000000001</v>
      </c>
      <c r="F324" s="111">
        <f t="shared" si="12"/>
        <v>6.7144000000000006E-3</v>
      </c>
      <c r="G324" s="111">
        <f t="shared" si="13"/>
        <v>9.6665999999999992E-3</v>
      </c>
      <c r="H324" s="111">
        <f t="shared" si="14"/>
        <v>1.0306900000000001E-2</v>
      </c>
    </row>
    <row r="325" spans="1:8" x14ac:dyDescent="0.3">
      <c r="A325" t="s">
        <v>76</v>
      </c>
      <c r="B325" s="107">
        <v>43935</v>
      </c>
      <c r="C325" s="211">
        <v>0.57954000000000006</v>
      </c>
      <c r="D325" s="211">
        <v>0.94360999999999995</v>
      </c>
      <c r="E325" s="211">
        <v>1.0101800000000001</v>
      </c>
      <c r="F325" s="111">
        <f t="shared" si="12"/>
        <v>5.7954000000000009E-3</v>
      </c>
      <c r="G325" s="111">
        <f t="shared" si="13"/>
        <v>9.4360999999999993E-3</v>
      </c>
      <c r="H325" s="111">
        <f t="shared" si="14"/>
        <v>1.0101800000000001E-2</v>
      </c>
    </row>
    <row r="326" spans="1:8" x14ac:dyDescent="0.3">
      <c r="A326" t="s">
        <v>76</v>
      </c>
      <c r="B326" s="107">
        <v>43936</v>
      </c>
      <c r="C326" s="211">
        <v>0.57416999999999996</v>
      </c>
      <c r="D326" s="211">
        <v>0.93894</v>
      </c>
      <c r="E326" s="211">
        <v>1.00549</v>
      </c>
      <c r="F326" s="111">
        <f t="shared" si="12"/>
        <v>5.7416999999999998E-3</v>
      </c>
      <c r="G326" s="111">
        <f t="shared" si="13"/>
        <v>9.3893999999999991E-3</v>
      </c>
      <c r="H326" s="111">
        <f t="shared" si="14"/>
        <v>1.00549E-2</v>
      </c>
    </row>
    <row r="327" spans="1:8" x14ac:dyDescent="0.3">
      <c r="A327" t="s">
        <v>76</v>
      </c>
      <c r="B327" s="107">
        <v>43937</v>
      </c>
      <c r="C327" s="211">
        <v>0.53627999999999998</v>
      </c>
      <c r="D327" s="211">
        <v>0.93457999999999997</v>
      </c>
      <c r="E327" s="211">
        <v>1.0013399999999999</v>
      </c>
      <c r="F327" s="111">
        <f t="shared" si="12"/>
        <v>5.3628E-3</v>
      </c>
      <c r="G327" s="111">
        <f t="shared" si="13"/>
        <v>9.3457999999999996E-3</v>
      </c>
      <c r="H327" s="111">
        <f t="shared" si="14"/>
        <v>1.0013399999999999E-2</v>
      </c>
    </row>
    <row r="328" spans="1:8" x14ac:dyDescent="0.3">
      <c r="A328" t="s">
        <v>76</v>
      </c>
      <c r="B328" s="107">
        <v>43938</v>
      </c>
      <c r="C328" s="211">
        <v>0.51558999999999999</v>
      </c>
      <c r="D328" s="211">
        <v>0.92918999999999996</v>
      </c>
      <c r="E328" s="211">
        <v>0.99648000000000003</v>
      </c>
      <c r="F328" s="111">
        <f t="shared" si="12"/>
        <v>5.1558999999999997E-3</v>
      </c>
      <c r="G328" s="111">
        <f t="shared" si="13"/>
        <v>9.2918999999999988E-3</v>
      </c>
      <c r="H328" s="111">
        <f t="shared" si="14"/>
        <v>9.9648000000000011E-3</v>
      </c>
    </row>
    <row r="329" spans="1:8" x14ac:dyDescent="0.3">
      <c r="A329" t="s">
        <v>76</v>
      </c>
      <c r="B329" s="107">
        <v>43941</v>
      </c>
      <c r="C329" s="211">
        <v>0.47748000000000002</v>
      </c>
      <c r="D329" s="211">
        <v>0.90098</v>
      </c>
      <c r="E329" s="211">
        <v>0.98301000000000005</v>
      </c>
      <c r="F329" s="111">
        <f t="shared" si="12"/>
        <v>4.7748000000000001E-3</v>
      </c>
      <c r="G329" s="111">
        <f t="shared" si="13"/>
        <v>9.0098000000000001E-3</v>
      </c>
      <c r="H329" s="111">
        <f t="shared" si="14"/>
        <v>9.8301000000000013E-3</v>
      </c>
    </row>
    <row r="330" spans="1:8" x14ac:dyDescent="0.3">
      <c r="A330" t="s">
        <v>76</v>
      </c>
      <c r="B330" s="107">
        <v>43942</v>
      </c>
      <c r="C330" s="211">
        <v>0.47077999999999998</v>
      </c>
      <c r="D330" s="211">
        <v>0.89170000000000005</v>
      </c>
      <c r="E330" s="211">
        <v>0.97533000000000003</v>
      </c>
      <c r="F330" s="111">
        <f t="shared" si="12"/>
        <v>4.7077999999999998E-3</v>
      </c>
      <c r="G330" s="111">
        <f t="shared" si="13"/>
        <v>8.9170000000000013E-3</v>
      </c>
      <c r="H330" s="111">
        <f t="shared" si="14"/>
        <v>9.7532999999999995E-3</v>
      </c>
    </row>
    <row r="331" spans="1:8" x14ac:dyDescent="0.3">
      <c r="A331" t="s">
        <v>76</v>
      </c>
      <c r="B331" s="107">
        <v>43943</v>
      </c>
      <c r="C331" s="211">
        <v>0.46239000000000002</v>
      </c>
      <c r="D331" s="211">
        <v>0.88080999999999998</v>
      </c>
      <c r="E331" s="211">
        <v>0.96965999999999997</v>
      </c>
      <c r="F331" s="111">
        <f t="shared" si="12"/>
        <v>4.6239000000000002E-3</v>
      </c>
      <c r="G331" s="111">
        <f t="shared" si="13"/>
        <v>8.8080999999999993E-3</v>
      </c>
      <c r="H331" s="111">
        <f t="shared" si="14"/>
        <v>9.6965999999999997E-3</v>
      </c>
    </row>
    <row r="332" spans="1:8" x14ac:dyDescent="0.3">
      <c r="A332" t="s">
        <v>76</v>
      </c>
      <c r="B332" s="107">
        <v>43944</v>
      </c>
      <c r="C332" s="211">
        <v>0.44368999999999997</v>
      </c>
      <c r="D332" s="211">
        <v>0.87048000000000003</v>
      </c>
      <c r="E332" s="211">
        <v>0.96380999999999994</v>
      </c>
      <c r="F332" s="111">
        <f t="shared" si="12"/>
        <v>4.4368999999999997E-3</v>
      </c>
      <c r="G332" s="111">
        <f t="shared" si="13"/>
        <v>8.7048000000000004E-3</v>
      </c>
      <c r="H332" s="111">
        <f t="shared" si="14"/>
        <v>9.6381000000000001E-3</v>
      </c>
    </row>
    <row r="333" spans="1:8" x14ac:dyDescent="0.3">
      <c r="A333" t="s">
        <v>76</v>
      </c>
      <c r="B333" s="107">
        <v>43945</v>
      </c>
      <c r="C333" s="211">
        <v>0.43164999999999998</v>
      </c>
      <c r="D333" s="211">
        <v>0.86089000000000004</v>
      </c>
      <c r="E333" s="211">
        <v>0.95787</v>
      </c>
      <c r="F333" s="111">
        <f t="shared" si="12"/>
        <v>4.3165E-3</v>
      </c>
      <c r="G333" s="111">
        <f t="shared" si="13"/>
        <v>8.6089000000000009E-3</v>
      </c>
      <c r="H333" s="111">
        <f t="shared" si="14"/>
        <v>9.5787000000000008E-3</v>
      </c>
    </row>
    <row r="334" spans="1:8" x14ac:dyDescent="0.3">
      <c r="A334" t="s">
        <v>76</v>
      </c>
      <c r="B334" s="107">
        <v>43948</v>
      </c>
      <c r="C334" s="211">
        <v>0.40564</v>
      </c>
      <c r="D334" s="211">
        <v>0.83687</v>
      </c>
      <c r="E334" s="211">
        <v>0.94413999999999998</v>
      </c>
      <c r="F334" s="111">
        <f t="shared" si="12"/>
        <v>4.0563999999999999E-3</v>
      </c>
      <c r="G334" s="111">
        <f t="shared" si="13"/>
        <v>8.3686999999999998E-3</v>
      </c>
      <c r="H334" s="111">
        <f t="shared" si="14"/>
        <v>9.4413999999999991E-3</v>
      </c>
    </row>
    <row r="335" spans="1:8" x14ac:dyDescent="0.3">
      <c r="A335" t="s">
        <v>76</v>
      </c>
      <c r="B335" s="107">
        <v>43949</v>
      </c>
      <c r="C335" s="211">
        <v>0.39631</v>
      </c>
      <c r="D335" s="211">
        <v>0.83016999999999996</v>
      </c>
      <c r="E335" s="211">
        <v>0.93423</v>
      </c>
      <c r="F335" s="111">
        <f t="shared" si="12"/>
        <v>3.9630999999999998E-3</v>
      </c>
      <c r="G335" s="111">
        <f t="shared" si="13"/>
        <v>8.3017000000000004E-3</v>
      </c>
      <c r="H335" s="111">
        <f t="shared" si="14"/>
        <v>9.3422999999999996E-3</v>
      </c>
    </row>
    <row r="336" spans="1:8" x14ac:dyDescent="0.3">
      <c r="A336" t="s">
        <v>76</v>
      </c>
      <c r="B336" s="107">
        <v>43950</v>
      </c>
      <c r="C336" s="211">
        <v>0.38755000000000001</v>
      </c>
      <c r="D336" s="211">
        <v>0.8206</v>
      </c>
      <c r="E336" s="211">
        <v>0.92718</v>
      </c>
      <c r="F336" s="111">
        <f t="shared" si="12"/>
        <v>3.8755E-3</v>
      </c>
      <c r="G336" s="111">
        <f t="shared" si="13"/>
        <v>8.2059999999999998E-3</v>
      </c>
      <c r="H336" s="111">
        <f t="shared" si="14"/>
        <v>9.2718000000000002E-3</v>
      </c>
    </row>
    <row r="337" spans="1:8" x14ac:dyDescent="0.3">
      <c r="A337" t="s">
        <v>76</v>
      </c>
      <c r="B337" s="107">
        <v>43951</v>
      </c>
      <c r="C337" s="211">
        <v>0.38783000000000001</v>
      </c>
      <c r="D337" s="211">
        <v>0.81618999999999997</v>
      </c>
      <c r="E337" s="211">
        <v>0.92203999999999997</v>
      </c>
      <c r="F337" s="111">
        <f t="shared" si="12"/>
        <v>3.8782999999999999E-3</v>
      </c>
      <c r="G337" s="111">
        <f t="shared" si="13"/>
        <v>8.1618999999999997E-3</v>
      </c>
      <c r="H337" s="111">
        <f t="shared" si="14"/>
        <v>9.2204000000000001E-3</v>
      </c>
    </row>
    <row r="338" spans="1:8" x14ac:dyDescent="0.3">
      <c r="A338" t="s">
        <v>76</v>
      </c>
      <c r="B338" s="107">
        <v>43955</v>
      </c>
      <c r="C338" s="211">
        <v>0.33807999999999999</v>
      </c>
      <c r="D338" s="211">
        <v>0.77541000000000004</v>
      </c>
      <c r="E338" s="211">
        <v>0.90117999999999998</v>
      </c>
      <c r="F338" s="111">
        <f t="shared" si="12"/>
        <v>3.3807999999999998E-3</v>
      </c>
      <c r="G338" s="111">
        <f t="shared" si="13"/>
        <v>7.7541000000000007E-3</v>
      </c>
      <c r="H338" s="111">
        <f t="shared" si="14"/>
        <v>9.0118000000000004E-3</v>
      </c>
    </row>
    <row r="339" spans="1:8" x14ac:dyDescent="0.3">
      <c r="A339" t="s">
        <v>76</v>
      </c>
      <c r="B339" s="107">
        <v>43956</v>
      </c>
      <c r="C339" s="211">
        <v>0.33101000000000003</v>
      </c>
      <c r="D339" s="211">
        <v>0.76358000000000004</v>
      </c>
      <c r="E339" s="211">
        <v>0.89444999999999997</v>
      </c>
      <c r="F339" s="111">
        <f t="shared" si="12"/>
        <v>3.3101000000000003E-3</v>
      </c>
      <c r="G339" s="111">
        <f t="shared" si="13"/>
        <v>7.6358000000000007E-3</v>
      </c>
      <c r="H339" s="111">
        <f t="shared" si="14"/>
        <v>8.9444999999999993E-3</v>
      </c>
    </row>
    <row r="340" spans="1:8" x14ac:dyDescent="0.3">
      <c r="A340" t="s">
        <v>76</v>
      </c>
      <c r="B340" s="107">
        <v>43957</v>
      </c>
      <c r="C340" s="211">
        <v>0.28272999999999998</v>
      </c>
      <c r="D340" s="211">
        <v>0.75056</v>
      </c>
      <c r="E340" s="211">
        <v>0.88766999999999996</v>
      </c>
      <c r="F340" s="111">
        <f t="shared" si="12"/>
        <v>2.8272999999999996E-3</v>
      </c>
      <c r="G340" s="111">
        <f t="shared" si="13"/>
        <v>7.5056000000000003E-3</v>
      </c>
      <c r="H340" s="111">
        <f t="shared" si="14"/>
        <v>8.8766999999999995E-3</v>
      </c>
    </row>
    <row r="341" spans="1:8" x14ac:dyDescent="0.3">
      <c r="A341" t="s">
        <v>76</v>
      </c>
      <c r="B341" s="107">
        <v>43958</v>
      </c>
      <c r="C341" s="211">
        <v>0.26256000000000002</v>
      </c>
      <c r="D341" s="211">
        <v>0.73743000000000003</v>
      </c>
      <c r="E341" s="211">
        <v>0.88127</v>
      </c>
      <c r="F341" s="111">
        <f t="shared" si="12"/>
        <v>2.6256000000000001E-3</v>
      </c>
      <c r="G341" s="111">
        <f t="shared" si="13"/>
        <v>7.3743000000000003E-3</v>
      </c>
      <c r="H341" s="111">
        <f t="shared" si="14"/>
        <v>8.8126999999999997E-3</v>
      </c>
    </row>
    <row r="342" spans="1:8" x14ac:dyDescent="0.3">
      <c r="A342" t="s">
        <v>76</v>
      </c>
      <c r="B342" s="107">
        <v>43959</v>
      </c>
      <c r="C342" s="211">
        <v>0.23855000000000001</v>
      </c>
      <c r="D342" s="211">
        <v>0.72982000000000002</v>
      </c>
      <c r="E342" s="211">
        <v>0.87507999999999997</v>
      </c>
      <c r="F342" s="111">
        <f t="shared" si="12"/>
        <v>2.3855E-3</v>
      </c>
      <c r="G342" s="111">
        <f t="shared" si="13"/>
        <v>7.2982000000000003E-3</v>
      </c>
      <c r="H342" s="111">
        <f t="shared" si="14"/>
        <v>8.7507999999999996E-3</v>
      </c>
    </row>
    <row r="343" spans="1:8" x14ac:dyDescent="0.3">
      <c r="A343" t="s">
        <v>76</v>
      </c>
      <c r="B343" s="107">
        <v>43962</v>
      </c>
      <c r="C343" s="211">
        <v>0.21107999999999999</v>
      </c>
      <c r="D343" s="211">
        <v>0.68437000000000003</v>
      </c>
      <c r="E343" s="211">
        <v>0.86223000000000005</v>
      </c>
      <c r="F343" s="111">
        <f t="shared" si="12"/>
        <v>2.1107999999999999E-3</v>
      </c>
      <c r="G343" s="111">
        <f t="shared" si="13"/>
        <v>6.8437000000000003E-3</v>
      </c>
      <c r="H343" s="111">
        <f t="shared" si="14"/>
        <v>8.6223000000000011E-3</v>
      </c>
    </row>
    <row r="344" spans="1:8" x14ac:dyDescent="0.3">
      <c r="A344" t="s">
        <v>76</v>
      </c>
      <c r="B344" s="107">
        <v>43963</v>
      </c>
      <c r="C344" s="211">
        <v>0.2072</v>
      </c>
      <c r="D344" s="211">
        <v>0.67118999999999995</v>
      </c>
      <c r="E344" s="211">
        <v>0.84918000000000005</v>
      </c>
      <c r="F344" s="111">
        <f t="shared" si="12"/>
        <v>2.0720000000000001E-3</v>
      </c>
      <c r="G344" s="111">
        <f t="shared" si="13"/>
        <v>6.7118999999999998E-3</v>
      </c>
      <c r="H344" s="111">
        <f t="shared" si="14"/>
        <v>8.4918000000000007E-3</v>
      </c>
    </row>
    <row r="345" spans="1:8" x14ac:dyDescent="0.3">
      <c r="A345" t="s">
        <v>76</v>
      </c>
      <c r="B345" s="107">
        <v>43964</v>
      </c>
      <c r="C345" s="211">
        <v>0.20502000000000001</v>
      </c>
      <c r="D345" s="211">
        <v>0.65844000000000003</v>
      </c>
      <c r="E345" s="211">
        <v>0.84289000000000003</v>
      </c>
      <c r="F345" s="111">
        <f t="shared" si="12"/>
        <v>2.0502000000000003E-3</v>
      </c>
      <c r="G345" s="111">
        <f t="shared" si="13"/>
        <v>6.5844000000000007E-3</v>
      </c>
      <c r="H345" s="111">
        <f t="shared" si="14"/>
        <v>8.4288999999999996E-3</v>
      </c>
    </row>
    <row r="346" spans="1:8" x14ac:dyDescent="0.3">
      <c r="A346" t="s">
        <v>76</v>
      </c>
      <c r="B346" s="107">
        <v>43965</v>
      </c>
      <c r="C346" s="211">
        <v>0.18271000000000001</v>
      </c>
      <c r="D346" s="211">
        <v>0.64585000000000004</v>
      </c>
      <c r="E346" s="211">
        <v>0.83682000000000001</v>
      </c>
      <c r="F346" s="111">
        <f t="shared" si="12"/>
        <v>1.8271000000000001E-3</v>
      </c>
      <c r="G346" s="111">
        <f t="shared" si="13"/>
        <v>6.4585000000000007E-3</v>
      </c>
      <c r="H346" s="111">
        <f t="shared" si="14"/>
        <v>8.3681999999999993E-3</v>
      </c>
    </row>
    <row r="347" spans="1:8" x14ac:dyDescent="0.3">
      <c r="A347" t="s">
        <v>76</v>
      </c>
      <c r="B347" s="107">
        <v>43966</v>
      </c>
      <c r="C347" s="211">
        <v>0.17454</v>
      </c>
      <c r="D347" s="211">
        <v>0.64048000000000005</v>
      </c>
      <c r="E347" s="211">
        <v>0.83109999999999995</v>
      </c>
      <c r="F347" s="111">
        <f t="shared" si="12"/>
        <v>1.7454E-3</v>
      </c>
      <c r="G347" s="111">
        <f t="shared" si="13"/>
        <v>6.4048000000000004E-3</v>
      </c>
      <c r="H347" s="111">
        <f t="shared" si="14"/>
        <v>8.3109999999999989E-3</v>
      </c>
    </row>
    <row r="348" spans="1:8" x14ac:dyDescent="0.3">
      <c r="A348" t="s">
        <v>76</v>
      </c>
      <c r="B348" s="107">
        <v>43969</v>
      </c>
      <c r="C348" s="211">
        <v>0.14659</v>
      </c>
      <c r="D348" s="211">
        <v>0.59438000000000002</v>
      </c>
      <c r="E348" s="211">
        <v>0.81167</v>
      </c>
      <c r="F348" s="111">
        <f t="shared" si="12"/>
        <v>1.4659E-3</v>
      </c>
      <c r="G348" s="111">
        <f t="shared" si="13"/>
        <v>5.9438E-3</v>
      </c>
      <c r="H348" s="111">
        <f t="shared" si="14"/>
        <v>8.1166999999999993E-3</v>
      </c>
    </row>
    <row r="349" spans="1:8" x14ac:dyDescent="0.3">
      <c r="A349" t="s">
        <v>76</v>
      </c>
      <c r="B349" s="107">
        <v>43970</v>
      </c>
      <c r="C349" s="211">
        <v>0.14348</v>
      </c>
      <c r="D349" s="211">
        <v>0.58067000000000002</v>
      </c>
      <c r="E349" s="211">
        <v>0.80593999999999999</v>
      </c>
      <c r="F349" s="111">
        <f t="shared" si="12"/>
        <v>1.4348E-3</v>
      </c>
      <c r="G349" s="111">
        <f t="shared" si="13"/>
        <v>5.8067000000000006E-3</v>
      </c>
      <c r="H349" s="111">
        <f t="shared" si="14"/>
        <v>8.0593999999999996E-3</v>
      </c>
    </row>
    <row r="350" spans="1:8" x14ac:dyDescent="0.3">
      <c r="A350" t="s">
        <v>76</v>
      </c>
      <c r="B350" s="107">
        <v>43971</v>
      </c>
      <c r="C350" s="211">
        <v>0.12944</v>
      </c>
      <c r="D350" s="211">
        <v>0.56694999999999995</v>
      </c>
      <c r="E350" s="211">
        <v>0.80015000000000003</v>
      </c>
      <c r="F350" s="111">
        <f t="shared" si="12"/>
        <v>1.2944E-3</v>
      </c>
      <c r="G350" s="111">
        <f t="shared" si="13"/>
        <v>5.6694999999999992E-3</v>
      </c>
      <c r="H350" s="111">
        <f t="shared" si="14"/>
        <v>8.0014999999999999E-3</v>
      </c>
    </row>
    <row r="351" spans="1:8" x14ac:dyDescent="0.3">
      <c r="A351" t="s">
        <v>76</v>
      </c>
      <c r="B351" s="107">
        <v>43972</v>
      </c>
      <c r="C351" s="211">
        <v>0.12231</v>
      </c>
      <c r="D351" s="211">
        <v>0.55349000000000004</v>
      </c>
      <c r="E351" s="211">
        <v>0.79427999999999999</v>
      </c>
      <c r="F351" s="111">
        <f t="shared" si="12"/>
        <v>1.2231E-3</v>
      </c>
      <c r="G351" s="111">
        <f t="shared" si="13"/>
        <v>5.5349000000000006E-3</v>
      </c>
      <c r="H351" s="111">
        <f t="shared" si="14"/>
        <v>7.9427999999999999E-3</v>
      </c>
    </row>
    <row r="352" spans="1:8" x14ac:dyDescent="0.3">
      <c r="A352" t="s">
        <v>76</v>
      </c>
      <c r="B352" s="107">
        <v>43973</v>
      </c>
      <c r="C352" s="211">
        <v>0.11754000000000001</v>
      </c>
      <c r="D352" s="211">
        <v>0.54796999999999996</v>
      </c>
      <c r="E352" s="211">
        <v>0.78888000000000003</v>
      </c>
      <c r="F352" s="111">
        <f t="shared" si="12"/>
        <v>1.1754000000000001E-3</v>
      </c>
      <c r="G352" s="111">
        <f t="shared" si="13"/>
        <v>5.4796999999999997E-3</v>
      </c>
      <c r="H352" s="111">
        <f t="shared" si="14"/>
        <v>7.8887999999999996E-3</v>
      </c>
    </row>
    <row r="353" spans="1:8" x14ac:dyDescent="0.3">
      <c r="A353" t="s">
        <v>76</v>
      </c>
      <c r="B353" s="107">
        <v>43976</v>
      </c>
      <c r="C353" s="211">
        <v>0.10881</v>
      </c>
      <c r="D353" s="211">
        <v>0.49895</v>
      </c>
      <c r="E353" s="211">
        <v>0.76988000000000001</v>
      </c>
      <c r="F353" s="111">
        <f t="shared" si="12"/>
        <v>1.0881E-3</v>
      </c>
      <c r="G353" s="111">
        <f t="shared" si="13"/>
        <v>4.9895E-3</v>
      </c>
      <c r="H353" s="111">
        <f t="shared" si="14"/>
        <v>7.6988000000000004E-3</v>
      </c>
    </row>
    <row r="354" spans="1:8" x14ac:dyDescent="0.3">
      <c r="A354" t="s">
        <v>76</v>
      </c>
      <c r="B354" s="107">
        <v>43977</v>
      </c>
      <c r="C354" s="211">
        <v>0.10691000000000001</v>
      </c>
      <c r="D354" s="211">
        <v>0.48457</v>
      </c>
      <c r="E354" s="211">
        <v>0.76295999999999997</v>
      </c>
      <c r="F354" s="111">
        <f t="shared" si="12"/>
        <v>1.0691000000000001E-3</v>
      </c>
      <c r="G354" s="111">
        <f t="shared" si="13"/>
        <v>4.8456999999999997E-3</v>
      </c>
      <c r="H354" s="111">
        <f t="shared" si="14"/>
        <v>7.6295999999999994E-3</v>
      </c>
    </row>
    <row r="355" spans="1:8" x14ac:dyDescent="0.3">
      <c r="A355" t="s">
        <v>76</v>
      </c>
      <c r="B355" s="107">
        <v>43978</v>
      </c>
      <c r="C355" s="211">
        <v>9.647E-2</v>
      </c>
      <c r="D355" s="211">
        <v>0.47133000000000003</v>
      </c>
      <c r="E355" s="211">
        <v>0.75688999999999995</v>
      </c>
      <c r="F355" s="111">
        <f t="shared" si="12"/>
        <v>9.6469999999999998E-4</v>
      </c>
      <c r="G355" s="111">
        <f t="shared" si="13"/>
        <v>4.7133000000000001E-3</v>
      </c>
      <c r="H355" s="111">
        <f t="shared" si="14"/>
        <v>7.5688999999999999E-3</v>
      </c>
    </row>
    <row r="356" spans="1:8" x14ac:dyDescent="0.3">
      <c r="A356" t="s">
        <v>76</v>
      </c>
      <c r="B356" s="107">
        <v>43979</v>
      </c>
      <c r="C356" s="211">
        <v>9.6100000000000005E-2</v>
      </c>
      <c r="D356" s="211">
        <v>0.46059</v>
      </c>
      <c r="E356" s="211">
        <v>0.75219000000000003</v>
      </c>
      <c r="F356" s="111">
        <f t="shared" si="12"/>
        <v>9.6100000000000005E-4</v>
      </c>
      <c r="G356" s="111">
        <f t="shared" si="13"/>
        <v>4.6058999999999996E-3</v>
      </c>
      <c r="H356" s="111">
        <f t="shared" si="14"/>
        <v>7.5219000000000006E-3</v>
      </c>
    </row>
    <row r="357" spans="1:8" x14ac:dyDescent="0.3">
      <c r="A357" t="s">
        <v>76</v>
      </c>
      <c r="B357" s="107">
        <v>43980</v>
      </c>
      <c r="C357" s="211">
        <v>9.5000000000000001E-2</v>
      </c>
      <c r="D357" s="211">
        <v>0.45634000000000002</v>
      </c>
      <c r="E357" s="211">
        <v>0.74892000000000003</v>
      </c>
      <c r="F357" s="111">
        <f t="shared" si="12"/>
        <v>9.5E-4</v>
      </c>
      <c r="G357" s="111">
        <f t="shared" si="13"/>
        <v>4.5634000000000004E-3</v>
      </c>
      <c r="H357" s="111">
        <f t="shared" si="14"/>
        <v>7.4892000000000005E-3</v>
      </c>
    </row>
    <row r="358" spans="1:8" x14ac:dyDescent="0.3">
      <c r="A358" t="s">
        <v>76</v>
      </c>
      <c r="B358" s="107">
        <v>43983</v>
      </c>
      <c r="C358" s="211">
        <v>7.6039999999999996E-2</v>
      </c>
      <c r="D358" s="211">
        <v>0.42059999999999997</v>
      </c>
      <c r="E358" s="211">
        <v>0.73521999999999998</v>
      </c>
      <c r="F358" s="111">
        <f t="shared" si="12"/>
        <v>7.6039999999999994E-4</v>
      </c>
      <c r="G358" s="111">
        <f t="shared" si="13"/>
        <v>4.2059999999999997E-3</v>
      </c>
      <c r="H358" s="111">
        <f t="shared" si="14"/>
        <v>7.3521999999999997E-3</v>
      </c>
    </row>
    <row r="359" spans="1:8" x14ac:dyDescent="0.3">
      <c r="A359" t="s">
        <v>76</v>
      </c>
      <c r="B359" s="107">
        <v>43984</v>
      </c>
      <c r="C359" s="211">
        <v>7.5420000000000001E-2</v>
      </c>
      <c r="D359" s="211">
        <v>0.41665999999999997</v>
      </c>
      <c r="E359" s="211">
        <v>0.73151999999999995</v>
      </c>
      <c r="F359" s="111">
        <f t="shared" si="12"/>
        <v>7.5420000000000001E-4</v>
      </c>
      <c r="G359" s="111">
        <f t="shared" si="13"/>
        <v>4.1665999999999995E-3</v>
      </c>
      <c r="H359" s="111">
        <f t="shared" si="14"/>
        <v>7.3151999999999991E-3</v>
      </c>
    </row>
    <row r="360" spans="1:8" x14ac:dyDescent="0.3">
      <c r="A360" t="s">
        <v>76</v>
      </c>
      <c r="B360" s="107">
        <v>43985</v>
      </c>
      <c r="C360" s="211">
        <v>7.4639999999999998E-2</v>
      </c>
      <c r="D360" s="211">
        <v>0.40421000000000001</v>
      </c>
      <c r="E360" s="211">
        <v>0.72468999999999995</v>
      </c>
      <c r="F360" s="111">
        <f t="shared" si="12"/>
        <v>7.4639999999999993E-4</v>
      </c>
      <c r="G360" s="111">
        <f t="shared" si="13"/>
        <v>4.0420999999999999E-3</v>
      </c>
      <c r="H360" s="111">
        <f t="shared" si="14"/>
        <v>7.2468999999999997E-3</v>
      </c>
    </row>
    <row r="361" spans="1:8" x14ac:dyDescent="0.3">
      <c r="A361" t="s">
        <v>76</v>
      </c>
      <c r="B361" s="107">
        <v>43986</v>
      </c>
      <c r="C361" s="211">
        <v>7.3319999999999996E-2</v>
      </c>
      <c r="D361" s="211">
        <v>0.39169999999999999</v>
      </c>
      <c r="E361" s="211">
        <v>0.71775</v>
      </c>
      <c r="F361" s="111">
        <f t="shared" si="12"/>
        <v>7.3319999999999993E-4</v>
      </c>
      <c r="G361" s="111">
        <f t="shared" si="13"/>
        <v>3.9170000000000003E-3</v>
      </c>
      <c r="H361" s="111">
        <f t="shared" si="14"/>
        <v>7.1774999999999999E-3</v>
      </c>
    </row>
    <row r="362" spans="1:8" x14ac:dyDescent="0.3">
      <c r="A362" t="s">
        <v>76</v>
      </c>
      <c r="B362" s="107">
        <v>43987</v>
      </c>
      <c r="C362" s="211">
        <v>7.0999999999999994E-2</v>
      </c>
      <c r="D362" s="211">
        <v>0.37990000000000002</v>
      </c>
      <c r="E362" s="211">
        <v>0.71101000000000003</v>
      </c>
      <c r="F362" s="111">
        <f t="shared" si="12"/>
        <v>7.0999999999999991E-4</v>
      </c>
      <c r="G362" s="111">
        <f t="shared" si="13"/>
        <v>3.7990000000000003E-3</v>
      </c>
      <c r="H362" s="111">
        <f t="shared" si="14"/>
        <v>7.1101000000000003E-3</v>
      </c>
    </row>
    <row r="363" spans="1:8" x14ac:dyDescent="0.3">
      <c r="A363" t="s">
        <v>76</v>
      </c>
      <c r="B363" s="107">
        <v>43990</v>
      </c>
      <c r="C363" s="211">
        <v>6.8029999999999993E-2</v>
      </c>
      <c r="D363" s="211">
        <v>0.36137999999999998</v>
      </c>
      <c r="E363" s="211">
        <v>0.69713000000000003</v>
      </c>
      <c r="F363" s="111">
        <f t="shared" si="12"/>
        <v>6.8029999999999989E-4</v>
      </c>
      <c r="G363" s="111">
        <f t="shared" si="13"/>
        <v>3.6137999999999999E-3</v>
      </c>
      <c r="H363" s="111">
        <f t="shared" si="14"/>
        <v>6.9713000000000006E-3</v>
      </c>
    </row>
    <row r="364" spans="1:8" x14ac:dyDescent="0.3">
      <c r="A364" t="s">
        <v>76</v>
      </c>
      <c r="B364" s="107">
        <v>43991</v>
      </c>
      <c r="C364" s="211">
        <v>6.6250000000000003E-2</v>
      </c>
      <c r="D364" s="211">
        <v>0.33154</v>
      </c>
      <c r="E364" s="211">
        <v>0.68606999999999996</v>
      </c>
      <c r="F364" s="111">
        <f t="shared" si="12"/>
        <v>6.625E-4</v>
      </c>
      <c r="G364" s="111">
        <f t="shared" si="13"/>
        <v>3.3154E-3</v>
      </c>
      <c r="H364" s="111">
        <f t="shared" si="14"/>
        <v>6.8607E-3</v>
      </c>
    </row>
    <row r="365" spans="1:8" x14ac:dyDescent="0.3">
      <c r="A365" t="s">
        <v>76</v>
      </c>
      <c r="B365" s="107">
        <v>43992</v>
      </c>
      <c r="C365" s="211">
        <v>6.4640000000000003E-2</v>
      </c>
      <c r="D365" s="211">
        <v>0.31794</v>
      </c>
      <c r="E365" s="211">
        <v>0.67972999999999995</v>
      </c>
      <c r="F365" s="111">
        <f t="shared" si="12"/>
        <v>6.4639999999999999E-4</v>
      </c>
      <c r="G365" s="111">
        <f t="shared" si="13"/>
        <v>3.1794000000000002E-3</v>
      </c>
      <c r="H365" s="111">
        <f t="shared" si="14"/>
        <v>6.7972999999999992E-3</v>
      </c>
    </row>
    <row r="366" spans="1:8" x14ac:dyDescent="0.3">
      <c r="A366" t="s">
        <v>76</v>
      </c>
      <c r="B366" s="107">
        <v>43994</v>
      </c>
      <c r="C366" s="211">
        <v>5.8900000000000001E-2</v>
      </c>
      <c r="D366" s="211">
        <v>0.29204999999999998</v>
      </c>
      <c r="E366" s="211">
        <v>0.66673000000000004</v>
      </c>
      <c r="F366" s="111">
        <f t="shared" si="12"/>
        <v>5.8900000000000001E-4</v>
      </c>
      <c r="G366" s="111">
        <f t="shared" si="13"/>
        <v>2.9204999999999999E-3</v>
      </c>
      <c r="H366" s="111">
        <f t="shared" si="14"/>
        <v>6.6673000000000001E-3</v>
      </c>
    </row>
    <row r="367" spans="1:8" x14ac:dyDescent="0.3">
      <c r="A367" t="s">
        <v>76</v>
      </c>
      <c r="B367" s="107">
        <v>43997</v>
      </c>
      <c r="C367" s="211">
        <v>4.752E-2</v>
      </c>
      <c r="D367" s="211">
        <v>0.27299000000000001</v>
      </c>
      <c r="E367" s="211">
        <v>0.65339000000000003</v>
      </c>
      <c r="F367" s="111">
        <f t="shared" si="12"/>
        <v>4.752E-4</v>
      </c>
      <c r="G367" s="111">
        <f t="shared" si="13"/>
        <v>2.7298999999999999E-3</v>
      </c>
      <c r="H367" s="111">
        <f t="shared" si="14"/>
        <v>6.5339000000000005E-3</v>
      </c>
    </row>
    <row r="368" spans="1:8" x14ac:dyDescent="0.3">
      <c r="A368" t="s">
        <v>76</v>
      </c>
      <c r="B368" s="107">
        <v>43998</v>
      </c>
      <c r="C368" s="211">
        <v>4.7440000000000003E-2</v>
      </c>
      <c r="D368" s="211">
        <v>0.24876999999999999</v>
      </c>
      <c r="E368" s="211">
        <v>0.64095999999999997</v>
      </c>
      <c r="F368" s="111">
        <f t="shared" si="12"/>
        <v>4.7440000000000004E-4</v>
      </c>
      <c r="G368" s="111">
        <f t="shared" si="13"/>
        <v>2.4876999999999998E-3</v>
      </c>
      <c r="H368" s="111">
        <f t="shared" si="14"/>
        <v>6.4095999999999997E-3</v>
      </c>
    </row>
    <row r="369" spans="1:8" x14ac:dyDescent="0.3">
      <c r="A369" t="s">
        <v>76</v>
      </c>
      <c r="B369" s="107">
        <v>43999</v>
      </c>
      <c r="C369" s="211">
        <v>4.7120000000000002E-2</v>
      </c>
      <c r="D369" s="211">
        <v>0.23771</v>
      </c>
      <c r="E369" s="211">
        <v>0.63453999999999999</v>
      </c>
      <c r="F369" s="111">
        <f t="shared" si="12"/>
        <v>4.7120000000000002E-4</v>
      </c>
      <c r="G369" s="111">
        <f t="shared" si="13"/>
        <v>2.3771E-3</v>
      </c>
      <c r="H369" s="111">
        <f t="shared" si="14"/>
        <v>6.3454000000000002E-3</v>
      </c>
    </row>
    <row r="370" spans="1:8" x14ac:dyDescent="0.3">
      <c r="A370" t="s">
        <v>76</v>
      </c>
      <c r="B370" s="107">
        <v>44000</v>
      </c>
      <c r="C370" s="211">
        <v>4.4229999999999998E-2</v>
      </c>
      <c r="D370" s="211">
        <v>0.22958999999999999</v>
      </c>
      <c r="E370" s="211">
        <v>0.62841000000000002</v>
      </c>
      <c r="F370" s="111">
        <f t="shared" si="12"/>
        <v>4.4229999999999996E-4</v>
      </c>
      <c r="G370" s="111">
        <f t="shared" si="13"/>
        <v>2.2959E-3</v>
      </c>
      <c r="H370" s="111">
        <f t="shared" si="14"/>
        <v>6.2840999999999999E-3</v>
      </c>
    </row>
    <row r="371" spans="1:8" x14ac:dyDescent="0.3">
      <c r="A371" t="s">
        <v>76</v>
      </c>
      <c r="B371" s="107">
        <v>44001</v>
      </c>
      <c r="C371" s="211">
        <v>4.3319999999999997E-2</v>
      </c>
      <c r="D371" s="211">
        <v>0.22298000000000001</v>
      </c>
      <c r="E371" s="211">
        <v>0.62388999999999994</v>
      </c>
      <c r="F371" s="111">
        <f t="shared" si="12"/>
        <v>4.3319999999999996E-4</v>
      </c>
      <c r="G371" s="111">
        <f t="shared" si="13"/>
        <v>2.2298000000000001E-3</v>
      </c>
      <c r="H371" s="111">
        <f t="shared" si="14"/>
        <v>6.2388999999999995E-3</v>
      </c>
    </row>
    <row r="372" spans="1:8" x14ac:dyDescent="0.3">
      <c r="A372" t="s">
        <v>76</v>
      </c>
      <c r="B372" s="107">
        <v>44004</v>
      </c>
      <c r="C372" s="211">
        <v>4.1070000000000002E-2</v>
      </c>
      <c r="D372" s="211">
        <v>0.21340999999999999</v>
      </c>
      <c r="E372" s="211">
        <v>0.61470000000000002</v>
      </c>
      <c r="F372" s="111">
        <f t="shared" si="12"/>
        <v>4.1070000000000001E-4</v>
      </c>
      <c r="G372" s="111">
        <f t="shared" si="13"/>
        <v>2.1340999999999999E-3</v>
      </c>
      <c r="H372" s="111">
        <f t="shared" si="14"/>
        <v>6.1470000000000006E-3</v>
      </c>
    </row>
    <row r="373" spans="1:8" x14ac:dyDescent="0.3">
      <c r="A373" t="s">
        <v>76</v>
      </c>
      <c r="B373" s="107">
        <v>44005</v>
      </c>
      <c r="C373" s="211">
        <v>4.0939999999999997E-2</v>
      </c>
      <c r="D373" s="211">
        <v>0.20054</v>
      </c>
      <c r="E373" s="211">
        <v>0.60982999999999998</v>
      </c>
      <c r="F373" s="111">
        <f t="shared" si="12"/>
        <v>4.0939999999999998E-4</v>
      </c>
      <c r="G373" s="111">
        <f t="shared" si="13"/>
        <v>2.0054000000000001E-3</v>
      </c>
      <c r="H373" s="111">
        <f t="shared" si="14"/>
        <v>6.0983000000000001E-3</v>
      </c>
    </row>
    <row r="374" spans="1:8" x14ac:dyDescent="0.3">
      <c r="A374" t="s">
        <v>76</v>
      </c>
      <c r="B374" s="107">
        <v>44006</v>
      </c>
      <c r="C374" s="211">
        <v>4.0579999999999998E-2</v>
      </c>
      <c r="D374" s="211">
        <v>0.19531999999999999</v>
      </c>
      <c r="E374" s="211">
        <v>0.60653999999999997</v>
      </c>
      <c r="F374" s="111">
        <f t="shared" si="12"/>
        <v>4.058E-4</v>
      </c>
      <c r="G374" s="111">
        <f t="shared" si="13"/>
        <v>1.9532E-3</v>
      </c>
      <c r="H374" s="111">
        <f t="shared" si="14"/>
        <v>6.0653999999999994E-3</v>
      </c>
    </row>
    <row r="375" spans="1:8" x14ac:dyDescent="0.3">
      <c r="A375" t="s">
        <v>76</v>
      </c>
      <c r="B375" s="107">
        <v>44007</v>
      </c>
      <c r="C375" s="211">
        <v>3.968E-2</v>
      </c>
      <c r="D375" s="211">
        <v>0.19055</v>
      </c>
      <c r="E375" s="211">
        <v>0.60333000000000003</v>
      </c>
      <c r="F375" s="111">
        <f t="shared" si="12"/>
        <v>3.968E-4</v>
      </c>
      <c r="G375" s="111">
        <f t="shared" si="13"/>
        <v>1.9055000000000001E-3</v>
      </c>
      <c r="H375" s="111">
        <f t="shared" si="14"/>
        <v>6.0333000000000001E-3</v>
      </c>
    </row>
    <row r="376" spans="1:8" x14ac:dyDescent="0.3">
      <c r="A376" t="s">
        <v>76</v>
      </c>
      <c r="B376" s="107">
        <v>44008</v>
      </c>
      <c r="C376" s="211">
        <v>3.8969999999999998E-2</v>
      </c>
      <c r="D376" s="211">
        <v>0.18528</v>
      </c>
      <c r="E376" s="211">
        <v>0.60021000000000002</v>
      </c>
      <c r="F376" s="111">
        <f t="shared" si="12"/>
        <v>3.8969999999999999E-4</v>
      </c>
      <c r="G376" s="111">
        <f t="shared" si="13"/>
        <v>1.8527999999999999E-3</v>
      </c>
      <c r="H376" s="111">
        <f t="shared" si="14"/>
        <v>6.0020999999999998E-3</v>
      </c>
    </row>
    <row r="377" spans="1:8" x14ac:dyDescent="0.3">
      <c r="A377" t="s">
        <v>76</v>
      </c>
      <c r="B377" s="107">
        <v>44011</v>
      </c>
      <c r="C377" s="211">
        <v>3.2390000000000002E-2</v>
      </c>
      <c r="D377" s="211">
        <v>0.17707000000000001</v>
      </c>
      <c r="E377" s="211">
        <v>0.59106999999999998</v>
      </c>
      <c r="F377" s="111">
        <f t="shared" si="12"/>
        <v>3.2390000000000001E-4</v>
      </c>
      <c r="G377" s="111">
        <f t="shared" si="13"/>
        <v>1.7707000000000001E-3</v>
      </c>
      <c r="H377" s="111">
        <f t="shared" si="14"/>
        <v>5.9106999999999996E-3</v>
      </c>
    </row>
    <row r="378" spans="1:8" x14ac:dyDescent="0.3">
      <c r="A378" t="s">
        <v>76</v>
      </c>
      <c r="B378" s="107">
        <v>44012</v>
      </c>
      <c r="C378" s="211">
        <v>3.1809999999999998E-2</v>
      </c>
      <c r="D378" s="211">
        <v>0.16850999999999999</v>
      </c>
      <c r="E378" s="211">
        <v>0.58823999999999999</v>
      </c>
      <c r="F378" s="111">
        <f t="shared" si="12"/>
        <v>3.1809999999999998E-4</v>
      </c>
      <c r="G378" s="111">
        <f t="shared" si="13"/>
        <v>1.6850999999999999E-3</v>
      </c>
      <c r="H378" s="111">
        <f t="shared" si="14"/>
        <v>5.8823999999999994E-3</v>
      </c>
    </row>
    <row r="379" spans="1:8" x14ac:dyDescent="0.3">
      <c r="A379" t="s">
        <v>76</v>
      </c>
      <c r="B379" s="107">
        <v>44013</v>
      </c>
      <c r="C379" s="211">
        <v>2.7969999999999998E-2</v>
      </c>
      <c r="D379" s="211">
        <v>0.16217000000000001</v>
      </c>
      <c r="E379" s="211">
        <v>0.58352999999999999</v>
      </c>
      <c r="F379" s="111">
        <f t="shared" si="12"/>
        <v>2.7969999999999997E-4</v>
      </c>
      <c r="G379" s="111">
        <f t="shared" si="13"/>
        <v>1.6217E-3</v>
      </c>
      <c r="H379" s="111">
        <f t="shared" si="14"/>
        <v>5.8352999999999999E-3</v>
      </c>
    </row>
    <row r="380" spans="1:8" x14ac:dyDescent="0.3">
      <c r="A380" t="s">
        <v>76</v>
      </c>
      <c r="B380" s="107">
        <v>44014</v>
      </c>
      <c r="C380" s="211">
        <v>2.6530000000000001E-2</v>
      </c>
      <c r="D380" s="211">
        <v>0.15523999999999999</v>
      </c>
      <c r="E380" s="211">
        <v>0.58040999999999998</v>
      </c>
      <c r="F380" s="111">
        <f t="shared" si="12"/>
        <v>2.653E-4</v>
      </c>
      <c r="G380" s="111">
        <f t="shared" si="13"/>
        <v>1.5523999999999998E-3</v>
      </c>
      <c r="H380" s="111">
        <f t="shared" si="14"/>
        <v>5.8040999999999995E-3</v>
      </c>
    </row>
    <row r="381" spans="1:8" x14ac:dyDescent="0.3">
      <c r="A381" t="s">
        <v>76</v>
      </c>
      <c r="B381" s="107">
        <v>44015</v>
      </c>
      <c r="C381" s="211">
        <v>2.5170000000000001E-2</v>
      </c>
      <c r="D381" s="211">
        <v>0.14807999999999999</v>
      </c>
      <c r="E381" s="211">
        <v>0.57511999999999996</v>
      </c>
      <c r="F381" s="111">
        <f t="shared" si="12"/>
        <v>2.5169999999999999E-4</v>
      </c>
      <c r="G381" s="111">
        <f t="shared" si="13"/>
        <v>1.4808E-3</v>
      </c>
      <c r="H381" s="111">
        <f t="shared" si="14"/>
        <v>5.7511999999999997E-3</v>
      </c>
    </row>
    <row r="382" spans="1:8" x14ac:dyDescent="0.3">
      <c r="A382" t="s">
        <v>76</v>
      </c>
      <c r="B382" s="107">
        <v>44018</v>
      </c>
      <c r="C382" s="211">
        <v>2.3519999999999999E-2</v>
      </c>
      <c r="D382" s="211">
        <v>0.1244</v>
      </c>
      <c r="E382" s="211">
        <v>0.56605000000000005</v>
      </c>
      <c r="F382" s="111">
        <f t="shared" ref="F382:F445" si="15">C382/100</f>
        <v>2.352E-4</v>
      </c>
      <c r="G382" s="111">
        <f t="shared" ref="G382:G445" si="16">D382/100</f>
        <v>1.2439999999999999E-3</v>
      </c>
      <c r="H382" s="111">
        <f t="shared" ref="H382:H445" si="17">E382/100</f>
        <v>5.6605000000000006E-3</v>
      </c>
    </row>
    <row r="383" spans="1:8" x14ac:dyDescent="0.3">
      <c r="A383" t="s">
        <v>76</v>
      </c>
      <c r="B383" s="107">
        <v>44019</v>
      </c>
      <c r="C383" s="211">
        <v>2.359E-2</v>
      </c>
      <c r="D383" s="211">
        <v>0.11705</v>
      </c>
      <c r="E383" s="211">
        <v>0.54984999999999995</v>
      </c>
      <c r="F383" s="111">
        <f t="shared" si="15"/>
        <v>2.3589999999999999E-4</v>
      </c>
      <c r="G383" s="111">
        <f t="shared" si="16"/>
        <v>1.1705000000000001E-3</v>
      </c>
      <c r="H383" s="111">
        <f t="shared" si="17"/>
        <v>5.4984999999999999E-3</v>
      </c>
    </row>
    <row r="384" spans="1:8" x14ac:dyDescent="0.3">
      <c r="A384" t="s">
        <v>76</v>
      </c>
      <c r="B384" s="107">
        <v>44020</v>
      </c>
      <c r="C384" s="211">
        <v>2.1329999999999998E-2</v>
      </c>
      <c r="D384" s="211">
        <v>0.10886</v>
      </c>
      <c r="E384" s="211">
        <v>0.54376000000000002</v>
      </c>
      <c r="F384" s="111">
        <f t="shared" si="15"/>
        <v>2.1329999999999998E-4</v>
      </c>
      <c r="G384" s="111">
        <f t="shared" si="16"/>
        <v>1.0885999999999999E-3</v>
      </c>
      <c r="H384" s="111">
        <f t="shared" si="17"/>
        <v>5.4375999999999999E-3</v>
      </c>
    </row>
    <row r="385" spans="1:8" x14ac:dyDescent="0.3">
      <c r="A385" t="s">
        <v>76</v>
      </c>
      <c r="B385" s="107">
        <v>44021</v>
      </c>
      <c r="C385" s="211">
        <v>2.1569999999999999E-2</v>
      </c>
      <c r="D385" s="211">
        <v>0.10290000000000001</v>
      </c>
      <c r="E385" s="211">
        <v>0.53842000000000001</v>
      </c>
      <c r="F385" s="111">
        <f t="shared" si="15"/>
        <v>2.1569999999999998E-4</v>
      </c>
      <c r="G385" s="111">
        <f t="shared" si="16"/>
        <v>1.029E-3</v>
      </c>
      <c r="H385" s="111">
        <f t="shared" si="17"/>
        <v>5.3842000000000004E-3</v>
      </c>
    </row>
    <row r="386" spans="1:8" x14ac:dyDescent="0.3">
      <c r="A386" t="s">
        <v>76</v>
      </c>
      <c r="B386" s="107">
        <v>44022</v>
      </c>
      <c r="C386" s="211">
        <v>2.163E-2</v>
      </c>
      <c r="D386" s="211">
        <v>9.9779999999999994E-2</v>
      </c>
      <c r="E386" s="211">
        <v>0.53334000000000004</v>
      </c>
      <c r="F386" s="111">
        <f t="shared" si="15"/>
        <v>2.163E-4</v>
      </c>
      <c r="G386" s="111">
        <f t="shared" si="16"/>
        <v>9.9779999999999986E-4</v>
      </c>
      <c r="H386" s="111">
        <f t="shared" si="17"/>
        <v>5.3334000000000003E-3</v>
      </c>
    </row>
    <row r="387" spans="1:8" x14ac:dyDescent="0.3">
      <c r="A387" t="s">
        <v>76</v>
      </c>
      <c r="B387" s="107">
        <v>44025</v>
      </c>
      <c r="C387" s="211">
        <v>2.223E-2</v>
      </c>
      <c r="D387" s="211">
        <v>9.7299999999999998E-2</v>
      </c>
      <c r="E387" s="211">
        <v>0.51919999999999999</v>
      </c>
      <c r="F387" s="111">
        <f t="shared" si="15"/>
        <v>2.2230000000000001E-4</v>
      </c>
      <c r="G387" s="111">
        <f t="shared" si="16"/>
        <v>9.7300000000000002E-4</v>
      </c>
      <c r="H387" s="111">
        <f t="shared" si="17"/>
        <v>5.1919999999999996E-3</v>
      </c>
    </row>
    <row r="388" spans="1:8" x14ac:dyDescent="0.3">
      <c r="A388" t="s">
        <v>76</v>
      </c>
      <c r="B388" s="107">
        <v>44026</v>
      </c>
      <c r="C388" s="211">
        <v>2.197E-2</v>
      </c>
      <c r="D388" s="211">
        <v>8.5050000000000001E-2</v>
      </c>
      <c r="E388" s="211">
        <v>0.51443000000000005</v>
      </c>
      <c r="F388" s="111">
        <f t="shared" si="15"/>
        <v>2.197E-4</v>
      </c>
      <c r="G388" s="111">
        <f t="shared" si="16"/>
        <v>8.5050000000000002E-4</v>
      </c>
      <c r="H388" s="111">
        <f t="shared" si="17"/>
        <v>5.144300000000001E-3</v>
      </c>
    </row>
    <row r="389" spans="1:8" x14ac:dyDescent="0.3">
      <c r="A389" t="s">
        <v>76</v>
      </c>
      <c r="B389" s="107">
        <v>44027</v>
      </c>
      <c r="C389" s="211">
        <v>2.147E-2</v>
      </c>
      <c r="D389" s="211">
        <v>8.0810000000000007E-2</v>
      </c>
      <c r="E389" s="211">
        <v>0.50997000000000003</v>
      </c>
      <c r="F389" s="111">
        <f t="shared" si="15"/>
        <v>2.1469999999999999E-4</v>
      </c>
      <c r="G389" s="111">
        <f t="shared" si="16"/>
        <v>8.0810000000000007E-4</v>
      </c>
      <c r="H389" s="111">
        <f t="shared" si="17"/>
        <v>5.0997000000000004E-3</v>
      </c>
    </row>
    <row r="390" spans="1:8" x14ac:dyDescent="0.3">
      <c r="A390" t="s">
        <v>76</v>
      </c>
      <c r="B390" s="107">
        <v>44028</v>
      </c>
      <c r="C390" s="211">
        <v>2.0670000000000001E-2</v>
      </c>
      <c r="D390" s="211">
        <v>7.5600000000000001E-2</v>
      </c>
      <c r="E390" s="211">
        <v>0.50517999999999996</v>
      </c>
      <c r="F390" s="111">
        <f t="shared" si="15"/>
        <v>2.0670000000000001E-4</v>
      </c>
      <c r="G390" s="111">
        <f t="shared" si="16"/>
        <v>7.5600000000000005E-4</v>
      </c>
      <c r="H390" s="111">
        <f t="shared" si="17"/>
        <v>5.0517999999999995E-3</v>
      </c>
    </row>
    <row r="391" spans="1:8" x14ac:dyDescent="0.3">
      <c r="A391" t="s">
        <v>76</v>
      </c>
      <c r="B391" s="107">
        <v>44029</v>
      </c>
      <c r="C391" s="211">
        <v>2.0199999999999999E-2</v>
      </c>
      <c r="D391" s="211">
        <v>7.1309999999999998E-2</v>
      </c>
      <c r="E391" s="211">
        <v>0.50034000000000001</v>
      </c>
      <c r="F391" s="111">
        <f t="shared" si="15"/>
        <v>2.02E-4</v>
      </c>
      <c r="G391" s="111">
        <f t="shared" si="16"/>
        <v>7.1309999999999993E-4</v>
      </c>
      <c r="H391" s="111">
        <f t="shared" si="17"/>
        <v>5.0033999999999999E-3</v>
      </c>
    </row>
    <row r="392" spans="1:8" x14ac:dyDescent="0.3">
      <c r="A392" t="s">
        <v>76</v>
      </c>
      <c r="B392" s="107">
        <v>44032</v>
      </c>
      <c r="C392" s="211">
        <v>2.0029999999999999E-2</v>
      </c>
      <c r="D392" s="211">
        <v>6.3659999999999994E-2</v>
      </c>
      <c r="E392" s="211">
        <v>0.48238999999999999</v>
      </c>
      <c r="F392" s="111">
        <f t="shared" si="15"/>
        <v>2.0029999999999999E-4</v>
      </c>
      <c r="G392" s="111">
        <f t="shared" si="16"/>
        <v>6.3659999999999997E-4</v>
      </c>
      <c r="H392" s="111">
        <f t="shared" si="17"/>
        <v>4.8238999999999999E-3</v>
      </c>
    </row>
    <row r="393" spans="1:8" x14ac:dyDescent="0.3">
      <c r="A393" t="s">
        <v>76</v>
      </c>
      <c r="B393" s="107">
        <v>44033</v>
      </c>
      <c r="C393" s="211">
        <v>2.019E-2</v>
      </c>
      <c r="D393" s="211">
        <v>6.105E-2</v>
      </c>
      <c r="E393" s="211">
        <v>0.47643999999999997</v>
      </c>
      <c r="F393" s="111">
        <f t="shared" si="15"/>
        <v>2.019E-4</v>
      </c>
      <c r="G393" s="111">
        <f t="shared" si="16"/>
        <v>6.1050000000000004E-4</v>
      </c>
      <c r="H393" s="111">
        <f t="shared" si="17"/>
        <v>4.7643999999999994E-3</v>
      </c>
    </row>
    <row r="394" spans="1:8" x14ac:dyDescent="0.3">
      <c r="A394" t="s">
        <v>76</v>
      </c>
      <c r="B394" s="107">
        <v>44034</v>
      </c>
      <c r="C394" s="211">
        <v>1.95E-2</v>
      </c>
      <c r="D394" s="211">
        <v>5.917E-2</v>
      </c>
      <c r="E394" s="211">
        <v>0.47005999999999998</v>
      </c>
      <c r="F394" s="111">
        <f t="shared" si="15"/>
        <v>1.95E-4</v>
      </c>
      <c r="G394" s="111">
        <f t="shared" si="16"/>
        <v>5.9170000000000002E-4</v>
      </c>
      <c r="H394" s="111">
        <f t="shared" si="17"/>
        <v>4.7006000000000001E-3</v>
      </c>
    </row>
    <row r="395" spans="1:8" x14ac:dyDescent="0.3">
      <c r="A395" t="s">
        <v>76</v>
      </c>
      <c r="B395" s="107">
        <v>44035</v>
      </c>
      <c r="C395" s="211">
        <v>1.8970000000000001E-2</v>
      </c>
      <c r="D395" s="211">
        <v>5.7829999999999999E-2</v>
      </c>
      <c r="E395" s="211">
        <v>0.46422000000000002</v>
      </c>
      <c r="F395" s="111">
        <f t="shared" si="15"/>
        <v>1.897E-4</v>
      </c>
      <c r="G395" s="111">
        <f t="shared" si="16"/>
        <v>5.7830000000000002E-4</v>
      </c>
      <c r="H395" s="111">
        <f t="shared" si="17"/>
        <v>4.6422E-3</v>
      </c>
    </row>
    <row r="396" spans="1:8" x14ac:dyDescent="0.3">
      <c r="A396" t="s">
        <v>76</v>
      </c>
      <c r="B396" s="107">
        <v>44036</v>
      </c>
      <c r="C396" s="211">
        <v>1.8700000000000001E-2</v>
      </c>
      <c r="D396" s="211">
        <v>5.6559999999999999E-2</v>
      </c>
      <c r="E396" s="211">
        <v>0.45878999999999998</v>
      </c>
      <c r="F396" s="111">
        <f t="shared" si="15"/>
        <v>1.8700000000000002E-4</v>
      </c>
      <c r="G396" s="111">
        <f t="shared" si="16"/>
        <v>5.6559999999999998E-4</v>
      </c>
      <c r="H396" s="111">
        <f t="shared" si="17"/>
        <v>4.5878999999999998E-3</v>
      </c>
    </row>
    <row r="397" spans="1:8" x14ac:dyDescent="0.3">
      <c r="A397" t="s">
        <v>76</v>
      </c>
      <c r="B397" s="107">
        <v>44039</v>
      </c>
      <c r="C397" s="211">
        <v>1.8550000000000001E-2</v>
      </c>
      <c r="D397" s="211">
        <v>5.0560000000000001E-2</v>
      </c>
      <c r="E397" s="211">
        <v>0.44377</v>
      </c>
      <c r="F397" s="111">
        <f t="shared" si="15"/>
        <v>1.8550000000000001E-4</v>
      </c>
      <c r="G397" s="111">
        <f t="shared" si="16"/>
        <v>5.0560000000000004E-4</v>
      </c>
      <c r="H397" s="111">
        <f t="shared" si="17"/>
        <v>4.4377000000000002E-3</v>
      </c>
    </row>
    <row r="398" spans="1:8" x14ac:dyDescent="0.3">
      <c r="A398" t="s">
        <v>76</v>
      </c>
      <c r="B398" s="107">
        <v>44040</v>
      </c>
      <c r="C398" s="211">
        <v>1.881E-2</v>
      </c>
      <c r="D398" s="211">
        <v>4.9680000000000002E-2</v>
      </c>
      <c r="E398" s="211">
        <v>0.43997999999999998</v>
      </c>
      <c r="F398" s="111">
        <f t="shared" si="15"/>
        <v>1.8809999999999999E-4</v>
      </c>
      <c r="G398" s="111">
        <f t="shared" si="16"/>
        <v>4.9680000000000004E-4</v>
      </c>
      <c r="H398" s="111">
        <f t="shared" si="17"/>
        <v>4.3997999999999997E-3</v>
      </c>
    </row>
    <row r="399" spans="1:8" x14ac:dyDescent="0.3">
      <c r="A399" t="s">
        <v>76</v>
      </c>
      <c r="B399" s="107">
        <v>44041</v>
      </c>
      <c r="C399" s="211">
        <v>1.9429999999999999E-2</v>
      </c>
      <c r="D399" s="211">
        <v>4.8759999999999998E-2</v>
      </c>
      <c r="E399" s="211">
        <v>0.43473000000000001</v>
      </c>
      <c r="F399" s="111">
        <f t="shared" si="15"/>
        <v>1.9430000000000001E-4</v>
      </c>
      <c r="G399" s="111">
        <f t="shared" si="16"/>
        <v>4.8759999999999998E-4</v>
      </c>
      <c r="H399" s="111">
        <f t="shared" si="17"/>
        <v>4.3473000000000001E-3</v>
      </c>
    </row>
    <row r="400" spans="1:8" x14ac:dyDescent="0.3">
      <c r="A400" t="s">
        <v>76</v>
      </c>
      <c r="B400" s="107">
        <v>44042</v>
      </c>
      <c r="C400" s="211">
        <v>1.9730000000000001E-2</v>
      </c>
      <c r="D400" s="211">
        <v>4.4740000000000002E-2</v>
      </c>
      <c r="E400" s="211">
        <v>0.43051</v>
      </c>
      <c r="F400" s="111">
        <f t="shared" si="15"/>
        <v>1.973E-4</v>
      </c>
      <c r="G400" s="111">
        <f t="shared" si="16"/>
        <v>4.4740000000000003E-4</v>
      </c>
      <c r="H400" s="111">
        <f t="shared" si="17"/>
        <v>4.3051000000000001E-3</v>
      </c>
    </row>
    <row r="401" spans="1:8" x14ac:dyDescent="0.3">
      <c r="A401" t="s">
        <v>76</v>
      </c>
      <c r="B401" s="107">
        <v>44043</v>
      </c>
      <c r="C401" s="211">
        <v>1.9650000000000001E-2</v>
      </c>
      <c r="D401" s="211">
        <v>4.444E-2</v>
      </c>
      <c r="E401" s="211">
        <v>0.42430000000000001</v>
      </c>
      <c r="F401" s="111">
        <f t="shared" si="15"/>
        <v>1.9650000000000001E-4</v>
      </c>
      <c r="G401" s="111">
        <f t="shared" si="16"/>
        <v>4.4440000000000001E-4</v>
      </c>
      <c r="H401" s="111">
        <f t="shared" si="17"/>
        <v>4.2430000000000002E-3</v>
      </c>
    </row>
    <row r="402" spans="1:8" x14ac:dyDescent="0.3">
      <c r="A402" t="s">
        <v>76</v>
      </c>
      <c r="B402" s="107">
        <v>44046</v>
      </c>
      <c r="C402" s="211">
        <v>2.0029999999999999E-2</v>
      </c>
      <c r="D402" s="211">
        <v>3.9730000000000001E-2</v>
      </c>
      <c r="E402" s="211">
        <v>0.41023999999999999</v>
      </c>
      <c r="F402" s="111">
        <f t="shared" si="15"/>
        <v>2.0029999999999999E-4</v>
      </c>
      <c r="G402" s="111">
        <f t="shared" si="16"/>
        <v>3.9730000000000001E-4</v>
      </c>
      <c r="H402" s="111">
        <f t="shared" si="17"/>
        <v>4.1024E-3</v>
      </c>
    </row>
    <row r="403" spans="1:8" x14ac:dyDescent="0.3">
      <c r="A403" t="s">
        <v>76</v>
      </c>
      <c r="B403" s="107">
        <v>44047</v>
      </c>
      <c r="C403" s="211">
        <v>1.984E-2</v>
      </c>
      <c r="D403" s="211">
        <v>3.9449999999999999E-2</v>
      </c>
      <c r="E403" s="211">
        <v>0.40342</v>
      </c>
      <c r="F403" s="111">
        <f t="shared" si="15"/>
        <v>1.984E-4</v>
      </c>
      <c r="G403" s="111">
        <f t="shared" si="16"/>
        <v>3.9449999999999999E-4</v>
      </c>
      <c r="H403" s="111">
        <f t="shared" si="17"/>
        <v>4.0341999999999999E-3</v>
      </c>
    </row>
    <row r="404" spans="1:8" x14ac:dyDescent="0.3">
      <c r="A404" t="s">
        <v>76</v>
      </c>
      <c r="B404" s="107">
        <v>44048</v>
      </c>
      <c r="C404" s="211">
        <v>1.976E-2</v>
      </c>
      <c r="D404" s="211">
        <v>3.841E-2</v>
      </c>
      <c r="E404" s="211">
        <v>0.39705000000000001</v>
      </c>
      <c r="F404" s="111">
        <f t="shared" si="15"/>
        <v>1.9760000000000001E-4</v>
      </c>
      <c r="G404" s="111">
        <f t="shared" si="16"/>
        <v>3.8410000000000001E-4</v>
      </c>
      <c r="H404" s="111">
        <f t="shared" si="17"/>
        <v>3.9705000000000001E-3</v>
      </c>
    </row>
    <row r="405" spans="1:8" x14ac:dyDescent="0.3">
      <c r="A405" t="s">
        <v>76</v>
      </c>
      <c r="B405" s="107">
        <v>44049</v>
      </c>
      <c r="C405" s="211">
        <v>2.0060000000000001E-2</v>
      </c>
      <c r="D405" s="211">
        <v>3.7609999999999998E-2</v>
      </c>
      <c r="E405" s="211">
        <v>0.39019999999999999</v>
      </c>
      <c r="F405" s="111">
        <f t="shared" si="15"/>
        <v>2.0060000000000002E-4</v>
      </c>
      <c r="G405" s="111">
        <f t="shared" si="16"/>
        <v>3.7609999999999998E-4</v>
      </c>
      <c r="H405" s="111">
        <f t="shared" si="17"/>
        <v>3.9020000000000001E-3</v>
      </c>
    </row>
    <row r="406" spans="1:8" x14ac:dyDescent="0.3">
      <c r="A406" t="s">
        <v>76</v>
      </c>
      <c r="B406" s="107">
        <v>44050</v>
      </c>
      <c r="C406" s="211">
        <v>1.984E-2</v>
      </c>
      <c r="D406" s="211">
        <v>3.6839999999999998E-2</v>
      </c>
      <c r="E406" s="211">
        <v>0.38331999999999999</v>
      </c>
      <c r="F406" s="111">
        <f t="shared" si="15"/>
        <v>1.984E-4</v>
      </c>
      <c r="G406" s="111">
        <f t="shared" si="16"/>
        <v>3.6839999999999996E-4</v>
      </c>
      <c r="H406" s="111">
        <f t="shared" si="17"/>
        <v>3.8332000000000001E-3</v>
      </c>
    </row>
    <row r="407" spans="1:8" x14ac:dyDescent="0.3">
      <c r="A407" t="s">
        <v>76</v>
      </c>
      <c r="B407" s="107">
        <v>44053</v>
      </c>
      <c r="C407" s="211">
        <v>2.0449999999999999E-2</v>
      </c>
      <c r="D407" s="211">
        <v>3.6339999999999997E-2</v>
      </c>
      <c r="E407" s="211">
        <v>0.36293999999999998</v>
      </c>
      <c r="F407" s="111">
        <f t="shared" si="15"/>
        <v>2.0449999999999998E-4</v>
      </c>
      <c r="G407" s="111">
        <f t="shared" si="16"/>
        <v>3.634E-4</v>
      </c>
      <c r="H407" s="111">
        <f t="shared" si="17"/>
        <v>3.6293999999999996E-3</v>
      </c>
    </row>
    <row r="408" spans="1:8" x14ac:dyDescent="0.3">
      <c r="A408" t="s">
        <v>76</v>
      </c>
      <c r="B408" s="107">
        <v>44054</v>
      </c>
      <c r="C408" s="211">
        <v>2.0500000000000001E-2</v>
      </c>
      <c r="D408" s="211">
        <v>3.4700000000000002E-2</v>
      </c>
      <c r="E408" s="211">
        <v>0.35598999999999997</v>
      </c>
      <c r="F408" s="111">
        <f t="shared" si="15"/>
        <v>2.05E-4</v>
      </c>
      <c r="G408" s="111">
        <f t="shared" si="16"/>
        <v>3.4700000000000003E-4</v>
      </c>
      <c r="H408" s="111">
        <f t="shared" si="17"/>
        <v>3.5598999999999995E-3</v>
      </c>
    </row>
    <row r="409" spans="1:8" x14ac:dyDescent="0.3">
      <c r="A409" t="s">
        <v>76</v>
      </c>
      <c r="B409" s="107">
        <v>44055</v>
      </c>
      <c r="C409" s="211">
        <v>2.0420000000000001E-2</v>
      </c>
      <c r="D409" s="211">
        <v>3.3950000000000001E-2</v>
      </c>
      <c r="E409" s="211">
        <v>0.34910000000000002</v>
      </c>
      <c r="F409" s="111">
        <f t="shared" si="15"/>
        <v>2.042E-4</v>
      </c>
      <c r="G409" s="111">
        <f t="shared" si="16"/>
        <v>3.3950000000000001E-4</v>
      </c>
      <c r="H409" s="111">
        <f t="shared" si="17"/>
        <v>3.4910000000000002E-3</v>
      </c>
    </row>
    <row r="410" spans="1:8" x14ac:dyDescent="0.3">
      <c r="A410" t="s">
        <v>76</v>
      </c>
      <c r="B410" s="107">
        <v>44056</v>
      </c>
      <c r="C410" s="211">
        <v>2.019E-2</v>
      </c>
      <c r="D410" s="211">
        <v>3.2680000000000001E-2</v>
      </c>
      <c r="E410" s="211">
        <v>0.34215000000000001</v>
      </c>
      <c r="F410" s="111">
        <f t="shared" si="15"/>
        <v>2.019E-4</v>
      </c>
      <c r="G410" s="111">
        <f t="shared" si="16"/>
        <v>3.2680000000000003E-4</v>
      </c>
      <c r="H410" s="111">
        <f t="shared" si="17"/>
        <v>3.4215000000000001E-3</v>
      </c>
    </row>
    <row r="411" spans="1:8" x14ac:dyDescent="0.3">
      <c r="A411" t="s">
        <v>76</v>
      </c>
      <c r="B411" s="107">
        <v>44057</v>
      </c>
      <c r="C411" s="211">
        <v>2.036E-2</v>
      </c>
      <c r="D411" s="211">
        <v>3.1399999999999997E-2</v>
      </c>
      <c r="E411" s="211">
        <v>0.33528000000000002</v>
      </c>
      <c r="F411" s="111">
        <f t="shared" si="15"/>
        <v>2.0359999999999999E-4</v>
      </c>
      <c r="G411" s="111">
        <f t="shared" si="16"/>
        <v>3.1399999999999999E-4</v>
      </c>
      <c r="H411" s="111">
        <f t="shared" si="17"/>
        <v>3.3528000000000004E-3</v>
      </c>
    </row>
    <row r="412" spans="1:8" x14ac:dyDescent="0.3">
      <c r="A412" t="s">
        <v>76</v>
      </c>
      <c r="B412" s="107">
        <v>44060</v>
      </c>
      <c r="C412" s="211">
        <v>2.036E-2</v>
      </c>
      <c r="D412" s="211">
        <v>2.9700000000000001E-2</v>
      </c>
      <c r="E412" s="211">
        <v>0.31451000000000001</v>
      </c>
      <c r="F412" s="111">
        <f t="shared" si="15"/>
        <v>2.0359999999999999E-4</v>
      </c>
      <c r="G412" s="111">
        <f t="shared" si="16"/>
        <v>2.9700000000000001E-4</v>
      </c>
      <c r="H412" s="111">
        <f t="shared" si="17"/>
        <v>3.1451000000000001E-3</v>
      </c>
    </row>
    <row r="413" spans="1:8" x14ac:dyDescent="0.3">
      <c r="A413" t="s">
        <v>76</v>
      </c>
      <c r="B413" s="107">
        <v>44061</v>
      </c>
      <c r="C413" s="211">
        <v>2.053E-2</v>
      </c>
      <c r="D413" s="211">
        <v>2.828E-2</v>
      </c>
      <c r="E413" s="211">
        <v>0.30824000000000001</v>
      </c>
      <c r="F413" s="111">
        <f t="shared" si="15"/>
        <v>2.053E-4</v>
      </c>
      <c r="G413" s="111">
        <f t="shared" si="16"/>
        <v>2.8279999999999999E-4</v>
      </c>
      <c r="H413" s="111">
        <f t="shared" si="17"/>
        <v>3.0824000000000003E-3</v>
      </c>
    </row>
    <row r="414" spans="1:8" x14ac:dyDescent="0.3">
      <c r="A414" t="s">
        <v>76</v>
      </c>
      <c r="B414" s="107">
        <v>44062</v>
      </c>
      <c r="C414" s="211">
        <v>2.0639999999999999E-2</v>
      </c>
      <c r="D414" s="211">
        <v>2.8029999999999999E-2</v>
      </c>
      <c r="E414" s="211">
        <v>0.30134</v>
      </c>
      <c r="F414" s="111">
        <f t="shared" si="15"/>
        <v>2.0639999999999998E-4</v>
      </c>
      <c r="G414" s="111">
        <f t="shared" si="16"/>
        <v>2.8029999999999998E-4</v>
      </c>
      <c r="H414" s="111">
        <f t="shared" si="17"/>
        <v>3.0133999999999998E-3</v>
      </c>
    </row>
    <row r="415" spans="1:8" x14ac:dyDescent="0.3">
      <c r="A415" t="s">
        <v>76</v>
      </c>
      <c r="B415" s="107">
        <v>44063</v>
      </c>
      <c r="C415" s="211">
        <v>2.0549999999999999E-2</v>
      </c>
      <c r="D415" s="211">
        <v>2.7689999999999999E-2</v>
      </c>
      <c r="E415" s="211">
        <v>0.29437000000000002</v>
      </c>
      <c r="F415" s="111">
        <f t="shared" si="15"/>
        <v>2.0549999999999998E-4</v>
      </c>
      <c r="G415" s="111">
        <f t="shared" si="16"/>
        <v>2.7690000000000001E-4</v>
      </c>
      <c r="H415" s="111">
        <f t="shared" si="17"/>
        <v>2.9437E-3</v>
      </c>
    </row>
    <row r="416" spans="1:8" x14ac:dyDescent="0.3">
      <c r="A416" t="s">
        <v>76</v>
      </c>
      <c r="B416" s="107">
        <v>44064</v>
      </c>
      <c r="C416" s="211">
        <v>2.0480000000000002E-2</v>
      </c>
      <c r="D416" s="211">
        <v>2.7400000000000001E-2</v>
      </c>
      <c r="E416" s="211">
        <v>0.28756999999999999</v>
      </c>
      <c r="F416" s="111">
        <f t="shared" si="15"/>
        <v>2.0480000000000002E-4</v>
      </c>
      <c r="G416" s="111">
        <f t="shared" si="16"/>
        <v>2.7399999999999999E-4</v>
      </c>
      <c r="H416" s="111">
        <f t="shared" si="17"/>
        <v>2.8757000000000001E-3</v>
      </c>
    </row>
    <row r="417" spans="1:8" x14ac:dyDescent="0.3">
      <c r="A417" t="s">
        <v>76</v>
      </c>
      <c r="B417" s="107">
        <v>44067</v>
      </c>
      <c r="C417" s="211">
        <v>2.0320000000000001E-2</v>
      </c>
      <c r="D417" s="211">
        <v>2.6919999999999999E-2</v>
      </c>
      <c r="E417" s="211">
        <v>0.26666000000000001</v>
      </c>
      <c r="F417" s="111">
        <f t="shared" si="15"/>
        <v>2.0320000000000001E-4</v>
      </c>
      <c r="G417" s="111">
        <f t="shared" si="16"/>
        <v>2.6919999999999998E-4</v>
      </c>
      <c r="H417" s="111">
        <f t="shared" si="17"/>
        <v>2.6665999999999999E-3</v>
      </c>
    </row>
    <row r="418" spans="1:8" x14ac:dyDescent="0.3">
      <c r="A418" t="s">
        <v>76</v>
      </c>
      <c r="B418" s="107">
        <v>44068</v>
      </c>
      <c r="C418" s="211">
        <v>2.0160000000000001E-2</v>
      </c>
      <c r="D418" s="211">
        <v>2.6290000000000001E-2</v>
      </c>
      <c r="E418" s="211">
        <v>0.26003999999999999</v>
      </c>
      <c r="F418" s="111">
        <f t="shared" si="15"/>
        <v>2.0160000000000002E-4</v>
      </c>
      <c r="G418" s="111">
        <f t="shared" si="16"/>
        <v>2.6289999999999999E-4</v>
      </c>
      <c r="H418" s="111">
        <f t="shared" si="17"/>
        <v>2.6004000000000001E-3</v>
      </c>
    </row>
    <row r="419" spans="1:8" x14ac:dyDescent="0.3">
      <c r="A419" t="s">
        <v>76</v>
      </c>
      <c r="B419" s="107">
        <v>44069</v>
      </c>
      <c r="C419" s="211">
        <v>2.0060000000000001E-2</v>
      </c>
      <c r="D419" s="211">
        <v>2.596E-2</v>
      </c>
      <c r="E419" s="211">
        <v>0.25275999999999998</v>
      </c>
      <c r="F419" s="111">
        <f t="shared" si="15"/>
        <v>2.0060000000000002E-4</v>
      </c>
      <c r="G419" s="111">
        <f t="shared" si="16"/>
        <v>2.5960000000000002E-4</v>
      </c>
      <c r="H419" s="111">
        <f t="shared" si="17"/>
        <v>2.5275999999999996E-3</v>
      </c>
    </row>
    <row r="420" spans="1:8" x14ac:dyDescent="0.3">
      <c r="A420" t="s">
        <v>76</v>
      </c>
      <c r="B420" s="107">
        <v>44070</v>
      </c>
      <c r="C420" s="211">
        <v>2.026E-2</v>
      </c>
      <c r="D420" s="211">
        <v>2.538E-2</v>
      </c>
      <c r="E420" s="211">
        <v>0.24592</v>
      </c>
      <c r="F420" s="111">
        <f t="shared" si="15"/>
        <v>2.0259999999999999E-4</v>
      </c>
      <c r="G420" s="111">
        <f t="shared" si="16"/>
        <v>2.5379999999999999E-4</v>
      </c>
      <c r="H420" s="111">
        <f t="shared" si="17"/>
        <v>2.4591999999999999E-3</v>
      </c>
    </row>
    <row r="421" spans="1:8" x14ac:dyDescent="0.3">
      <c r="A421" t="s">
        <v>76</v>
      </c>
      <c r="B421" s="107">
        <v>44071</v>
      </c>
      <c r="C421" s="211">
        <v>2.0060000000000001E-2</v>
      </c>
      <c r="D421" s="211">
        <v>2.4570000000000002E-2</v>
      </c>
      <c r="E421" s="211">
        <v>0.24018999999999999</v>
      </c>
      <c r="F421" s="111">
        <f t="shared" si="15"/>
        <v>2.0060000000000002E-4</v>
      </c>
      <c r="G421" s="111">
        <f t="shared" si="16"/>
        <v>2.4570000000000001E-4</v>
      </c>
      <c r="H421" s="111">
        <f t="shared" si="17"/>
        <v>2.4018999999999998E-3</v>
      </c>
    </row>
    <row r="422" spans="1:8" x14ac:dyDescent="0.3">
      <c r="A422" t="s">
        <v>76</v>
      </c>
      <c r="B422" s="107">
        <v>44074</v>
      </c>
      <c r="C422" s="211">
        <v>1.9869999999999999E-2</v>
      </c>
      <c r="D422" s="211">
        <v>2.3859999999999999E-2</v>
      </c>
      <c r="E422" s="211">
        <v>0.23660999999999999</v>
      </c>
      <c r="F422" s="111">
        <f t="shared" si="15"/>
        <v>1.9869999999999998E-4</v>
      </c>
      <c r="G422" s="111">
        <f t="shared" si="16"/>
        <v>2.386E-4</v>
      </c>
      <c r="H422" s="111">
        <f t="shared" si="17"/>
        <v>2.3660999999999999E-3</v>
      </c>
    </row>
    <row r="423" spans="1:8" x14ac:dyDescent="0.3">
      <c r="A423" t="s">
        <v>76</v>
      </c>
      <c r="B423" s="107">
        <v>44075</v>
      </c>
      <c r="C423" s="211">
        <v>2.0410000000000001E-2</v>
      </c>
      <c r="D423" s="211">
        <v>2.2589999999999999E-2</v>
      </c>
      <c r="E423" s="211">
        <v>0.22051999999999999</v>
      </c>
      <c r="F423" s="111">
        <f t="shared" si="15"/>
        <v>2.041E-4</v>
      </c>
      <c r="G423" s="111">
        <f t="shared" si="16"/>
        <v>2.2589999999999999E-4</v>
      </c>
      <c r="H423" s="111">
        <f t="shared" si="17"/>
        <v>2.2052E-3</v>
      </c>
    </row>
    <row r="424" spans="1:8" x14ac:dyDescent="0.3">
      <c r="A424" t="s">
        <v>76</v>
      </c>
      <c r="B424" s="107">
        <v>44076</v>
      </c>
      <c r="C424" s="211">
        <v>2.0400000000000001E-2</v>
      </c>
      <c r="D424" s="211">
        <v>2.2169999999999999E-2</v>
      </c>
      <c r="E424" s="211">
        <v>0.21942999999999999</v>
      </c>
      <c r="F424" s="111">
        <f t="shared" si="15"/>
        <v>2.0400000000000003E-4</v>
      </c>
      <c r="G424" s="111">
        <f t="shared" si="16"/>
        <v>2.2169999999999999E-4</v>
      </c>
      <c r="H424" s="111">
        <f t="shared" si="17"/>
        <v>2.1942999999999997E-3</v>
      </c>
    </row>
    <row r="425" spans="1:8" x14ac:dyDescent="0.3">
      <c r="A425" t="s">
        <v>76</v>
      </c>
      <c r="B425" s="107">
        <v>44077</v>
      </c>
      <c r="C425" s="211">
        <v>2.0230000000000001E-2</v>
      </c>
      <c r="D425" s="211">
        <v>2.1770000000000001E-2</v>
      </c>
      <c r="E425" s="211">
        <v>0.21299999999999999</v>
      </c>
      <c r="F425" s="111">
        <f t="shared" si="15"/>
        <v>2.0230000000000001E-4</v>
      </c>
      <c r="G425" s="111">
        <f t="shared" si="16"/>
        <v>2.1770000000000001E-4</v>
      </c>
      <c r="H425" s="111">
        <f t="shared" si="17"/>
        <v>2.1299999999999999E-3</v>
      </c>
    </row>
    <row r="426" spans="1:8" x14ac:dyDescent="0.3">
      <c r="A426" t="s">
        <v>76</v>
      </c>
      <c r="B426" s="107">
        <v>44078</v>
      </c>
      <c r="C426" s="211">
        <v>2.026E-2</v>
      </c>
      <c r="D426" s="211">
        <v>2.1569999999999999E-2</v>
      </c>
      <c r="E426" s="211">
        <v>0.20663999999999999</v>
      </c>
      <c r="F426" s="111">
        <f t="shared" si="15"/>
        <v>2.0259999999999999E-4</v>
      </c>
      <c r="G426" s="111">
        <f t="shared" si="16"/>
        <v>2.1569999999999998E-4</v>
      </c>
      <c r="H426" s="111">
        <f t="shared" si="17"/>
        <v>2.0663999999999999E-3</v>
      </c>
    </row>
    <row r="427" spans="1:8" x14ac:dyDescent="0.3">
      <c r="A427" t="s">
        <v>76</v>
      </c>
      <c r="B427" s="107">
        <v>44081</v>
      </c>
      <c r="C427" s="211">
        <v>1.968E-2</v>
      </c>
      <c r="D427" s="211">
        <v>2.1059999999999999E-2</v>
      </c>
      <c r="E427" s="211">
        <v>0.19361</v>
      </c>
      <c r="F427" s="111">
        <f t="shared" si="15"/>
        <v>1.9679999999999999E-4</v>
      </c>
      <c r="G427" s="111">
        <f t="shared" si="16"/>
        <v>2.106E-4</v>
      </c>
      <c r="H427" s="111">
        <f t="shared" si="17"/>
        <v>1.9361000000000001E-3</v>
      </c>
    </row>
    <row r="428" spans="1:8" x14ac:dyDescent="0.3">
      <c r="A428" t="s">
        <v>76</v>
      </c>
      <c r="B428" s="107">
        <v>44082</v>
      </c>
      <c r="C428" s="211">
        <v>1.959E-2</v>
      </c>
      <c r="D428" s="211">
        <v>2.0240000000000001E-2</v>
      </c>
      <c r="E428" s="211">
        <v>0.19266</v>
      </c>
      <c r="F428" s="111">
        <f t="shared" si="15"/>
        <v>1.9589999999999999E-4</v>
      </c>
      <c r="G428" s="111">
        <f t="shared" si="16"/>
        <v>2.0240000000000001E-4</v>
      </c>
      <c r="H428" s="111">
        <f t="shared" si="17"/>
        <v>1.9265999999999999E-3</v>
      </c>
    </row>
    <row r="429" spans="1:8" x14ac:dyDescent="0.3">
      <c r="A429" t="s">
        <v>76</v>
      </c>
      <c r="B429" s="107">
        <v>44083</v>
      </c>
      <c r="C429" s="211">
        <v>1.9519999999999999E-2</v>
      </c>
      <c r="D429" s="211">
        <v>2.0299999999999999E-2</v>
      </c>
      <c r="E429" s="211">
        <v>0.17593</v>
      </c>
      <c r="F429" s="111">
        <f t="shared" si="15"/>
        <v>1.952E-4</v>
      </c>
      <c r="G429" s="111">
        <f t="shared" si="16"/>
        <v>2.0299999999999997E-4</v>
      </c>
      <c r="H429" s="111">
        <f t="shared" si="17"/>
        <v>1.7593000000000001E-3</v>
      </c>
    </row>
    <row r="430" spans="1:8" x14ac:dyDescent="0.3">
      <c r="A430" t="s">
        <v>76</v>
      </c>
      <c r="B430" s="107">
        <v>44084</v>
      </c>
      <c r="C430" s="211">
        <v>1.9230000000000001E-2</v>
      </c>
      <c r="D430" s="211">
        <v>2.0420000000000001E-2</v>
      </c>
      <c r="E430" s="211">
        <v>0.16919000000000001</v>
      </c>
      <c r="F430" s="111">
        <f t="shared" si="15"/>
        <v>1.9230000000000001E-4</v>
      </c>
      <c r="G430" s="111">
        <f t="shared" si="16"/>
        <v>2.042E-4</v>
      </c>
      <c r="H430" s="111">
        <f t="shared" si="17"/>
        <v>1.6919000000000001E-3</v>
      </c>
    </row>
    <row r="431" spans="1:8" x14ac:dyDescent="0.3">
      <c r="A431" t="s">
        <v>76</v>
      </c>
      <c r="B431" s="107">
        <v>44085</v>
      </c>
      <c r="C431" s="211">
        <v>1.9099999999999999E-2</v>
      </c>
      <c r="D431" s="211">
        <v>2.0400000000000001E-2</v>
      </c>
      <c r="E431" s="211">
        <v>0.16308</v>
      </c>
      <c r="F431" s="111">
        <f t="shared" si="15"/>
        <v>1.9099999999999998E-4</v>
      </c>
      <c r="G431" s="111">
        <f t="shared" si="16"/>
        <v>2.0400000000000003E-4</v>
      </c>
      <c r="H431" s="111">
        <f t="shared" si="17"/>
        <v>1.6308E-3</v>
      </c>
    </row>
    <row r="432" spans="1:8" x14ac:dyDescent="0.3">
      <c r="A432" t="s">
        <v>76</v>
      </c>
      <c r="B432" s="107">
        <v>44088</v>
      </c>
      <c r="C432" s="211">
        <v>1.9349999999999999E-2</v>
      </c>
      <c r="D432" s="211">
        <v>2.0580000000000001E-2</v>
      </c>
      <c r="E432" s="211">
        <v>0.14876</v>
      </c>
      <c r="F432" s="111">
        <f t="shared" si="15"/>
        <v>1.9349999999999999E-4</v>
      </c>
      <c r="G432" s="111">
        <f t="shared" si="16"/>
        <v>2.0580000000000002E-4</v>
      </c>
      <c r="H432" s="111">
        <f t="shared" si="17"/>
        <v>1.4875999999999999E-3</v>
      </c>
    </row>
    <row r="433" spans="1:8" x14ac:dyDescent="0.3">
      <c r="A433" t="s">
        <v>76</v>
      </c>
      <c r="B433" s="107">
        <v>44089</v>
      </c>
      <c r="C433" s="211">
        <v>1.9220000000000001E-2</v>
      </c>
      <c r="D433" s="211">
        <v>2.0369999999999999E-2</v>
      </c>
      <c r="E433" s="211">
        <v>0.14804</v>
      </c>
      <c r="F433" s="111">
        <f t="shared" si="15"/>
        <v>1.9220000000000001E-4</v>
      </c>
      <c r="G433" s="111">
        <f t="shared" si="16"/>
        <v>2.0369999999999999E-4</v>
      </c>
      <c r="H433" s="111">
        <f t="shared" si="17"/>
        <v>1.4804E-3</v>
      </c>
    </row>
    <row r="434" spans="1:8" x14ac:dyDescent="0.3">
      <c r="A434" t="s">
        <v>76</v>
      </c>
      <c r="B434" s="107">
        <v>44090</v>
      </c>
      <c r="C434" s="211">
        <v>1.9359999999999999E-2</v>
      </c>
      <c r="D434" s="211">
        <v>2.0140000000000002E-2</v>
      </c>
      <c r="E434" s="211">
        <v>0.13446</v>
      </c>
      <c r="F434" s="111">
        <f t="shared" si="15"/>
        <v>1.9359999999999999E-4</v>
      </c>
      <c r="G434" s="111">
        <f t="shared" si="16"/>
        <v>2.0140000000000002E-4</v>
      </c>
      <c r="H434" s="111">
        <f t="shared" si="17"/>
        <v>1.3446E-3</v>
      </c>
    </row>
    <row r="435" spans="1:8" x14ac:dyDescent="0.3">
      <c r="A435" t="s">
        <v>76</v>
      </c>
      <c r="B435" s="107">
        <v>44091</v>
      </c>
      <c r="C435" s="211">
        <v>1.9650000000000001E-2</v>
      </c>
      <c r="D435" s="211">
        <v>2.0070000000000001E-2</v>
      </c>
      <c r="E435" s="211">
        <v>0.12889</v>
      </c>
      <c r="F435" s="111">
        <f t="shared" si="15"/>
        <v>1.9650000000000001E-4</v>
      </c>
      <c r="G435" s="111">
        <f t="shared" si="16"/>
        <v>2.007E-4</v>
      </c>
      <c r="H435" s="111">
        <f t="shared" si="17"/>
        <v>1.2888999999999999E-3</v>
      </c>
    </row>
    <row r="436" spans="1:8" x14ac:dyDescent="0.3">
      <c r="A436" t="s">
        <v>76</v>
      </c>
      <c r="B436" s="107">
        <v>44092</v>
      </c>
      <c r="C436" s="211">
        <v>1.9349999999999999E-2</v>
      </c>
      <c r="D436" s="211">
        <v>1.9900000000000001E-2</v>
      </c>
      <c r="E436" s="211">
        <v>0.12475</v>
      </c>
      <c r="F436" s="111">
        <f t="shared" si="15"/>
        <v>1.9349999999999999E-4</v>
      </c>
      <c r="G436" s="111">
        <f t="shared" si="16"/>
        <v>1.9900000000000001E-4</v>
      </c>
      <c r="H436" s="111">
        <f t="shared" si="17"/>
        <v>1.2474999999999999E-3</v>
      </c>
    </row>
    <row r="437" spans="1:8" x14ac:dyDescent="0.3">
      <c r="A437" t="s">
        <v>76</v>
      </c>
      <c r="B437" s="107">
        <v>44095</v>
      </c>
      <c r="C437" s="211">
        <v>1.848E-2</v>
      </c>
      <c r="D437" s="211">
        <v>1.9720000000000001E-2</v>
      </c>
      <c r="E437" s="211">
        <v>0.11801</v>
      </c>
      <c r="F437" s="111">
        <f t="shared" si="15"/>
        <v>1.8479999999999999E-4</v>
      </c>
      <c r="G437" s="111">
        <f t="shared" si="16"/>
        <v>1.9720000000000002E-4</v>
      </c>
      <c r="H437" s="111">
        <f t="shared" si="17"/>
        <v>1.1801000000000001E-3</v>
      </c>
    </row>
    <row r="438" spans="1:8" x14ac:dyDescent="0.3">
      <c r="A438" t="s">
        <v>76</v>
      </c>
      <c r="B438" s="107">
        <v>44096</v>
      </c>
      <c r="C438" s="211">
        <v>1.8630000000000001E-2</v>
      </c>
      <c r="D438" s="211">
        <v>1.949E-2</v>
      </c>
      <c r="E438" s="211">
        <v>0.11749999999999999</v>
      </c>
      <c r="F438" s="111">
        <f t="shared" si="15"/>
        <v>1.863E-4</v>
      </c>
      <c r="G438" s="111">
        <f t="shared" si="16"/>
        <v>1.9489999999999999E-4</v>
      </c>
      <c r="H438" s="111">
        <f t="shared" si="17"/>
        <v>1.1749999999999998E-3</v>
      </c>
    </row>
    <row r="439" spans="1:8" x14ac:dyDescent="0.3">
      <c r="A439" t="s">
        <v>76</v>
      </c>
      <c r="B439" s="107">
        <v>44097</v>
      </c>
      <c r="C439" s="211">
        <v>1.864E-2</v>
      </c>
      <c r="D439" s="211">
        <v>1.9290000000000002E-2</v>
      </c>
      <c r="E439" s="211">
        <v>0.10992</v>
      </c>
      <c r="F439" s="111">
        <f t="shared" si="15"/>
        <v>1.864E-4</v>
      </c>
      <c r="G439" s="111">
        <f t="shared" si="16"/>
        <v>1.9290000000000003E-4</v>
      </c>
      <c r="H439" s="111">
        <f t="shared" si="17"/>
        <v>1.0992E-3</v>
      </c>
    </row>
    <row r="440" spans="1:8" x14ac:dyDescent="0.3">
      <c r="A440" t="s">
        <v>76</v>
      </c>
      <c r="B440" s="107">
        <v>44098</v>
      </c>
      <c r="C440" s="211">
        <v>1.8550000000000001E-2</v>
      </c>
      <c r="D440" s="211">
        <v>1.9199999999999998E-2</v>
      </c>
      <c r="E440" s="211">
        <v>0.10725999999999999</v>
      </c>
      <c r="F440" s="111">
        <f t="shared" si="15"/>
        <v>1.8550000000000001E-4</v>
      </c>
      <c r="G440" s="111">
        <f t="shared" si="16"/>
        <v>1.9199999999999998E-4</v>
      </c>
      <c r="H440" s="111">
        <f t="shared" si="17"/>
        <v>1.0725999999999999E-3</v>
      </c>
    </row>
    <row r="441" spans="1:8" x14ac:dyDescent="0.3">
      <c r="A441" t="s">
        <v>76</v>
      </c>
      <c r="B441" s="107">
        <v>44099</v>
      </c>
      <c r="C441" s="211">
        <v>1.8550000000000001E-2</v>
      </c>
      <c r="D441" s="211">
        <v>1.917E-2</v>
      </c>
      <c r="E441" s="211">
        <v>0.10487</v>
      </c>
      <c r="F441" s="111">
        <f t="shared" si="15"/>
        <v>1.8550000000000001E-4</v>
      </c>
      <c r="G441" s="111">
        <f t="shared" si="16"/>
        <v>1.917E-4</v>
      </c>
      <c r="H441" s="111">
        <f t="shared" si="17"/>
        <v>1.0487000000000001E-3</v>
      </c>
    </row>
    <row r="442" spans="1:8" x14ac:dyDescent="0.3">
      <c r="A442" t="s">
        <v>76</v>
      </c>
      <c r="B442" s="107">
        <v>44102</v>
      </c>
      <c r="C442" s="211">
        <v>1.813E-2</v>
      </c>
      <c r="D442" s="211">
        <v>1.9E-2</v>
      </c>
      <c r="E442" s="211">
        <v>9.9400000000000002E-2</v>
      </c>
      <c r="F442" s="111">
        <f t="shared" si="15"/>
        <v>1.8130000000000002E-4</v>
      </c>
      <c r="G442" s="111">
        <f t="shared" si="16"/>
        <v>1.8999999999999998E-4</v>
      </c>
      <c r="H442" s="111">
        <f t="shared" si="17"/>
        <v>9.9400000000000009E-4</v>
      </c>
    </row>
    <row r="443" spans="1:8" x14ac:dyDescent="0.3">
      <c r="A443" t="s">
        <v>76</v>
      </c>
      <c r="B443" s="107">
        <v>44103</v>
      </c>
      <c r="C443" s="211">
        <v>1.8249999999999999E-2</v>
      </c>
      <c r="D443" s="211">
        <v>1.9199999999999998E-2</v>
      </c>
      <c r="E443" s="211">
        <v>9.8989999999999995E-2</v>
      </c>
      <c r="F443" s="111">
        <f t="shared" si="15"/>
        <v>1.8249999999999999E-4</v>
      </c>
      <c r="G443" s="111">
        <f t="shared" si="16"/>
        <v>1.9199999999999998E-4</v>
      </c>
      <c r="H443" s="111">
        <f t="shared" si="17"/>
        <v>9.8989999999999994E-4</v>
      </c>
    </row>
    <row r="444" spans="1:8" x14ac:dyDescent="0.3">
      <c r="A444" t="s">
        <v>76</v>
      </c>
      <c r="B444" s="107">
        <v>44104</v>
      </c>
      <c r="C444" s="211">
        <v>1.8360000000000001E-2</v>
      </c>
      <c r="D444" s="211">
        <v>1.9279999999999999E-2</v>
      </c>
      <c r="E444" s="211">
        <v>9.3899999999999997E-2</v>
      </c>
      <c r="F444" s="111">
        <f t="shared" si="15"/>
        <v>1.8360000000000002E-4</v>
      </c>
      <c r="G444" s="111">
        <f t="shared" si="16"/>
        <v>1.928E-4</v>
      </c>
      <c r="H444" s="111">
        <f t="shared" si="17"/>
        <v>9.3899999999999995E-4</v>
      </c>
    </row>
    <row r="445" spans="1:8" x14ac:dyDescent="0.3">
      <c r="A445" t="s">
        <v>76</v>
      </c>
      <c r="B445" s="107">
        <v>44105</v>
      </c>
      <c r="C445" s="211">
        <v>1.83E-2</v>
      </c>
      <c r="D445" s="211">
        <v>1.9439999999999999E-2</v>
      </c>
      <c r="E445" s="211">
        <v>9.042E-2</v>
      </c>
      <c r="F445" s="111">
        <f t="shared" si="15"/>
        <v>1.83E-4</v>
      </c>
      <c r="G445" s="111">
        <f t="shared" si="16"/>
        <v>1.9439999999999998E-4</v>
      </c>
      <c r="H445" s="111">
        <f t="shared" si="17"/>
        <v>9.0419999999999997E-4</v>
      </c>
    </row>
    <row r="446" spans="1:8" x14ac:dyDescent="0.3">
      <c r="A446" t="s">
        <v>76</v>
      </c>
      <c r="B446" s="107">
        <v>44106</v>
      </c>
      <c r="C446" s="211">
        <v>1.8599999999999998E-2</v>
      </c>
      <c r="D446" s="211">
        <v>1.959E-2</v>
      </c>
      <c r="E446" s="211">
        <v>8.7050000000000002E-2</v>
      </c>
      <c r="F446" s="111">
        <f t="shared" ref="F446:F508" si="18">C446/100</f>
        <v>1.8599999999999999E-4</v>
      </c>
      <c r="G446" s="111">
        <f t="shared" ref="G446:G508" si="19">D446/100</f>
        <v>1.9589999999999999E-4</v>
      </c>
      <c r="H446" s="111">
        <f t="shared" ref="H446:H508" si="20">E446/100</f>
        <v>8.7050000000000007E-4</v>
      </c>
    </row>
    <row r="447" spans="1:8" x14ac:dyDescent="0.3">
      <c r="A447" t="s">
        <v>76</v>
      </c>
      <c r="B447" s="107">
        <v>44109</v>
      </c>
      <c r="C447" s="211">
        <v>1.9740000000000001E-2</v>
      </c>
      <c r="D447" s="211">
        <v>1.9949999999999999E-2</v>
      </c>
      <c r="E447" s="211">
        <v>8.2979999999999998E-2</v>
      </c>
      <c r="F447" s="111">
        <f t="shared" si="18"/>
        <v>1.974E-4</v>
      </c>
      <c r="G447" s="111">
        <f t="shared" si="19"/>
        <v>1.995E-4</v>
      </c>
      <c r="H447" s="111">
        <f t="shared" si="20"/>
        <v>8.298E-4</v>
      </c>
    </row>
    <row r="448" spans="1:8" x14ac:dyDescent="0.3">
      <c r="A448" t="s">
        <v>76</v>
      </c>
      <c r="B448" s="107">
        <v>44110</v>
      </c>
      <c r="C448" s="211">
        <v>2.0310000000000002E-2</v>
      </c>
      <c r="D448" s="211">
        <v>2.027E-2</v>
      </c>
      <c r="E448" s="211">
        <v>7.2059999999999999E-2</v>
      </c>
      <c r="F448" s="111">
        <f t="shared" si="18"/>
        <v>2.031E-4</v>
      </c>
      <c r="G448" s="111">
        <f t="shared" si="19"/>
        <v>2.0269999999999999E-4</v>
      </c>
      <c r="H448" s="111">
        <f t="shared" si="20"/>
        <v>7.2059999999999995E-4</v>
      </c>
    </row>
    <row r="449" spans="1:8" x14ac:dyDescent="0.3">
      <c r="A449" t="s">
        <v>76</v>
      </c>
      <c r="B449" s="107">
        <v>44111</v>
      </c>
      <c r="C449" s="211">
        <v>2.1600000000000001E-2</v>
      </c>
      <c r="D449" s="211">
        <v>2.036E-2</v>
      </c>
      <c r="E449" s="211">
        <v>6.8440000000000001E-2</v>
      </c>
      <c r="F449" s="111">
        <f t="shared" si="18"/>
        <v>2.1600000000000002E-4</v>
      </c>
      <c r="G449" s="111">
        <f t="shared" si="19"/>
        <v>2.0359999999999999E-4</v>
      </c>
      <c r="H449" s="111">
        <f t="shared" si="20"/>
        <v>6.8440000000000005E-4</v>
      </c>
    </row>
    <row r="450" spans="1:8" x14ac:dyDescent="0.3">
      <c r="A450" t="s">
        <v>76</v>
      </c>
      <c r="B450" s="107">
        <v>44112</v>
      </c>
      <c r="C450" s="211">
        <v>2.2200000000000001E-2</v>
      </c>
      <c r="D450" s="211">
        <v>2.052E-2</v>
      </c>
      <c r="E450" s="211">
        <v>6.4449999999999993E-2</v>
      </c>
      <c r="F450" s="111">
        <f t="shared" si="18"/>
        <v>2.22E-4</v>
      </c>
      <c r="G450" s="111">
        <f t="shared" si="19"/>
        <v>2.052E-4</v>
      </c>
      <c r="H450" s="111">
        <f t="shared" si="20"/>
        <v>6.4449999999999989E-4</v>
      </c>
    </row>
    <row r="451" spans="1:8" x14ac:dyDescent="0.3">
      <c r="A451" t="s">
        <v>76</v>
      </c>
      <c r="B451" s="107">
        <v>44113</v>
      </c>
      <c r="C451" s="211">
        <v>2.3529999999999999E-2</v>
      </c>
      <c r="D451" s="211">
        <v>2.095E-2</v>
      </c>
      <c r="E451" s="211">
        <v>6.1699999999999998E-2</v>
      </c>
      <c r="F451" s="111">
        <f t="shared" si="18"/>
        <v>2.353E-4</v>
      </c>
      <c r="G451" s="111">
        <f t="shared" si="19"/>
        <v>2.095E-4</v>
      </c>
      <c r="H451" s="111">
        <f t="shared" si="20"/>
        <v>6.1699999999999993E-4</v>
      </c>
    </row>
    <row r="452" spans="1:8" x14ac:dyDescent="0.3">
      <c r="A452" t="s">
        <v>76</v>
      </c>
      <c r="B452" s="107">
        <v>44116</v>
      </c>
      <c r="C452" s="211">
        <v>2.3650000000000001E-2</v>
      </c>
      <c r="D452" s="211">
        <v>2.1080000000000002E-2</v>
      </c>
      <c r="E452" s="211">
        <v>5.9790000000000003E-2</v>
      </c>
      <c r="F452" s="111">
        <f t="shared" si="18"/>
        <v>2.365E-4</v>
      </c>
      <c r="G452" s="111">
        <f t="shared" si="19"/>
        <v>2.1080000000000003E-4</v>
      </c>
      <c r="H452" s="111">
        <f t="shared" si="20"/>
        <v>5.9790000000000006E-4</v>
      </c>
    </row>
    <row r="453" spans="1:8" x14ac:dyDescent="0.3">
      <c r="A453" t="s">
        <v>76</v>
      </c>
      <c r="B453" s="107">
        <v>44117</v>
      </c>
      <c r="C453" s="211">
        <v>2.325E-2</v>
      </c>
      <c r="D453" s="211">
        <v>2.094E-2</v>
      </c>
      <c r="E453" s="211">
        <v>5.953E-2</v>
      </c>
      <c r="F453" s="111">
        <f t="shared" si="18"/>
        <v>2.3249999999999999E-4</v>
      </c>
      <c r="G453" s="111">
        <f t="shared" si="19"/>
        <v>2.0939999999999999E-4</v>
      </c>
      <c r="H453" s="111">
        <f t="shared" si="20"/>
        <v>5.953E-4</v>
      </c>
    </row>
    <row r="454" spans="1:8" x14ac:dyDescent="0.3">
      <c r="A454" t="s">
        <v>76</v>
      </c>
      <c r="B454" s="107">
        <v>44118</v>
      </c>
      <c r="C454" s="211">
        <v>2.3130000000000001E-2</v>
      </c>
      <c r="D454" s="211">
        <v>2.0920000000000001E-2</v>
      </c>
      <c r="E454" s="211">
        <v>5.2819999999999999E-2</v>
      </c>
      <c r="F454" s="111">
        <f t="shared" si="18"/>
        <v>2.3130000000000001E-4</v>
      </c>
      <c r="G454" s="111">
        <f t="shared" si="19"/>
        <v>2.0920000000000002E-4</v>
      </c>
      <c r="H454" s="111">
        <f t="shared" si="20"/>
        <v>5.2819999999999994E-4</v>
      </c>
    </row>
    <row r="455" spans="1:8" x14ac:dyDescent="0.3">
      <c r="A455" t="s">
        <v>76</v>
      </c>
      <c r="B455" s="107">
        <v>44119</v>
      </c>
      <c r="C455" s="211">
        <v>2.3470000000000001E-2</v>
      </c>
      <c r="D455" s="211">
        <v>2.102E-2</v>
      </c>
      <c r="E455" s="211">
        <v>5.0750000000000003E-2</v>
      </c>
      <c r="F455" s="111">
        <f t="shared" si="18"/>
        <v>2.3470000000000001E-4</v>
      </c>
      <c r="G455" s="111">
        <f t="shared" si="19"/>
        <v>2.1020000000000001E-4</v>
      </c>
      <c r="H455" s="111">
        <f t="shared" si="20"/>
        <v>5.0750000000000003E-4</v>
      </c>
    </row>
    <row r="456" spans="1:8" x14ac:dyDescent="0.3">
      <c r="A456" t="s">
        <v>76</v>
      </c>
      <c r="B456" s="107">
        <v>44120</v>
      </c>
      <c r="C456" s="211">
        <v>2.3400000000000001E-2</v>
      </c>
      <c r="D456" s="211">
        <v>2.103E-2</v>
      </c>
      <c r="E456" s="211">
        <v>4.8169999999999998E-2</v>
      </c>
      <c r="F456" s="111">
        <f t="shared" si="18"/>
        <v>2.34E-4</v>
      </c>
      <c r="G456" s="111">
        <f t="shared" si="19"/>
        <v>2.1029999999999999E-4</v>
      </c>
      <c r="H456" s="111">
        <f t="shared" si="20"/>
        <v>4.817E-4</v>
      </c>
    </row>
    <row r="457" spans="1:8" x14ac:dyDescent="0.3">
      <c r="A457" t="s">
        <v>76</v>
      </c>
      <c r="B457" s="107">
        <v>44123</v>
      </c>
      <c r="C457" s="211">
        <v>2.2970000000000001E-2</v>
      </c>
      <c r="D457" s="211">
        <v>2.095E-2</v>
      </c>
      <c r="E457" s="211">
        <v>4.5719999999999997E-2</v>
      </c>
      <c r="F457" s="111">
        <f t="shared" si="18"/>
        <v>2.297E-4</v>
      </c>
      <c r="G457" s="111">
        <f t="shared" si="19"/>
        <v>2.095E-4</v>
      </c>
      <c r="H457" s="111">
        <f t="shared" si="20"/>
        <v>4.5719999999999995E-4</v>
      </c>
    </row>
    <row r="458" spans="1:8" x14ac:dyDescent="0.3">
      <c r="A458" t="s">
        <v>76</v>
      </c>
      <c r="B458" s="107">
        <v>44124</v>
      </c>
      <c r="C458" s="211">
        <v>2.291E-2</v>
      </c>
      <c r="D458" s="211">
        <v>2.0910000000000002E-2</v>
      </c>
      <c r="E458" s="211">
        <v>4.2169999999999999E-2</v>
      </c>
      <c r="F458" s="111">
        <f t="shared" si="18"/>
        <v>2.2909999999999999E-4</v>
      </c>
      <c r="G458" s="111">
        <f t="shared" si="19"/>
        <v>2.0910000000000001E-4</v>
      </c>
      <c r="H458" s="111">
        <f t="shared" si="20"/>
        <v>4.217E-4</v>
      </c>
    </row>
    <row r="459" spans="1:8" x14ac:dyDescent="0.3">
      <c r="A459" t="s">
        <v>76</v>
      </c>
      <c r="B459" s="107">
        <v>44125</v>
      </c>
      <c r="C459" s="211">
        <v>2.4129999999999999E-2</v>
      </c>
      <c r="D459" s="211">
        <v>2.1000000000000001E-2</v>
      </c>
      <c r="E459" s="211">
        <v>4.0919999999999998E-2</v>
      </c>
      <c r="F459" s="111">
        <f t="shared" si="18"/>
        <v>2.4129999999999998E-4</v>
      </c>
      <c r="G459" s="111">
        <f t="shared" si="19"/>
        <v>2.1000000000000001E-4</v>
      </c>
      <c r="H459" s="111">
        <f t="shared" si="20"/>
        <v>4.0919999999999997E-4</v>
      </c>
    </row>
    <row r="460" spans="1:8" x14ac:dyDescent="0.3">
      <c r="A460" t="s">
        <v>76</v>
      </c>
      <c r="B460" s="107">
        <v>44126</v>
      </c>
      <c r="C460" s="211">
        <v>2.4230000000000002E-2</v>
      </c>
      <c r="D460" s="211">
        <v>2.103E-2</v>
      </c>
      <c r="E460" s="211">
        <v>0.04</v>
      </c>
      <c r="F460" s="111">
        <f t="shared" si="18"/>
        <v>2.4230000000000001E-4</v>
      </c>
      <c r="G460" s="111">
        <f t="shared" si="19"/>
        <v>2.1029999999999999E-4</v>
      </c>
      <c r="H460" s="111">
        <f t="shared" si="20"/>
        <v>4.0000000000000002E-4</v>
      </c>
    </row>
    <row r="461" spans="1:8" x14ac:dyDescent="0.3">
      <c r="A461" t="s">
        <v>76</v>
      </c>
      <c r="B461" s="107">
        <v>44127</v>
      </c>
      <c r="C461" s="211">
        <v>2.4369999999999999E-2</v>
      </c>
      <c r="D461" s="211">
        <v>2.1049999999999999E-2</v>
      </c>
      <c r="E461" s="211">
        <v>3.934E-2</v>
      </c>
      <c r="F461" s="111">
        <f t="shared" si="18"/>
        <v>2.4369999999999999E-4</v>
      </c>
      <c r="G461" s="111">
        <f t="shared" si="19"/>
        <v>2.1049999999999999E-4</v>
      </c>
      <c r="H461" s="111">
        <f t="shared" si="20"/>
        <v>3.9340000000000002E-4</v>
      </c>
    </row>
    <row r="462" spans="1:8" x14ac:dyDescent="0.3">
      <c r="A462" t="s">
        <v>76</v>
      </c>
      <c r="B462" s="107">
        <v>44130</v>
      </c>
      <c r="C462" s="211">
        <v>2.4289999999999999E-2</v>
      </c>
      <c r="D462" s="211">
        <v>2.0990000000000002E-2</v>
      </c>
      <c r="E462" s="211">
        <v>3.8490000000000003E-2</v>
      </c>
      <c r="F462" s="111">
        <f t="shared" si="18"/>
        <v>2.429E-4</v>
      </c>
      <c r="G462" s="111">
        <f t="shared" si="19"/>
        <v>2.0990000000000001E-4</v>
      </c>
      <c r="H462" s="111">
        <f t="shared" si="20"/>
        <v>3.8490000000000003E-4</v>
      </c>
    </row>
    <row r="463" spans="1:8" x14ac:dyDescent="0.3">
      <c r="A463" t="s">
        <v>76</v>
      </c>
      <c r="B463" s="107">
        <v>44131</v>
      </c>
      <c r="C463" s="211">
        <v>2.4250000000000001E-2</v>
      </c>
      <c r="D463" s="211">
        <v>2.1080000000000002E-2</v>
      </c>
      <c r="E463" s="211">
        <v>3.5740000000000001E-2</v>
      </c>
      <c r="F463" s="111">
        <f t="shared" si="18"/>
        <v>2.4250000000000001E-4</v>
      </c>
      <c r="G463" s="111">
        <f t="shared" si="19"/>
        <v>2.1080000000000003E-4</v>
      </c>
      <c r="H463" s="111">
        <f t="shared" si="20"/>
        <v>3.5740000000000001E-4</v>
      </c>
    </row>
    <row r="464" spans="1:8" x14ac:dyDescent="0.3">
      <c r="A464" t="s">
        <v>76</v>
      </c>
      <c r="B464" s="107">
        <v>44132</v>
      </c>
      <c r="C464" s="211">
        <v>2.4969999999999999E-2</v>
      </c>
      <c r="D464" s="211">
        <v>2.1010000000000001E-2</v>
      </c>
      <c r="E464" s="211">
        <v>3.5270000000000003E-2</v>
      </c>
      <c r="F464" s="111">
        <f t="shared" si="18"/>
        <v>2.497E-4</v>
      </c>
      <c r="G464" s="111">
        <f t="shared" si="19"/>
        <v>2.1010000000000001E-4</v>
      </c>
      <c r="H464" s="111">
        <f t="shared" si="20"/>
        <v>3.5270000000000001E-4</v>
      </c>
    </row>
    <row r="465" spans="1:8" x14ac:dyDescent="0.3">
      <c r="A465" t="s">
        <v>76</v>
      </c>
      <c r="B465" s="107">
        <v>44133</v>
      </c>
      <c r="C465" s="211">
        <v>2.4830000000000001E-2</v>
      </c>
      <c r="D465" s="211">
        <v>2.0959999999999999E-2</v>
      </c>
      <c r="E465" s="211">
        <v>3.4779999999999998E-2</v>
      </c>
      <c r="F465" s="111">
        <f t="shared" si="18"/>
        <v>2.4830000000000002E-4</v>
      </c>
      <c r="G465" s="111">
        <f t="shared" si="19"/>
        <v>2.096E-4</v>
      </c>
      <c r="H465" s="111">
        <f t="shared" si="20"/>
        <v>3.478E-4</v>
      </c>
    </row>
    <row r="466" spans="1:8" x14ac:dyDescent="0.3">
      <c r="A466" t="s">
        <v>76</v>
      </c>
      <c r="B466" s="107">
        <v>44134</v>
      </c>
      <c r="C466" s="211">
        <v>2.4500000000000001E-2</v>
      </c>
      <c r="D466" s="211">
        <v>2.0840000000000001E-2</v>
      </c>
      <c r="E466" s="211">
        <v>3.2719999999999999E-2</v>
      </c>
      <c r="F466" s="111">
        <f t="shared" si="18"/>
        <v>2.4499999999999999E-4</v>
      </c>
      <c r="G466" s="111">
        <f t="shared" si="19"/>
        <v>2.084E-4</v>
      </c>
      <c r="H466" s="111">
        <f t="shared" si="20"/>
        <v>3.2719999999999998E-4</v>
      </c>
    </row>
    <row r="467" spans="1:8" x14ac:dyDescent="0.3">
      <c r="A467" t="s">
        <v>76</v>
      </c>
      <c r="B467" s="107">
        <v>44137</v>
      </c>
      <c r="C467" s="211">
        <v>2.3359999999999999E-2</v>
      </c>
      <c r="D467" s="211">
        <v>2.0809999999999999E-2</v>
      </c>
      <c r="E467" s="211">
        <v>3.0269999999999998E-2</v>
      </c>
      <c r="F467" s="111">
        <f t="shared" si="18"/>
        <v>2.3359999999999999E-4</v>
      </c>
      <c r="G467" s="111">
        <f t="shared" si="19"/>
        <v>2.0809999999999999E-4</v>
      </c>
      <c r="H467" s="111">
        <f t="shared" si="20"/>
        <v>3.0269999999999999E-4</v>
      </c>
    </row>
    <row r="468" spans="1:8" x14ac:dyDescent="0.3">
      <c r="A468" t="s">
        <v>76</v>
      </c>
      <c r="B468" s="107">
        <v>44138</v>
      </c>
      <c r="C468" s="211">
        <v>2.3310000000000001E-2</v>
      </c>
      <c r="D468" s="211">
        <v>2.0830000000000001E-2</v>
      </c>
      <c r="E468" s="211">
        <v>3.023E-2</v>
      </c>
      <c r="F468" s="111">
        <f t="shared" si="18"/>
        <v>2.331E-4</v>
      </c>
      <c r="G468" s="111">
        <f t="shared" si="19"/>
        <v>2.0830000000000002E-4</v>
      </c>
      <c r="H468" s="111">
        <f t="shared" si="20"/>
        <v>3.0229999999999998E-4</v>
      </c>
    </row>
    <row r="469" spans="1:8" x14ac:dyDescent="0.3">
      <c r="A469" t="s">
        <v>76</v>
      </c>
      <c r="B469" s="107">
        <v>44139</v>
      </c>
      <c r="C469" s="211">
        <v>2.2970000000000001E-2</v>
      </c>
      <c r="D469" s="211">
        <v>2.0799999999999999E-2</v>
      </c>
      <c r="E469" s="211">
        <v>3.0130000000000001E-2</v>
      </c>
      <c r="F469" s="111">
        <f t="shared" si="18"/>
        <v>2.297E-4</v>
      </c>
      <c r="G469" s="111">
        <f t="shared" si="19"/>
        <v>2.0799999999999999E-4</v>
      </c>
      <c r="H469" s="111">
        <f t="shared" si="20"/>
        <v>3.0130000000000001E-4</v>
      </c>
    </row>
    <row r="470" spans="1:8" x14ac:dyDescent="0.3">
      <c r="A470" t="s">
        <v>76</v>
      </c>
      <c r="B470" s="107">
        <v>44140</v>
      </c>
      <c r="C470" s="211">
        <v>2.2159999999999999E-2</v>
      </c>
      <c r="D470" s="211">
        <v>2.0760000000000001E-2</v>
      </c>
      <c r="E470" s="211">
        <v>2.9590000000000002E-2</v>
      </c>
      <c r="F470" s="111">
        <f t="shared" si="18"/>
        <v>2.2159999999999999E-4</v>
      </c>
      <c r="G470" s="111">
        <f t="shared" si="19"/>
        <v>2.076E-4</v>
      </c>
      <c r="H470" s="111">
        <f t="shared" si="20"/>
        <v>2.9590000000000004E-4</v>
      </c>
    </row>
    <row r="471" spans="1:8" x14ac:dyDescent="0.3">
      <c r="A471" t="s">
        <v>76</v>
      </c>
      <c r="B471" s="107">
        <v>44141</v>
      </c>
      <c r="C471" s="211">
        <v>2.1389999999999999E-2</v>
      </c>
      <c r="D471" s="211">
        <v>2.0719999999999999E-2</v>
      </c>
      <c r="E471" s="211">
        <v>2.9170000000000001E-2</v>
      </c>
      <c r="F471" s="111">
        <f t="shared" si="18"/>
        <v>2.139E-4</v>
      </c>
      <c r="G471" s="111">
        <f t="shared" si="19"/>
        <v>2.0719999999999999E-4</v>
      </c>
      <c r="H471" s="111">
        <f t="shared" si="20"/>
        <v>2.9169999999999999E-4</v>
      </c>
    </row>
    <row r="472" spans="1:8" x14ac:dyDescent="0.3">
      <c r="A472" t="s">
        <v>76</v>
      </c>
      <c r="B472" s="107">
        <v>44144</v>
      </c>
      <c r="C472" s="211">
        <v>1.8190000000000001E-2</v>
      </c>
      <c r="D472" s="211">
        <v>2.036E-2</v>
      </c>
      <c r="E472" s="211">
        <v>2.8420000000000001E-2</v>
      </c>
      <c r="F472" s="111">
        <f t="shared" si="18"/>
        <v>1.819E-4</v>
      </c>
      <c r="G472" s="111">
        <f t="shared" si="19"/>
        <v>2.0359999999999999E-4</v>
      </c>
      <c r="H472" s="111">
        <f t="shared" si="20"/>
        <v>2.8420000000000002E-4</v>
      </c>
    </row>
    <row r="473" spans="1:8" x14ac:dyDescent="0.3">
      <c r="A473" t="s">
        <v>76</v>
      </c>
      <c r="B473" s="107">
        <v>44145</v>
      </c>
      <c r="C473" s="211">
        <v>1.8089999999999998E-2</v>
      </c>
      <c r="D473" s="211">
        <v>2.019E-2</v>
      </c>
      <c r="E473" s="211">
        <v>2.835E-2</v>
      </c>
      <c r="F473" s="111">
        <f t="shared" si="18"/>
        <v>1.8089999999999998E-4</v>
      </c>
      <c r="G473" s="111">
        <f t="shared" si="19"/>
        <v>2.019E-4</v>
      </c>
      <c r="H473" s="111">
        <f t="shared" si="20"/>
        <v>2.8350000000000001E-4</v>
      </c>
    </row>
    <row r="474" spans="1:8" x14ac:dyDescent="0.3">
      <c r="A474" t="s">
        <v>76</v>
      </c>
      <c r="B474" s="107">
        <v>44147</v>
      </c>
      <c r="C474" s="211">
        <v>1.7350000000000001E-2</v>
      </c>
      <c r="D474" s="211">
        <v>2.0049999999999998E-2</v>
      </c>
      <c r="E474" s="211">
        <v>2.7E-2</v>
      </c>
      <c r="F474" s="111">
        <f t="shared" si="18"/>
        <v>1.7350000000000002E-4</v>
      </c>
      <c r="G474" s="111">
        <f t="shared" si="19"/>
        <v>2.0049999999999999E-4</v>
      </c>
      <c r="H474" s="111">
        <f t="shared" si="20"/>
        <v>2.7E-4</v>
      </c>
    </row>
    <row r="475" spans="1:8" x14ac:dyDescent="0.3">
      <c r="A475" t="s">
        <v>76</v>
      </c>
      <c r="B475" s="107">
        <v>44148</v>
      </c>
      <c r="C475" s="211">
        <v>1.771E-2</v>
      </c>
      <c r="D475" s="211">
        <v>2.01E-2</v>
      </c>
      <c r="E475" s="211">
        <v>2.639E-2</v>
      </c>
      <c r="F475" s="111">
        <f t="shared" si="18"/>
        <v>1.771E-4</v>
      </c>
      <c r="G475" s="111">
        <f t="shared" si="19"/>
        <v>2.0100000000000001E-4</v>
      </c>
      <c r="H475" s="111">
        <f t="shared" si="20"/>
        <v>2.6390000000000002E-4</v>
      </c>
    </row>
    <row r="476" spans="1:8" x14ac:dyDescent="0.3">
      <c r="A476" t="s">
        <v>76</v>
      </c>
      <c r="B476" s="107">
        <v>44151</v>
      </c>
      <c r="C476" s="211">
        <v>1.694E-2</v>
      </c>
      <c r="D476" s="211">
        <v>1.985E-2</v>
      </c>
      <c r="E476" s="211">
        <v>2.486E-2</v>
      </c>
      <c r="F476" s="111">
        <f t="shared" si="18"/>
        <v>1.694E-4</v>
      </c>
      <c r="G476" s="111">
        <f t="shared" si="19"/>
        <v>1.985E-4</v>
      </c>
      <c r="H476" s="111">
        <f t="shared" si="20"/>
        <v>2.4860000000000003E-4</v>
      </c>
    </row>
    <row r="477" spans="1:8" x14ac:dyDescent="0.3">
      <c r="A477" t="s">
        <v>76</v>
      </c>
      <c r="B477" s="107">
        <v>44152</v>
      </c>
      <c r="C477" s="211">
        <v>1.694E-2</v>
      </c>
      <c r="D477" s="211">
        <v>1.9820000000000001E-2</v>
      </c>
      <c r="E477" s="211">
        <v>2.4809999999999999E-2</v>
      </c>
      <c r="F477" s="111">
        <f t="shared" si="18"/>
        <v>1.694E-4</v>
      </c>
      <c r="G477" s="111">
        <f t="shared" si="19"/>
        <v>1.9820000000000002E-4</v>
      </c>
      <c r="H477" s="111">
        <f t="shared" si="20"/>
        <v>2.4810000000000001E-4</v>
      </c>
    </row>
    <row r="478" spans="1:8" x14ac:dyDescent="0.3">
      <c r="A478" t="s">
        <v>76</v>
      </c>
      <c r="B478" s="107">
        <v>44153</v>
      </c>
      <c r="C478" s="211">
        <v>1.7090000000000001E-2</v>
      </c>
      <c r="D478" s="211">
        <v>1.9769999999999999E-2</v>
      </c>
      <c r="E478" s="211">
        <v>2.4029999999999999E-2</v>
      </c>
      <c r="F478" s="111">
        <f t="shared" si="18"/>
        <v>1.7090000000000001E-4</v>
      </c>
      <c r="G478" s="111">
        <f t="shared" si="19"/>
        <v>1.9769999999999998E-4</v>
      </c>
      <c r="H478" s="111">
        <f t="shared" si="20"/>
        <v>2.4029999999999999E-4</v>
      </c>
    </row>
    <row r="479" spans="1:8" x14ac:dyDescent="0.3">
      <c r="A479" t="s">
        <v>76</v>
      </c>
      <c r="B479" s="107">
        <v>44154</v>
      </c>
      <c r="C479" s="211">
        <v>1.7129999999999999E-2</v>
      </c>
      <c r="D479" s="211">
        <v>1.9769999999999999E-2</v>
      </c>
      <c r="E479" s="211">
        <v>2.3900000000000001E-2</v>
      </c>
      <c r="F479" s="111">
        <f t="shared" si="18"/>
        <v>1.7129999999999999E-4</v>
      </c>
      <c r="G479" s="111">
        <f t="shared" si="19"/>
        <v>1.9769999999999998E-4</v>
      </c>
      <c r="H479" s="111">
        <f t="shared" si="20"/>
        <v>2.3900000000000001E-4</v>
      </c>
    </row>
    <row r="480" spans="1:8" x14ac:dyDescent="0.3">
      <c r="A480" t="s">
        <v>76</v>
      </c>
      <c r="B480" s="107">
        <v>44155</v>
      </c>
      <c r="C480" s="211">
        <v>1.7059999999999999E-2</v>
      </c>
      <c r="D480" s="211">
        <v>1.9740000000000001E-2</v>
      </c>
      <c r="E480" s="211">
        <v>2.3709999999999998E-2</v>
      </c>
      <c r="F480" s="111">
        <f t="shared" si="18"/>
        <v>1.706E-4</v>
      </c>
      <c r="G480" s="111">
        <f t="shared" si="19"/>
        <v>1.974E-4</v>
      </c>
      <c r="H480" s="111">
        <f t="shared" si="20"/>
        <v>2.3709999999999999E-4</v>
      </c>
    </row>
    <row r="481" spans="1:8" x14ac:dyDescent="0.3">
      <c r="A481" t="s">
        <v>76</v>
      </c>
      <c r="B481" s="107">
        <v>44158</v>
      </c>
      <c r="C481" s="211">
        <v>1.6060000000000001E-2</v>
      </c>
      <c r="D481" s="211">
        <v>1.9619999999999999E-2</v>
      </c>
      <c r="E481" s="211">
        <v>2.332E-2</v>
      </c>
      <c r="F481" s="111">
        <f t="shared" si="18"/>
        <v>1.606E-4</v>
      </c>
      <c r="G481" s="111">
        <f t="shared" si="19"/>
        <v>1.962E-4</v>
      </c>
      <c r="H481" s="111">
        <f t="shared" si="20"/>
        <v>2.332E-4</v>
      </c>
    </row>
    <row r="482" spans="1:8" x14ac:dyDescent="0.3">
      <c r="A482" t="s">
        <v>76</v>
      </c>
      <c r="B482" s="107">
        <v>44159</v>
      </c>
      <c r="C482" s="211">
        <v>1.6379999999999999E-2</v>
      </c>
      <c r="D482" s="211">
        <v>1.967E-2</v>
      </c>
      <c r="E482" s="211">
        <v>2.333E-2</v>
      </c>
      <c r="F482" s="111">
        <f t="shared" si="18"/>
        <v>1.638E-4</v>
      </c>
      <c r="G482" s="111">
        <f t="shared" si="19"/>
        <v>1.9670000000000001E-4</v>
      </c>
      <c r="H482" s="111">
        <f t="shared" si="20"/>
        <v>2.3330000000000001E-4</v>
      </c>
    </row>
    <row r="483" spans="1:8" x14ac:dyDescent="0.3">
      <c r="A483" t="s">
        <v>76</v>
      </c>
      <c r="B483" s="107">
        <v>44160</v>
      </c>
      <c r="C483" s="211">
        <v>1.6330000000000001E-2</v>
      </c>
      <c r="D483" s="211">
        <v>1.967E-2</v>
      </c>
      <c r="E483" s="211">
        <v>2.299E-2</v>
      </c>
      <c r="F483" s="111">
        <f t="shared" si="18"/>
        <v>1.6330000000000001E-4</v>
      </c>
      <c r="G483" s="111">
        <f t="shared" si="19"/>
        <v>1.9670000000000001E-4</v>
      </c>
      <c r="H483" s="111">
        <f t="shared" si="20"/>
        <v>2.299E-4</v>
      </c>
    </row>
    <row r="484" spans="1:8" x14ac:dyDescent="0.3">
      <c r="A484" t="s">
        <v>76</v>
      </c>
      <c r="B484" s="107">
        <v>44161</v>
      </c>
      <c r="C484" s="211">
        <v>1.6129999999999999E-2</v>
      </c>
      <c r="D484" s="211">
        <v>1.9689999999999999E-2</v>
      </c>
      <c r="E484" s="211">
        <v>2.282E-2</v>
      </c>
      <c r="F484" s="111">
        <f t="shared" si="18"/>
        <v>1.6129999999999999E-4</v>
      </c>
      <c r="G484" s="111">
        <f t="shared" si="19"/>
        <v>1.9689999999999999E-4</v>
      </c>
      <c r="H484" s="111">
        <f t="shared" si="20"/>
        <v>2.2819999999999999E-4</v>
      </c>
    </row>
    <row r="485" spans="1:8" x14ac:dyDescent="0.3">
      <c r="A485" t="s">
        <v>76</v>
      </c>
      <c r="B485" s="107">
        <v>44162</v>
      </c>
      <c r="C485" s="211">
        <v>1.5769999999999999E-2</v>
      </c>
      <c r="D485" s="211">
        <v>1.9570000000000001E-2</v>
      </c>
      <c r="E485" s="211">
        <v>2.247E-2</v>
      </c>
      <c r="F485" s="111">
        <f t="shared" si="18"/>
        <v>1.5769999999999998E-4</v>
      </c>
      <c r="G485" s="111">
        <f t="shared" si="19"/>
        <v>1.9570000000000001E-4</v>
      </c>
      <c r="H485" s="111">
        <f t="shared" si="20"/>
        <v>2.2470000000000001E-4</v>
      </c>
    </row>
    <row r="486" spans="1:8" x14ac:dyDescent="0.3">
      <c r="A486" t="s">
        <v>76</v>
      </c>
      <c r="B486" s="107">
        <v>44165</v>
      </c>
      <c r="C486" s="211">
        <v>1.519E-2</v>
      </c>
      <c r="D486" s="211">
        <v>1.9279999999999999E-2</v>
      </c>
      <c r="E486" s="211">
        <v>2.1610000000000001E-2</v>
      </c>
      <c r="F486" s="111">
        <f t="shared" si="18"/>
        <v>1.5190000000000001E-4</v>
      </c>
      <c r="G486" s="111">
        <f t="shared" si="19"/>
        <v>1.928E-4</v>
      </c>
      <c r="H486" s="111">
        <f t="shared" si="20"/>
        <v>2.1609999999999999E-4</v>
      </c>
    </row>
    <row r="487" spans="1:8" x14ac:dyDescent="0.3">
      <c r="A487" t="s">
        <v>76</v>
      </c>
      <c r="B487" s="107">
        <v>44166</v>
      </c>
      <c r="C487" s="211">
        <v>1.521E-2</v>
      </c>
      <c r="D487" s="211">
        <v>1.915E-2</v>
      </c>
      <c r="E487" s="211">
        <v>2.0879999999999999E-2</v>
      </c>
      <c r="F487" s="111">
        <f t="shared" si="18"/>
        <v>1.5209999999999998E-4</v>
      </c>
      <c r="G487" s="111">
        <f t="shared" si="19"/>
        <v>1.9149999999999999E-4</v>
      </c>
      <c r="H487" s="111">
        <f t="shared" si="20"/>
        <v>2.0879999999999998E-4</v>
      </c>
    </row>
    <row r="488" spans="1:8" x14ac:dyDescent="0.3">
      <c r="A488" t="s">
        <v>76</v>
      </c>
      <c r="B488" s="107">
        <v>44167</v>
      </c>
      <c r="C488" s="211">
        <v>1.507E-2</v>
      </c>
      <c r="D488" s="211">
        <v>1.9060000000000001E-2</v>
      </c>
      <c r="E488" s="211">
        <v>2.0619999999999999E-2</v>
      </c>
      <c r="F488" s="111">
        <f t="shared" si="18"/>
        <v>1.507E-4</v>
      </c>
      <c r="G488" s="111">
        <f t="shared" si="19"/>
        <v>1.906E-4</v>
      </c>
      <c r="H488" s="111">
        <f t="shared" si="20"/>
        <v>2.062E-4</v>
      </c>
    </row>
    <row r="489" spans="1:8" x14ac:dyDescent="0.3">
      <c r="A489" t="s">
        <v>76</v>
      </c>
      <c r="B489" s="107">
        <v>44168</v>
      </c>
      <c r="C489" s="211">
        <v>1.477E-2</v>
      </c>
      <c r="D489" s="211">
        <v>1.9029999999999998E-2</v>
      </c>
      <c r="E489" s="211">
        <v>2.0410000000000001E-2</v>
      </c>
      <c r="F489" s="111">
        <f t="shared" si="18"/>
        <v>1.4770000000000001E-4</v>
      </c>
      <c r="G489" s="111">
        <f t="shared" si="19"/>
        <v>1.9029999999999999E-4</v>
      </c>
      <c r="H489" s="111">
        <f t="shared" si="20"/>
        <v>2.041E-4</v>
      </c>
    </row>
    <row r="490" spans="1:8" x14ac:dyDescent="0.3">
      <c r="A490" t="s">
        <v>76</v>
      </c>
      <c r="B490" s="107">
        <v>44169</v>
      </c>
      <c r="C490" s="211">
        <v>1.397E-2</v>
      </c>
      <c r="D490" s="211">
        <v>1.874E-2</v>
      </c>
      <c r="E490" s="211">
        <v>2.0160000000000001E-2</v>
      </c>
      <c r="F490" s="111">
        <f t="shared" si="18"/>
        <v>1.3970000000000001E-4</v>
      </c>
      <c r="G490" s="111">
        <f t="shared" si="19"/>
        <v>1.874E-4</v>
      </c>
      <c r="H490" s="111">
        <f t="shared" si="20"/>
        <v>2.0160000000000002E-4</v>
      </c>
    </row>
    <row r="491" spans="1:8" x14ac:dyDescent="0.3">
      <c r="A491" t="s">
        <v>76</v>
      </c>
      <c r="B491" s="107">
        <v>44172</v>
      </c>
      <c r="C491" s="211">
        <v>1.3899999999999999E-2</v>
      </c>
      <c r="D491" s="211">
        <v>1.8769999999999998E-2</v>
      </c>
      <c r="E491" s="211">
        <v>1.9939999999999999E-2</v>
      </c>
      <c r="F491" s="111">
        <f t="shared" si="18"/>
        <v>1.3899999999999999E-4</v>
      </c>
      <c r="G491" s="111">
        <f t="shared" si="19"/>
        <v>1.8769999999999998E-4</v>
      </c>
      <c r="H491" s="111">
        <f t="shared" si="20"/>
        <v>1.994E-4</v>
      </c>
    </row>
    <row r="492" spans="1:8" x14ac:dyDescent="0.3">
      <c r="A492" t="s">
        <v>76</v>
      </c>
      <c r="B492" s="107">
        <v>44173</v>
      </c>
      <c r="C492" s="211">
        <v>1.391E-2</v>
      </c>
      <c r="D492" s="211">
        <v>1.874E-2</v>
      </c>
      <c r="E492" s="211">
        <v>1.949E-2</v>
      </c>
      <c r="F492" s="111">
        <f t="shared" si="18"/>
        <v>1.3909999999999999E-4</v>
      </c>
      <c r="G492" s="111">
        <f t="shared" si="19"/>
        <v>1.874E-4</v>
      </c>
      <c r="H492" s="111">
        <f t="shared" si="20"/>
        <v>1.9489999999999999E-4</v>
      </c>
    </row>
    <row r="493" spans="1:8" x14ac:dyDescent="0.3">
      <c r="A493" t="s">
        <v>76</v>
      </c>
      <c r="B493" s="107">
        <v>44174</v>
      </c>
      <c r="C493" s="211">
        <v>1.417E-2</v>
      </c>
      <c r="D493" s="211">
        <v>1.8630000000000001E-2</v>
      </c>
      <c r="E493" s="211">
        <v>1.9470000000000001E-2</v>
      </c>
      <c r="F493" s="111">
        <f t="shared" si="18"/>
        <v>1.417E-4</v>
      </c>
      <c r="G493" s="111">
        <f t="shared" si="19"/>
        <v>1.863E-4</v>
      </c>
      <c r="H493" s="111">
        <f t="shared" si="20"/>
        <v>1.9470000000000002E-4</v>
      </c>
    </row>
    <row r="494" spans="1:8" x14ac:dyDescent="0.3">
      <c r="A494" t="s">
        <v>76</v>
      </c>
      <c r="B494" s="107">
        <v>44175</v>
      </c>
      <c r="C494" s="211">
        <v>1.393E-2</v>
      </c>
      <c r="D494" s="211">
        <v>1.8450000000000001E-2</v>
      </c>
      <c r="E494" s="211">
        <v>1.9439999999999999E-2</v>
      </c>
      <c r="F494" s="111">
        <f t="shared" si="18"/>
        <v>1.393E-4</v>
      </c>
      <c r="G494" s="111">
        <f t="shared" si="19"/>
        <v>1.8450000000000001E-4</v>
      </c>
      <c r="H494" s="111">
        <f t="shared" si="20"/>
        <v>1.9439999999999998E-4</v>
      </c>
    </row>
    <row r="495" spans="1:8" x14ac:dyDescent="0.3">
      <c r="A495" t="s">
        <v>76</v>
      </c>
      <c r="B495" s="107">
        <v>44176</v>
      </c>
      <c r="C495" s="211">
        <v>1.3899999999999999E-2</v>
      </c>
      <c r="D495" s="211">
        <v>1.84E-2</v>
      </c>
      <c r="E495" s="211">
        <v>1.941E-2</v>
      </c>
      <c r="F495" s="111">
        <f t="shared" si="18"/>
        <v>1.3899999999999999E-4</v>
      </c>
      <c r="G495" s="111">
        <f t="shared" si="19"/>
        <v>1.84E-4</v>
      </c>
      <c r="H495" s="111">
        <f t="shared" si="20"/>
        <v>1.941E-4</v>
      </c>
    </row>
    <row r="496" spans="1:8" x14ac:dyDescent="0.3">
      <c r="A496" t="s">
        <v>76</v>
      </c>
      <c r="B496" s="107">
        <v>44179</v>
      </c>
      <c r="C496" s="211">
        <v>1.355E-2</v>
      </c>
      <c r="D496" s="211">
        <v>1.813E-2</v>
      </c>
      <c r="E496" s="211">
        <v>1.9369999999999998E-2</v>
      </c>
      <c r="F496" s="111">
        <f t="shared" si="18"/>
        <v>1.3549999999999999E-4</v>
      </c>
      <c r="G496" s="111">
        <f t="shared" si="19"/>
        <v>1.8130000000000002E-4</v>
      </c>
      <c r="H496" s="111">
        <f t="shared" si="20"/>
        <v>1.9369999999999999E-4</v>
      </c>
    </row>
    <row r="497" spans="1:8" x14ac:dyDescent="0.3">
      <c r="A497" t="s">
        <v>76</v>
      </c>
      <c r="B497" s="107">
        <v>44180</v>
      </c>
      <c r="C497" s="211">
        <v>1.303E-2</v>
      </c>
      <c r="D497" s="211">
        <v>1.7930000000000001E-2</v>
      </c>
      <c r="E497" s="211">
        <v>1.916E-2</v>
      </c>
      <c r="F497" s="111">
        <f t="shared" si="18"/>
        <v>1.303E-4</v>
      </c>
      <c r="G497" s="111">
        <f t="shared" si="19"/>
        <v>1.7930000000000002E-4</v>
      </c>
      <c r="H497" s="111">
        <f t="shared" si="20"/>
        <v>1.916E-4</v>
      </c>
    </row>
    <row r="498" spans="1:8" x14ac:dyDescent="0.3">
      <c r="A498" t="s">
        <v>76</v>
      </c>
      <c r="B498" s="107">
        <v>44181</v>
      </c>
      <c r="C498" s="211">
        <v>1.3169999999999999E-2</v>
      </c>
      <c r="D498" s="211">
        <v>1.7819999999999999E-2</v>
      </c>
      <c r="E498" s="211">
        <v>1.899E-2</v>
      </c>
      <c r="F498" s="111">
        <f t="shared" si="18"/>
        <v>1.317E-4</v>
      </c>
      <c r="G498" s="111">
        <f t="shared" si="19"/>
        <v>1.7819999999999999E-4</v>
      </c>
      <c r="H498" s="111">
        <f t="shared" si="20"/>
        <v>1.8990000000000001E-4</v>
      </c>
    </row>
    <row r="499" spans="1:8" x14ac:dyDescent="0.3">
      <c r="A499" t="s">
        <v>76</v>
      </c>
      <c r="B499" s="107">
        <v>44182</v>
      </c>
      <c r="C499" s="211">
        <v>1.3100000000000001E-2</v>
      </c>
      <c r="D499" s="211">
        <v>1.7659999999999999E-2</v>
      </c>
      <c r="E499" s="211">
        <v>1.8870000000000001E-2</v>
      </c>
      <c r="F499" s="111">
        <f t="shared" si="18"/>
        <v>1.3100000000000001E-4</v>
      </c>
      <c r="G499" s="111">
        <f t="shared" si="19"/>
        <v>1.7659999999999998E-4</v>
      </c>
      <c r="H499" s="111">
        <f t="shared" si="20"/>
        <v>1.8870000000000001E-4</v>
      </c>
    </row>
    <row r="500" spans="1:8" x14ac:dyDescent="0.3">
      <c r="A500" t="s">
        <v>76</v>
      </c>
      <c r="B500" s="107">
        <v>44183</v>
      </c>
      <c r="C500" s="211">
        <v>1.273E-2</v>
      </c>
      <c r="D500" s="211">
        <v>1.7590000000000001E-2</v>
      </c>
      <c r="E500" s="211">
        <v>1.8749999999999999E-2</v>
      </c>
      <c r="F500" s="111">
        <f t="shared" si="18"/>
        <v>1.273E-4</v>
      </c>
      <c r="G500" s="111">
        <f t="shared" si="19"/>
        <v>1.7590000000000002E-4</v>
      </c>
      <c r="H500" s="111">
        <f t="shared" si="20"/>
        <v>1.875E-4</v>
      </c>
    </row>
    <row r="501" spans="1:8" x14ac:dyDescent="0.3">
      <c r="A501" t="s">
        <v>76</v>
      </c>
      <c r="B501" s="107">
        <v>44186</v>
      </c>
      <c r="C501" s="211">
        <v>1.1809999999999999E-2</v>
      </c>
      <c r="D501" s="211">
        <v>1.7430000000000001E-2</v>
      </c>
      <c r="E501" s="211">
        <v>1.8599999999999998E-2</v>
      </c>
      <c r="F501" s="111">
        <f t="shared" si="18"/>
        <v>1.181E-4</v>
      </c>
      <c r="G501" s="111">
        <f t="shared" si="19"/>
        <v>1.7430000000000001E-4</v>
      </c>
      <c r="H501" s="111">
        <f t="shared" si="20"/>
        <v>1.8599999999999999E-4</v>
      </c>
    </row>
    <row r="502" spans="1:8" x14ac:dyDescent="0.3">
      <c r="A502" t="s">
        <v>76</v>
      </c>
      <c r="B502" s="107">
        <v>44187</v>
      </c>
      <c r="C502" s="211">
        <v>1.1560000000000001E-2</v>
      </c>
      <c r="D502" s="211">
        <v>1.7219999999999999E-2</v>
      </c>
      <c r="E502" s="211">
        <v>1.8360000000000001E-2</v>
      </c>
      <c r="F502" s="111">
        <f t="shared" si="18"/>
        <v>1.156E-4</v>
      </c>
      <c r="G502" s="111">
        <f t="shared" si="19"/>
        <v>1.7219999999999998E-4</v>
      </c>
      <c r="H502" s="111">
        <f t="shared" si="20"/>
        <v>1.8360000000000002E-4</v>
      </c>
    </row>
    <row r="503" spans="1:8" x14ac:dyDescent="0.3">
      <c r="A503" t="s">
        <v>76</v>
      </c>
      <c r="B503" s="107">
        <v>44188</v>
      </c>
      <c r="C503" s="211">
        <v>1.0999999999999999E-2</v>
      </c>
      <c r="D503" s="211">
        <v>1.7129999999999999E-2</v>
      </c>
      <c r="E503" s="211">
        <v>1.822E-2</v>
      </c>
      <c r="F503" s="111">
        <f t="shared" si="18"/>
        <v>1.0999999999999999E-4</v>
      </c>
      <c r="G503" s="111">
        <f t="shared" si="19"/>
        <v>1.7129999999999999E-4</v>
      </c>
      <c r="H503" s="111">
        <f t="shared" si="20"/>
        <v>1.8220000000000001E-4</v>
      </c>
    </row>
    <row r="504" spans="1:8" x14ac:dyDescent="0.3">
      <c r="A504" t="s">
        <v>76</v>
      </c>
      <c r="B504" s="107">
        <v>44189</v>
      </c>
      <c r="C504" s="211">
        <v>9.6699999999999998E-3</v>
      </c>
      <c r="D504" s="211">
        <v>1.6760000000000001E-2</v>
      </c>
      <c r="E504" s="211">
        <v>1.7979999999999999E-2</v>
      </c>
      <c r="F504" s="111">
        <f t="shared" si="18"/>
        <v>9.6699999999999992E-5</v>
      </c>
      <c r="G504" s="111">
        <f t="shared" si="19"/>
        <v>1.6760000000000001E-4</v>
      </c>
      <c r="H504" s="111">
        <f t="shared" si="20"/>
        <v>1.7980000000000001E-4</v>
      </c>
    </row>
    <row r="505" spans="1:8" x14ac:dyDescent="0.3">
      <c r="A505" t="s">
        <v>76</v>
      </c>
      <c r="B505" s="107">
        <v>44193</v>
      </c>
      <c r="C505" s="211">
        <v>4.4200000000000003E-3</v>
      </c>
      <c r="D505" s="211">
        <v>1.4880000000000001E-2</v>
      </c>
      <c r="E505" s="211">
        <v>1.6969999999999999E-2</v>
      </c>
      <c r="F505" s="111">
        <f t="shared" si="18"/>
        <v>4.4200000000000004E-5</v>
      </c>
      <c r="G505" s="111">
        <f t="shared" si="19"/>
        <v>1.4880000000000001E-4</v>
      </c>
      <c r="H505" s="111">
        <f t="shared" si="20"/>
        <v>1.6969999999999998E-4</v>
      </c>
    </row>
    <row r="506" spans="1:8" x14ac:dyDescent="0.3">
      <c r="A506" t="s">
        <v>76</v>
      </c>
      <c r="B506" s="107">
        <v>44194</v>
      </c>
      <c r="C506" s="211">
        <v>4.5300000000000002E-3</v>
      </c>
      <c r="D506" s="211">
        <v>1.473E-2</v>
      </c>
      <c r="E506" s="211">
        <v>1.6969999999999999E-2</v>
      </c>
      <c r="F506" s="111">
        <f t="shared" si="18"/>
        <v>4.5300000000000003E-5</v>
      </c>
      <c r="G506" s="111">
        <f t="shared" si="19"/>
        <v>1.473E-4</v>
      </c>
      <c r="H506" s="111">
        <f t="shared" si="20"/>
        <v>1.6969999999999998E-4</v>
      </c>
    </row>
    <row r="507" spans="1:8" x14ac:dyDescent="0.3">
      <c r="A507" t="s">
        <v>76</v>
      </c>
      <c r="B507" s="107">
        <v>44195</v>
      </c>
      <c r="C507" s="211">
        <v>4.1999999999999997E-3</v>
      </c>
      <c r="D507" s="211">
        <v>1.464E-2</v>
      </c>
      <c r="E507" s="211">
        <v>1.6969999999999999E-2</v>
      </c>
      <c r="F507" s="111">
        <f t="shared" si="18"/>
        <v>4.1999999999999998E-5</v>
      </c>
      <c r="G507" s="111">
        <f t="shared" si="19"/>
        <v>1.4640000000000001E-4</v>
      </c>
      <c r="H507" s="111">
        <f t="shared" si="20"/>
        <v>1.6969999999999998E-4</v>
      </c>
    </row>
    <row r="508" spans="1:8" x14ac:dyDescent="0.3">
      <c r="A508" t="s">
        <v>76</v>
      </c>
      <c r="B508" s="107">
        <v>44196</v>
      </c>
      <c r="C508" s="211">
        <v>4.5799999999999999E-3</v>
      </c>
      <c r="D508" s="211">
        <v>1.465E-2</v>
      </c>
      <c r="E508" s="211">
        <v>1.6969999999999999E-2</v>
      </c>
      <c r="F508" s="111">
        <f t="shared" si="18"/>
        <v>4.5800000000000002E-5</v>
      </c>
      <c r="G508" s="111">
        <f t="shared" si="19"/>
        <v>1.4650000000000001E-4</v>
      </c>
      <c r="H508" s="111">
        <f t="shared" si="20"/>
        <v>1.6969999999999998E-4</v>
      </c>
    </row>
    <row r="509" spans="1:8" x14ac:dyDescent="0.3">
      <c r="A509" t="s">
        <v>76</v>
      </c>
      <c r="B509" s="107">
        <v>44200</v>
      </c>
      <c r="C509" s="211">
        <v>-3.2599999999999999E-3</v>
      </c>
      <c r="D509" s="211">
        <v>1.145E-2</v>
      </c>
      <c r="E509" s="211">
        <v>1.55E-2</v>
      </c>
      <c r="F509" s="111">
        <f t="shared" ref="F509:F572" si="21">C509/100</f>
        <v>-3.26E-5</v>
      </c>
      <c r="G509" s="111">
        <f t="shared" ref="G509:G572" si="22">D509/100</f>
        <v>1.145E-4</v>
      </c>
      <c r="H509" s="111">
        <f t="shared" ref="H509:H572" si="23">E509/100</f>
        <v>1.55E-4</v>
      </c>
    </row>
    <row r="510" spans="1:8" x14ac:dyDescent="0.3">
      <c r="A510" t="s">
        <v>76</v>
      </c>
      <c r="B510" s="107">
        <v>44201</v>
      </c>
      <c r="C510" s="211">
        <v>-3.5000000000000001E-3</v>
      </c>
      <c r="D510" s="211">
        <v>1.0659999999999999E-2</v>
      </c>
      <c r="E510" s="211">
        <v>1.536E-2</v>
      </c>
      <c r="F510" s="111">
        <f t="shared" si="21"/>
        <v>-3.5000000000000004E-5</v>
      </c>
      <c r="G510" s="111">
        <f t="shared" si="22"/>
        <v>1.0659999999999999E-4</v>
      </c>
      <c r="H510" s="111">
        <f t="shared" si="23"/>
        <v>1.5359999999999999E-4</v>
      </c>
    </row>
    <row r="511" spans="1:8" x14ac:dyDescent="0.3">
      <c r="A511" t="s">
        <v>76</v>
      </c>
      <c r="B511" s="107">
        <v>44203</v>
      </c>
      <c r="C511" s="211">
        <v>-7.45E-3</v>
      </c>
      <c r="D511" s="211">
        <v>9.0100000000000006E-3</v>
      </c>
      <c r="E511" s="211">
        <v>1.469E-2</v>
      </c>
      <c r="F511" s="111">
        <f t="shared" si="21"/>
        <v>-7.4499999999999995E-5</v>
      </c>
      <c r="G511" s="111">
        <f t="shared" si="22"/>
        <v>9.0100000000000008E-5</v>
      </c>
      <c r="H511" s="111">
        <f t="shared" si="23"/>
        <v>1.4689999999999999E-4</v>
      </c>
    </row>
    <row r="512" spans="1:8" x14ac:dyDescent="0.3">
      <c r="A512" t="s">
        <v>76</v>
      </c>
      <c r="B512" s="107">
        <v>44204</v>
      </c>
      <c r="C512" s="211">
        <v>-8.5800000000000008E-3</v>
      </c>
      <c r="D512" s="211">
        <v>8.3999999999999995E-3</v>
      </c>
      <c r="E512" s="211">
        <v>1.4460000000000001E-2</v>
      </c>
      <c r="F512" s="111">
        <f t="shared" si="21"/>
        <v>-8.5800000000000012E-5</v>
      </c>
      <c r="G512" s="111">
        <f t="shared" si="22"/>
        <v>8.3999999999999995E-5</v>
      </c>
      <c r="H512" s="111">
        <f t="shared" si="23"/>
        <v>1.4460000000000002E-4</v>
      </c>
    </row>
    <row r="513" spans="1:8" x14ac:dyDescent="0.3">
      <c r="A513" t="s">
        <v>76</v>
      </c>
      <c r="B513" s="107">
        <v>44207</v>
      </c>
      <c r="C513" s="211">
        <v>-8.9999999999999993E-3</v>
      </c>
      <c r="D513" s="211">
        <v>7.7799999999999996E-3</v>
      </c>
      <c r="E513" s="211">
        <v>1.4290000000000001E-2</v>
      </c>
      <c r="F513" s="111">
        <f t="shared" si="21"/>
        <v>-8.9999999999999992E-5</v>
      </c>
      <c r="G513" s="111">
        <f t="shared" si="22"/>
        <v>7.7799999999999994E-5</v>
      </c>
      <c r="H513" s="111">
        <f t="shared" si="23"/>
        <v>1.429E-4</v>
      </c>
    </row>
    <row r="514" spans="1:8" x14ac:dyDescent="0.3">
      <c r="A514" t="s">
        <v>76</v>
      </c>
      <c r="B514" s="107">
        <v>44208</v>
      </c>
      <c r="C514" s="211">
        <v>-1.044E-2</v>
      </c>
      <c r="D514" s="211">
        <v>6.6E-3</v>
      </c>
      <c r="E514" s="211">
        <v>1.391E-2</v>
      </c>
      <c r="F514" s="111">
        <f t="shared" si="21"/>
        <v>-1.0439999999999999E-4</v>
      </c>
      <c r="G514" s="111">
        <f t="shared" si="22"/>
        <v>6.6000000000000005E-5</v>
      </c>
      <c r="H514" s="111">
        <f t="shared" si="23"/>
        <v>1.3909999999999999E-4</v>
      </c>
    </row>
    <row r="515" spans="1:8" x14ac:dyDescent="0.3">
      <c r="A515" t="s">
        <v>76</v>
      </c>
      <c r="B515" s="107">
        <v>44209</v>
      </c>
      <c r="C515" s="211">
        <v>-1.052E-2</v>
      </c>
      <c r="D515" s="211">
        <v>6.3400000000000001E-3</v>
      </c>
      <c r="E515" s="211">
        <v>1.3639999999999999E-2</v>
      </c>
      <c r="F515" s="111">
        <f t="shared" si="21"/>
        <v>-1.052E-4</v>
      </c>
      <c r="G515" s="111">
        <f t="shared" si="22"/>
        <v>6.3399999999999996E-5</v>
      </c>
      <c r="H515" s="111">
        <f t="shared" si="23"/>
        <v>1.3639999999999998E-4</v>
      </c>
    </row>
    <row r="516" spans="1:8" x14ac:dyDescent="0.3">
      <c r="A516" t="s">
        <v>76</v>
      </c>
      <c r="B516" s="107">
        <v>44210</v>
      </c>
      <c r="C516" s="211">
        <v>-1.3100000000000001E-2</v>
      </c>
      <c r="D516" s="211">
        <v>5.9800000000000001E-3</v>
      </c>
      <c r="E516" s="211">
        <v>1.345E-2</v>
      </c>
      <c r="F516" s="111">
        <f t="shared" si="21"/>
        <v>-1.3100000000000001E-4</v>
      </c>
      <c r="G516" s="111">
        <f t="shared" si="22"/>
        <v>5.9800000000000003E-5</v>
      </c>
      <c r="H516" s="111">
        <f t="shared" si="23"/>
        <v>1.3449999999999999E-4</v>
      </c>
    </row>
    <row r="517" spans="1:8" x14ac:dyDescent="0.3">
      <c r="A517" t="s">
        <v>76</v>
      </c>
      <c r="B517" s="107">
        <v>44211</v>
      </c>
      <c r="C517" s="211">
        <v>-1.323E-2</v>
      </c>
      <c r="D517" s="211">
        <v>5.6299999999999996E-3</v>
      </c>
      <c r="E517" s="211">
        <v>1.333E-2</v>
      </c>
      <c r="F517" s="111">
        <f t="shared" si="21"/>
        <v>-1.3230000000000002E-4</v>
      </c>
      <c r="G517" s="111">
        <f t="shared" si="22"/>
        <v>5.6299999999999993E-5</v>
      </c>
      <c r="H517" s="111">
        <f t="shared" si="23"/>
        <v>1.3329999999999999E-4</v>
      </c>
    </row>
    <row r="518" spans="1:8" x14ac:dyDescent="0.3">
      <c r="A518" t="s">
        <v>76</v>
      </c>
      <c r="B518" s="107">
        <v>44214</v>
      </c>
      <c r="C518" s="211">
        <v>-1.384E-2</v>
      </c>
      <c r="D518" s="211">
        <v>5.4999999999999997E-3</v>
      </c>
      <c r="E518" s="211">
        <v>1.3129999999999999E-2</v>
      </c>
      <c r="F518" s="111">
        <f t="shared" si="21"/>
        <v>-1.384E-4</v>
      </c>
      <c r="G518" s="111">
        <f t="shared" si="22"/>
        <v>5.4999999999999995E-5</v>
      </c>
      <c r="H518" s="111">
        <f t="shared" si="23"/>
        <v>1.3129999999999999E-4</v>
      </c>
    </row>
    <row r="519" spans="1:8" x14ac:dyDescent="0.3">
      <c r="A519" t="s">
        <v>76</v>
      </c>
      <c r="B519" s="107">
        <v>44215</v>
      </c>
      <c r="C519" s="211">
        <v>-1.3440000000000001E-2</v>
      </c>
      <c r="D519" s="211">
        <v>4.9899999999999996E-3</v>
      </c>
      <c r="E519" s="211">
        <v>1.3050000000000001E-2</v>
      </c>
      <c r="F519" s="111">
        <f t="shared" si="21"/>
        <v>-1.3440000000000001E-4</v>
      </c>
      <c r="G519" s="111">
        <f t="shared" si="22"/>
        <v>4.9899999999999993E-5</v>
      </c>
      <c r="H519" s="111">
        <f t="shared" si="23"/>
        <v>1.305E-4</v>
      </c>
    </row>
    <row r="520" spans="1:8" x14ac:dyDescent="0.3">
      <c r="A520" t="s">
        <v>76</v>
      </c>
      <c r="B520" s="107">
        <v>44216</v>
      </c>
      <c r="C520" s="211">
        <v>-1.4120000000000001E-2</v>
      </c>
      <c r="D520" s="211">
        <v>4.3699999999999998E-3</v>
      </c>
      <c r="E520" s="211">
        <v>1.264E-2</v>
      </c>
      <c r="F520" s="111">
        <f t="shared" si="21"/>
        <v>-1.4120000000000002E-4</v>
      </c>
      <c r="G520" s="111">
        <f t="shared" si="22"/>
        <v>4.3699999999999998E-5</v>
      </c>
      <c r="H520" s="111">
        <f t="shared" si="23"/>
        <v>1.2640000000000001E-4</v>
      </c>
    </row>
    <row r="521" spans="1:8" x14ac:dyDescent="0.3">
      <c r="A521" t="s">
        <v>76</v>
      </c>
      <c r="B521" s="107">
        <v>44217</v>
      </c>
      <c r="C521" s="211">
        <v>-1.5610000000000001E-2</v>
      </c>
      <c r="D521" s="211">
        <v>4.1099999999999999E-3</v>
      </c>
      <c r="E521" s="211">
        <v>1.255E-2</v>
      </c>
      <c r="F521" s="111">
        <f t="shared" si="21"/>
        <v>-1.561E-4</v>
      </c>
      <c r="G521" s="111">
        <f t="shared" si="22"/>
        <v>4.1099999999999996E-5</v>
      </c>
      <c r="H521" s="111">
        <f t="shared" si="23"/>
        <v>1.2550000000000001E-4</v>
      </c>
    </row>
    <row r="522" spans="1:8" x14ac:dyDescent="0.3">
      <c r="A522" t="s">
        <v>76</v>
      </c>
      <c r="B522" s="107">
        <v>44218</v>
      </c>
      <c r="C522" s="211">
        <v>-1.5389999999999999E-2</v>
      </c>
      <c r="D522" s="211">
        <v>3.9500000000000004E-3</v>
      </c>
      <c r="E522" s="211">
        <v>1.2489999999999999E-2</v>
      </c>
      <c r="F522" s="111">
        <f t="shared" si="21"/>
        <v>-1.539E-4</v>
      </c>
      <c r="G522" s="111">
        <f t="shared" si="22"/>
        <v>3.9500000000000005E-5</v>
      </c>
      <c r="H522" s="111">
        <f t="shared" si="23"/>
        <v>1.249E-4</v>
      </c>
    </row>
    <row r="523" spans="1:8" x14ac:dyDescent="0.3">
      <c r="A523" t="s">
        <v>76</v>
      </c>
      <c r="B523" s="107">
        <v>44221</v>
      </c>
      <c r="C523" s="211">
        <v>-1.406E-2</v>
      </c>
      <c r="D523" s="211">
        <v>3.8700000000000002E-3</v>
      </c>
      <c r="E523" s="211">
        <v>1.2319999999999999E-2</v>
      </c>
      <c r="F523" s="111">
        <f t="shared" si="21"/>
        <v>-1.406E-4</v>
      </c>
      <c r="G523" s="111">
        <f t="shared" si="22"/>
        <v>3.8699999999999999E-5</v>
      </c>
      <c r="H523" s="111">
        <f t="shared" si="23"/>
        <v>1.2319999999999999E-4</v>
      </c>
    </row>
    <row r="524" spans="1:8" x14ac:dyDescent="0.3">
      <c r="A524" t="s">
        <v>76</v>
      </c>
      <c r="B524" s="107">
        <v>44222</v>
      </c>
      <c r="C524" s="211">
        <v>-1.333E-2</v>
      </c>
      <c r="D524" s="211">
        <v>3.4499999999999999E-3</v>
      </c>
      <c r="E524" s="211">
        <v>1.231E-2</v>
      </c>
      <c r="F524" s="111">
        <f t="shared" si="21"/>
        <v>-1.3329999999999999E-4</v>
      </c>
      <c r="G524" s="111">
        <f t="shared" si="22"/>
        <v>3.4499999999999998E-5</v>
      </c>
      <c r="H524" s="111">
        <f t="shared" si="23"/>
        <v>1.2310000000000001E-4</v>
      </c>
    </row>
    <row r="525" spans="1:8" x14ac:dyDescent="0.3">
      <c r="A525" t="s">
        <v>76</v>
      </c>
      <c r="B525" s="107">
        <v>44223</v>
      </c>
      <c r="C525" s="211">
        <v>-1.2529999999999999E-2</v>
      </c>
      <c r="D525" s="211">
        <v>3.3500000000000001E-3</v>
      </c>
      <c r="E525" s="211">
        <v>1.221E-2</v>
      </c>
      <c r="F525" s="111">
        <f t="shared" si="21"/>
        <v>-1.2529999999999998E-4</v>
      </c>
      <c r="G525" s="111">
        <f t="shared" si="22"/>
        <v>3.3500000000000001E-5</v>
      </c>
      <c r="H525" s="111">
        <f t="shared" si="23"/>
        <v>1.2210000000000001E-4</v>
      </c>
    </row>
    <row r="526" spans="1:8" x14ac:dyDescent="0.3">
      <c r="A526" t="s">
        <v>76</v>
      </c>
      <c r="B526" s="107">
        <v>44224</v>
      </c>
      <c r="C526" s="211">
        <v>-9.6799999999999994E-3</v>
      </c>
      <c r="D526" s="211">
        <v>3.32E-3</v>
      </c>
      <c r="E526" s="211">
        <v>1.2160000000000001E-2</v>
      </c>
      <c r="F526" s="111">
        <f t="shared" si="21"/>
        <v>-9.6799999999999995E-5</v>
      </c>
      <c r="G526" s="111">
        <f t="shared" si="22"/>
        <v>3.3200000000000001E-5</v>
      </c>
      <c r="H526" s="111">
        <f t="shared" si="23"/>
        <v>1.216E-4</v>
      </c>
    </row>
    <row r="527" spans="1:8" x14ac:dyDescent="0.3">
      <c r="A527" t="s">
        <v>76</v>
      </c>
      <c r="B527" s="107">
        <v>44225</v>
      </c>
      <c r="C527" s="211">
        <v>-9.3500000000000007E-3</v>
      </c>
      <c r="D527" s="211">
        <v>3.32E-3</v>
      </c>
      <c r="E527" s="211">
        <v>1.214E-2</v>
      </c>
      <c r="F527" s="111">
        <f t="shared" si="21"/>
        <v>-9.3500000000000009E-5</v>
      </c>
      <c r="G527" s="111">
        <f t="shared" si="22"/>
        <v>3.3200000000000001E-5</v>
      </c>
      <c r="H527" s="111">
        <f t="shared" si="23"/>
        <v>1.214E-4</v>
      </c>
    </row>
    <row r="528" spans="1:8" x14ac:dyDescent="0.3">
      <c r="A528" t="s">
        <v>76</v>
      </c>
      <c r="B528" s="107">
        <v>44228</v>
      </c>
      <c r="C528" s="211">
        <v>-4.79E-3</v>
      </c>
      <c r="D528" s="211">
        <v>2.3999999999999998E-3</v>
      </c>
      <c r="E528" s="211">
        <v>1.1599999999999999E-2</v>
      </c>
      <c r="F528" s="111">
        <f t="shared" si="21"/>
        <v>-4.7899999999999999E-5</v>
      </c>
      <c r="G528" s="111">
        <f t="shared" si="22"/>
        <v>2.3999999999999997E-5</v>
      </c>
      <c r="H528" s="111">
        <f t="shared" si="23"/>
        <v>1.1599999999999999E-4</v>
      </c>
    </row>
    <row r="529" spans="1:8" x14ac:dyDescent="0.3">
      <c r="A529" t="s">
        <v>76</v>
      </c>
      <c r="B529" s="107">
        <v>44229</v>
      </c>
      <c r="C529" s="211">
        <v>-4.3800000000000002E-3</v>
      </c>
      <c r="D529" s="211">
        <v>2.4499999999999999E-3</v>
      </c>
      <c r="E529" s="211">
        <v>1.158E-2</v>
      </c>
      <c r="F529" s="111">
        <f t="shared" si="21"/>
        <v>-4.3800000000000001E-5</v>
      </c>
      <c r="G529" s="111">
        <f t="shared" si="22"/>
        <v>2.4499999999999999E-5</v>
      </c>
      <c r="H529" s="111">
        <f t="shared" si="23"/>
        <v>1.158E-4</v>
      </c>
    </row>
    <row r="530" spans="1:8" x14ac:dyDescent="0.3">
      <c r="A530" t="s">
        <v>76</v>
      </c>
      <c r="B530" s="107">
        <v>44230</v>
      </c>
      <c r="C530" s="211">
        <v>-4.0000000000000001E-3</v>
      </c>
      <c r="D530" s="211">
        <v>2.2799999999999999E-3</v>
      </c>
      <c r="E530" s="211">
        <v>1.155E-2</v>
      </c>
      <c r="F530" s="111">
        <f t="shared" si="21"/>
        <v>-4.0000000000000003E-5</v>
      </c>
      <c r="G530" s="111">
        <f t="shared" si="22"/>
        <v>2.2799999999999999E-5</v>
      </c>
      <c r="H530" s="111">
        <f t="shared" si="23"/>
        <v>1.1549999999999999E-4</v>
      </c>
    </row>
    <row r="531" spans="1:8" x14ac:dyDescent="0.3">
      <c r="A531" t="s">
        <v>76</v>
      </c>
      <c r="B531" s="107">
        <v>44231</v>
      </c>
      <c r="C531" s="211">
        <v>-3.5200000000000001E-3</v>
      </c>
      <c r="D531" s="211">
        <v>2.2699999999999999E-3</v>
      </c>
      <c r="E531" s="211">
        <v>1.154E-2</v>
      </c>
      <c r="F531" s="111">
        <f t="shared" si="21"/>
        <v>-3.5200000000000002E-5</v>
      </c>
      <c r="G531" s="111">
        <f t="shared" si="22"/>
        <v>2.27E-5</v>
      </c>
      <c r="H531" s="111">
        <f t="shared" si="23"/>
        <v>1.154E-4</v>
      </c>
    </row>
    <row r="532" spans="1:8" x14ac:dyDescent="0.3">
      <c r="A532" t="s">
        <v>76</v>
      </c>
      <c r="B532" s="107">
        <v>44232</v>
      </c>
      <c r="C532" s="211">
        <v>-3.0000000000000001E-3</v>
      </c>
      <c r="D532" s="211">
        <v>2.1800000000000001E-3</v>
      </c>
      <c r="E532" s="211">
        <v>1.1469999999999999E-2</v>
      </c>
      <c r="F532" s="111">
        <f t="shared" si="21"/>
        <v>-3.0000000000000001E-5</v>
      </c>
      <c r="G532" s="111">
        <f t="shared" si="22"/>
        <v>2.1800000000000001E-5</v>
      </c>
      <c r="H532" s="111">
        <f t="shared" si="23"/>
        <v>1.147E-4</v>
      </c>
    </row>
    <row r="533" spans="1:8" x14ac:dyDescent="0.3">
      <c r="A533" t="s">
        <v>76</v>
      </c>
      <c r="B533" s="107">
        <v>44235</v>
      </c>
      <c r="C533" s="211">
        <v>2E-3</v>
      </c>
      <c r="D533" s="211">
        <v>2.5600000000000002E-3</v>
      </c>
      <c r="E533" s="211">
        <v>1.15E-2</v>
      </c>
      <c r="F533" s="111">
        <f t="shared" si="21"/>
        <v>2.0000000000000002E-5</v>
      </c>
      <c r="G533" s="111">
        <f t="shared" si="22"/>
        <v>2.5600000000000002E-5</v>
      </c>
      <c r="H533" s="111">
        <f t="shared" si="23"/>
        <v>1.15E-4</v>
      </c>
    </row>
    <row r="534" spans="1:8" x14ac:dyDescent="0.3">
      <c r="A534" t="s">
        <v>76</v>
      </c>
      <c r="B534" s="107">
        <v>44236</v>
      </c>
      <c r="C534" s="211">
        <v>2.1900000000000001E-3</v>
      </c>
      <c r="D534" s="211">
        <v>2.4099999999999998E-3</v>
      </c>
      <c r="E534" s="211">
        <v>1.1480000000000001E-2</v>
      </c>
      <c r="F534" s="111">
        <f t="shared" si="21"/>
        <v>2.19E-5</v>
      </c>
      <c r="G534" s="111">
        <f t="shared" si="22"/>
        <v>2.41E-5</v>
      </c>
      <c r="H534" s="111">
        <f t="shared" si="23"/>
        <v>1.1480000000000001E-4</v>
      </c>
    </row>
    <row r="535" spans="1:8" x14ac:dyDescent="0.3">
      <c r="A535" t="s">
        <v>76</v>
      </c>
      <c r="B535" s="107">
        <v>44237</v>
      </c>
      <c r="C535" s="211">
        <v>2.48E-3</v>
      </c>
      <c r="D535" s="211">
        <v>2.3800000000000002E-3</v>
      </c>
      <c r="E535" s="211">
        <v>1.128E-2</v>
      </c>
      <c r="F535" s="111">
        <f t="shared" si="21"/>
        <v>2.48E-5</v>
      </c>
      <c r="G535" s="111">
        <f t="shared" si="22"/>
        <v>2.3800000000000003E-5</v>
      </c>
      <c r="H535" s="111">
        <f t="shared" si="23"/>
        <v>1.128E-4</v>
      </c>
    </row>
    <row r="536" spans="1:8" x14ac:dyDescent="0.3">
      <c r="A536" t="s">
        <v>76</v>
      </c>
      <c r="B536" s="107">
        <v>44238</v>
      </c>
      <c r="C536" s="211">
        <v>2.48E-3</v>
      </c>
      <c r="D536" s="211">
        <v>2.4599999999999999E-3</v>
      </c>
      <c r="E536" s="211">
        <v>1.1220000000000001E-2</v>
      </c>
      <c r="F536" s="111">
        <f t="shared" si="21"/>
        <v>2.48E-5</v>
      </c>
      <c r="G536" s="111">
        <f t="shared" si="22"/>
        <v>2.4599999999999998E-5</v>
      </c>
      <c r="H536" s="111">
        <f t="shared" si="23"/>
        <v>1.122E-4</v>
      </c>
    </row>
    <row r="537" spans="1:8" x14ac:dyDescent="0.3">
      <c r="A537" t="s">
        <v>76</v>
      </c>
      <c r="B537" s="107">
        <v>44239</v>
      </c>
      <c r="C537" s="211">
        <v>4.5799999999999999E-3</v>
      </c>
      <c r="D537" s="211">
        <v>2.2899999999999999E-3</v>
      </c>
      <c r="E537" s="211">
        <v>1.1169999999999999E-2</v>
      </c>
      <c r="F537" s="111">
        <f t="shared" si="21"/>
        <v>4.5800000000000002E-5</v>
      </c>
      <c r="G537" s="111">
        <f t="shared" si="22"/>
        <v>2.2900000000000001E-5</v>
      </c>
      <c r="H537" s="111">
        <f t="shared" si="23"/>
        <v>1.1169999999999999E-4</v>
      </c>
    </row>
    <row r="538" spans="1:8" x14ac:dyDescent="0.3">
      <c r="A538" t="s">
        <v>76</v>
      </c>
      <c r="B538" s="107">
        <v>44242</v>
      </c>
      <c r="C538" s="211">
        <v>6.8399999999999997E-3</v>
      </c>
      <c r="D538" s="211">
        <v>2.33E-3</v>
      </c>
      <c r="E538" s="211">
        <v>1.108E-2</v>
      </c>
      <c r="F538" s="111">
        <f t="shared" si="21"/>
        <v>6.8399999999999996E-5</v>
      </c>
      <c r="G538" s="111">
        <f t="shared" si="22"/>
        <v>2.3300000000000001E-5</v>
      </c>
      <c r="H538" s="111">
        <f t="shared" si="23"/>
        <v>1.108E-4</v>
      </c>
    </row>
    <row r="539" spans="1:8" x14ac:dyDescent="0.3">
      <c r="A539" t="s">
        <v>76</v>
      </c>
      <c r="B539" s="107">
        <v>44243</v>
      </c>
      <c r="C539" s="211">
        <v>7.0299999999999998E-3</v>
      </c>
      <c r="D539" s="211">
        <v>2.1299999999999999E-3</v>
      </c>
      <c r="E539" s="211">
        <v>1.1089999999999999E-2</v>
      </c>
      <c r="F539" s="111">
        <f t="shared" si="21"/>
        <v>7.0300000000000001E-5</v>
      </c>
      <c r="G539" s="111">
        <f t="shared" si="22"/>
        <v>2.1299999999999999E-5</v>
      </c>
      <c r="H539" s="111">
        <f t="shared" si="23"/>
        <v>1.1089999999999999E-4</v>
      </c>
    </row>
    <row r="540" spans="1:8" x14ac:dyDescent="0.3">
      <c r="A540" t="s">
        <v>76</v>
      </c>
      <c r="B540" s="107">
        <v>44244</v>
      </c>
      <c r="C540" s="211">
        <v>7.1799999999999998E-3</v>
      </c>
      <c r="D540" s="211">
        <v>2.0799999999999998E-3</v>
      </c>
      <c r="E540" s="211">
        <v>1.095E-2</v>
      </c>
      <c r="F540" s="111">
        <f t="shared" si="21"/>
        <v>7.1799999999999997E-5</v>
      </c>
      <c r="G540" s="111">
        <f t="shared" si="22"/>
        <v>2.0799999999999997E-5</v>
      </c>
      <c r="H540" s="111">
        <f t="shared" si="23"/>
        <v>1.0949999999999999E-4</v>
      </c>
    </row>
    <row r="541" spans="1:8" x14ac:dyDescent="0.3">
      <c r="A541" t="s">
        <v>76</v>
      </c>
      <c r="B541" s="107">
        <v>44245</v>
      </c>
      <c r="C541" s="211">
        <v>7.3499999999999998E-3</v>
      </c>
      <c r="D541" s="211">
        <v>1.97E-3</v>
      </c>
      <c r="E541" s="211">
        <v>1.0869999999999999E-2</v>
      </c>
      <c r="F541" s="111">
        <f t="shared" si="21"/>
        <v>7.3499999999999998E-5</v>
      </c>
      <c r="G541" s="111">
        <f t="shared" si="22"/>
        <v>1.9700000000000001E-5</v>
      </c>
      <c r="H541" s="111">
        <f t="shared" si="23"/>
        <v>1.087E-4</v>
      </c>
    </row>
    <row r="542" spans="1:8" x14ac:dyDescent="0.3">
      <c r="A542" t="s">
        <v>76</v>
      </c>
      <c r="B542" s="107">
        <v>44246</v>
      </c>
      <c r="C542" s="211">
        <v>7.8100000000000001E-3</v>
      </c>
      <c r="D542" s="211">
        <v>1.8500000000000001E-3</v>
      </c>
      <c r="E542" s="211">
        <v>1.081E-2</v>
      </c>
      <c r="F542" s="111">
        <f t="shared" si="21"/>
        <v>7.8100000000000001E-5</v>
      </c>
      <c r="G542" s="111">
        <f t="shared" si="22"/>
        <v>1.8500000000000002E-5</v>
      </c>
      <c r="H542" s="111">
        <f t="shared" si="23"/>
        <v>1.081E-4</v>
      </c>
    </row>
    <row r="543" spans="1:8" x14ac:dyDescent="0.3">
      <c r="A543" t="s">
        <v>76</v>
      </c>
      <c r="B543" s="107">
        <v>44249</v>
      </c>
      <c r="C543" s="211">
        <v>9.1900000000000003E-3</v>
      </c>
      <c r="D543" s="211">
        <v>1.89E-3</v>
      </c>
      <c r="E543" s="211">
        <v>1.065E-2</v>
      </c>
      <c r="F543" s="111">
        <f t="shared" si="21"/>
        <v>9.1899999999999998E-5</v>
      </c>
      <c r="G543" s="111">
        <f t="shared" si="22"/>
        <v>1.8899999999999999E-5</v>
      </c>
      <c r="H543" s="111">
        <f t="shared" si="23"/>
        <v>1.065E-4</v>
      </c>
    </row>
    <row r="544" spans="1:8" x14ac:dyDescent="0.3">
      <c r="A544" t="s">
        <v>76</v>
      </c>
      <c r="B544" s="107">
        <v>44250</v>
      </c>
      <c r="C544" s="211">
        <v>8.6300000000000005E-3</v>
      </c>
      <c r="D544" s="211">
        <v>1.2800000000000001E-3</v>
      </c>
      <c r="E544" s="211">
        <v>1.055E-2</v>
      </c>
      <c r="F544" s="111">
        <f t="shared" si="21"/>
        <v>8.6300000000000011E-5</v>
      </c>
      <c r="G544" s="111">
        <f t="shared" si="22"/>
        <v>1.2800000000000001E-5</v>
      </c>
      <c r="H544" s="111">
        <f t="shared" si="23"/>
        <v>1.055E-4</v>
      </c>
    </row>
    <row r="545" spans="1:8" x14ac:dyDescent="0.3">
      <c r="A545" t="s">
        <v>76</v>
      </c>
      <c r="B545" s="107">
        <v>44251</v>
      </c>
      <c r="C545" s="211">
        <v>8.6700000000000006E-3</v>
      </c>
      <c r="D545" s="211">
        <v>1.1100000000000001E-3</v>
      </c>
      <c r="E545" s="211">
        <v>1.039E-2</v>
      </c>
      <c r="F545" s="111">
        <f t="shared" si="21"/>
        <v>8.6700000000000007E-5</v>
      </c>
      <c r="G545" s="111">
        <f t="shared" si="22"/>
        <v>1.11E-5</v>
      </c>
      <c r="H545" s="111">
        <f t="shared" si="23"/>
        <v>1.039E-4</v>
      </c>
    </row>
    <row r="546" spans="1:8" x14ac:dyDescent="0.3">
      <c r="A546" t="s">
        <v>76</v>
      </c>
      <c r="B546" s="107">
        <v>44252</v>
      </c>
      <c r="C546" s="211">
        <v>8.3899999999999999E-3</v>
      </c>
      <c r="D546" s="211">
        <v>9.2000000000000003E-4</v>
      </c>
      <c r="E546" s="211">
        <v>1.03E-2</v>
      </c>
      <c r="F546" s="111">
        <f t="shared" si="21"/>
        <v>8.3899999999999993E-5</v>
      </c>
      <c r="G546" s="111">
        <f t="shared" si="22"/>
        <v>9.2E-6</v>
      </c>
      <c r="H546" s="111">
        <f t="shared" si="23"/>
        <v>1.03E-4</v>
      </c>
    </row>
    <row r="547" spans="1:8" x14ac:dyDescent="0.3">
      <c r="A547" t="s">
        <v>76</v>
      </c>
      <c r="B547" s="107">
        <v>44253</v>
      </c>
      <c r="C547" s="211">
        <v>8.3499999999999998E-3</v>
      </c>
      <c r="D547" s="211">
        <v>8.3000000000000001E-4</v>
      </c>
      <c r="E547" s="211">
        <v>1.026E-2</v>
      </c>
      <c r="F547" s="111">
        <f t="shared" si="21"/>
        <v>8.3499999999999997E-5</v>
      </c>
      <c r="G547" s="111">
        <f t="shared" si="22"/>
        <v>8.3000000000000002E-6</v>
      </c>
      <c r="H547" s="111">
        <f t="shared" si="23"/>
        <v>1.026E-4</v>
      </c>
    </row>
    <row r="548" spans="1:8" x14ac:dyDescent="0.3">
      <c r="A548" t="s">
        <v>76</v>
      </c>
      <c r="B548" s="107">
        <v>44256</v>
      </c>
      <c r="C548" s="211">
        <v>8.1099999999999992E-3</v>
      </c>
      <c r="D548" s="211">
        <v>4.0000000000000003E-5</v>
      </c>
      <c r="E548" s="211">
        <v>9.6500000000000006E-3</v>
      </c>
      <c r="F548" s="111">
        <f t="shared" si="21"/>
        <v>8.1099999999999993E-5</v>
      </c>
      <c r="G548" s="111">
        <f t="shared" si="22"/>
        <v>4.0000000000000003E-7</v>
      </c>
      <c r="H548" s="111">
        <f t="shared" si="23"/>
        <v>9.6500000000000001E-5</v>
      </c>
    </row>
    <row r="549" spans="1:8" x14ac:dyDescent="0.3">
      <c r="A549" t="s">
        <v>76</v>
      </c>
      <c r="B549" s="107">
        <v>44257</v>
      </c>
      <c r="C549" s="211">
        <v>8.1099999999999992E-3</v>
      </c>
      <c r="D549" s="211">
        <v>0</v>
      </c>
      <c r="E549" s="211">
        <v>9.58E-3</v>
      </c>
      <c r="F549" s="111">
        <f t="shared" si="21"/>
        <v>8.1099999999999993E-5</v>
      </c>
      <c r="G549" s="111">
        <f t="shared" si="22"/>
        <v>0</v>
      </c>
      <c r="H549" s="111">
        <f t="shared" si="23"/>
        <v>9.5799999999999998E-5</v>
      </c>
    </row>
    <row r="550" spans="1:8" x14ac:dyDescent="0.3">
      <c r="A550" t="s">
        <v>76</v>
      </c>
      <c r="B550" s="107">
        <v>44258</v>
      </c>
      <c r="C550" s="211">
        <v>8.1099999999999992E-3</v>
      </c>
      <c r="D550" s="211">
        <v>-6.9999999999999994E-5</v>
      </c>
      <c r="E550" s="211">
        <v>9.5399999999999999E-3</v>
      </c>
      <c r="F550" s="111">
        <f t="shared" si="21"/>
        <v>8.1099999999999993E-5</v>
      </c>
      <c r="G550" s="111">
        <f t="shared" si="22"/>
        <v>-6.9999999999999997E-7</v>
      </c>
      <c r="H550" s="111">
        <f t="shared" si="23"/>
        <v>9.5400000000000001E-5</v>
      </c>
    </row>
    <row r="551" spans="1:8" x14ac:dyDescent="0.3">
      <c r="A551" t="s">
        <v>76</v>
      </c>
      <c r="B551" s="107">
        <v>44259</v>
      </c>
      <c r="C551" s="211">
        <v>8.0700000000000008E-3</v>
      </c>
      <c r="D551" s="211">
        <v>1.8000000000000001E-4</v>
      </c>
      <c r="E551" s="211">
        <v>9.5099999999999994E-3</v>
      </c>
      <c r="F551" s="111">
        <f t="shared" si="21"/>
        <v>8.070000000000001E-5</v>
      </c>
      <c r="G551" s="111">
        <f t="shared" si="22"/>
        <v>1.8000000000000001E-6</v>
      </c>
      <c r="H551" s="111">
        <f t="shared" si="23"/>
        <v>9.5099999999999994E-5</v>
      </c>
    </row>
    <row r="552" spans="1:8" x14ac:dyDescent="0.3">
      <c r="A552" t="s">
        <v>76</v>
      </c>
      <c r="B552" s="107">
        <v>44260</v>
      </c>
      <c r="C552" s="211">
        <v>8.2100000000000003E-3</v>
      </c>
      <c r="D552" s="211">
        <v>2.7E-4</v>
      </c>
      <c r="E552" s="211">
        <v>9.5099999999999994E-3</v>
      </c>
      <c r="F552" s="111">
        <f t="shared" si="21"/>
        <v>8.2100000000000003E-5</v>
      </c>
      <c r="G552" s="111">
        <f t="shared" si="22"/>
        <v>2.7E-6</v>
      </c>
      <c r="H552" s="111">
        <f t="shared" si="23"/>
        <v>9.5099999999999994E-5</v>
      </c>
    </row>
    <row r="553" spans="1:8" x14ac:dyDescent="0.3">
      <c r="A553" t="s">
        <v>76</v>
      </c>
      <c r="B553" s="107">
        <v>44263</v>
      </c>
      <c r="C553" s="211">
        <v>7.6800000000000002E-3</v>
      </c>
      <c r="D553" s="211">
        <v>1.2E-4</v>
      </c>
      <c r="E553" s="211">
        <v>9.4800000000000006E-3</v>
      </c>
      <c r="F553" s="111">
        <f t="shared" si="21"/>
        <v>7.6799999999999997E-5</v>
      </c>
      <c r="G553" s="111">
        <f t="shared" si="22"/>
        <v>1.1999999999999999E-6</v>
      </c>
      <c r="H553" s="111">
        <f t="shared" si="23"/>
        <v>9.48E-5</v>
      </c>
    </row>
    <row r="554" spans="1:8" x14ac:dyDescent="0.3">
      <c r="A554" t="s">
        <v>76</v>
      </c>
      <c r="B554" s="107">
        <v>44264</v>
      </c>
      <c r="C554" s="211">
        <v>7.8899999999999994E-3</v>
      </c>
      <c r="D554" s="211">
        <v>2.0000000000000001E-4</v>
      </c>
      <c r="E554" s="211">
        <v>9.4599999999999997E-3</v>
      </c>
      <c r="F554" s="111">
        <f t="shared" si="21"/>
        <v>7.8899999999999993E-5</v>
      </c>
      <c r="G554" s="111">
        <f t="shared" si="22"/>
        <v>1.9999999999999999E-6</v>
      </c>
      <c r="H554" s="111">
        <f t="shared" si="23"/>
        <v>9.4599999999999996E-5</v>
      </c>
    </row>
    <row r="555" spans="1:8" x14ac:dyDescent="0.3">
      <c r="A555" t="s">
        <v>76</v>
      </c>
      <c r="B555" s="107">
        <v>44265</v>
      </c>
      <c r="C555" s="211">
        <v>7.8200000000000006E-3</v>
      </c>
      <c r="D555" s="211">
        <v>2.2000000000000001E-4</v>
      </c>
      <c r="E555" s="211">
        <v>9.3900000000000008E-3</v>
      </c>
      <c r="F555" s="111">
        <f t="shared" si="21"/>
        <v>7.8200000000000003E-5</v>
      </c>
      <c r="G555" s="111">
        <f t="shared" si="22"/>
        <v>2.2000000000000001E-6</v>
      </c>
      <c r="H555" s="111">
        <f t="shared" si="23"/>
        <v>9.3900000000000006E-5</v>
      </c>
    </row>
    <row r="556" spans="1:8" x14ac:dyDescent="0.3">
      <c r="A556" t="s">
        <v>76</v>
      </c>
      <c r="B556" s="107">
        <v>44266</v>
      </c>
      <c r="C556" s="211">
        <v>7.9299999999999995E-3</v>
      </c>
      <c r="D556" s="211">
        <v>2.2000000000000001E-4</v>
      </c>
      <c r="E556" s="211">
        <v>9.3600000000000003E-3</v>
      </c>
      <c r="F556" s="111">
        <f t="shared" si="21"/>
        <v>7.929999999999999E-5</v>
      </c>
      <c r="G556" s="111">
        <f t="shared" si="22"/>
        <v>2.2000000000000001E-6</v>
      </c>
      <c r="H556" s="111">
        <f t="shared" si="23"/>
        <v>9.3599999999999998E-5</v>
      </c>
    </row>
    <row r="557" spans="1:8" x14ac:dyDescent="0.3">
      <c r="A557" t="s">
        <v>76</v>
      </c>
      <c r="B557" s="107">
        <v>44267</v>
      </c>
      <c r="C557" s="211">
        <v>8.0000000000000002E-3</v>
      </c>
      <c r="D557" s="211">
        <v>3.5E-4</v>
      </c>
      <c r="E557" s="211">
        <v>9.3699999999999999E-3</v>
      </c>
      <c r="F557" s="111">
        <f t="shared" si="21"/>
        <v>8.0000000000000007E-5</v>
      </c>
      <c r="G557" s="111">
        <f t="shared" si="22"/>
        <v>3.4999999999999999E-6</v>
      </c>
      <c r="H557" s="111">
        <f t="shared" si="23"/>
        <v>9.3700000000000001E-5</v>
      </c>
    </row>
    <row r="558" spans="1:8" x14ac:dyDescent="0.3">
      <c r="A558" t="s">
        <v>76</v>
      </c>
      <c r="B558" s="107">
        <v>44270</v>
      </c>
      <c r="C558" s="211">
        <v>8.43E-3</v>
      </c>
      <c r="D558" s="211">
        <v>4.2000000000000002E-4</v>
      </c>
      <c r="E558" s="211">
        <v>9.2300000000000004E-3</v>
      </c>
      <c r="F558" s="111">
        <f t="shared" si="21"/>
        <v>8.4300000000000003E-5</v>
      </c>
      <c r="G558" s="111">
        <f t="shared" si="22"/>
        <v>4.2000000000000004E-6</v>
      </c>
      <c r="H558" s="111">
        <f t="shared" si="23"/>
        <v>9.2300000000000007E-5</v>
      </c>
    </row>
    <row r="559" spans="1:8" x14ac:dyDescent="0.3">
      <c r="A559" t="s">
        <v>76</v>
      </c>
      <c r="B559" s="107">
        <v>44271</v>
      </c>
      <c r="C559" s="211">
        <v>8.6400000000000001E-3</v>
      </c>
      <c r="D559" s="211">
        <v>4.8000000000000001E-4</v>
      </c>
      <c r="E559" s="211">
        <v>9.1999999999999998E-3</v>
      </c>
      <c r="F559" s="111">
        <f t="shared" si="21"/>
        <v>8.6399999999999999E-5</v>
      </c>
      <c r="G559" s="111">
        <f t="shared" si="22"/>
        <v>4.7999999999999998E-6</v>
      </c>
      <c r="H559" s="111">
        <f t="shared" si="23"/>
        <v>9.2E-5</v>
      </c>
    </row>
    <row r="560" spans="1:8" x14ac:dyDescent="0.3">
      <c r="A560" t="s">
        <v>76</v>
      </c>
      <c r="B560" s="107">
        <v>44272</v>
      </c>
      <c r="C560" s="211">
        <v>8.8199999999999997E-3</v>
      </c>
      <c r="D560" s="211">
        <v>5.0000000000000001E-4</v>
      </c>
      <c r="E560" s="211">
        <v>9.1299999999999992E-3</v>
      </c>
      <c r="F560" s="111">
        <f t="shared" si="21"/>
        <v>8.8200000000000003E-5</v>
      </c>
      <c r="G560" s="111">
        <f t="shared" si="22"/>
        <v>5.0000000000000004E-6</v>
      </c>
      <c r="H560" s="111">
        <f t="shared" si="23"/>
        <v>9.1299999999999997E-5</v>
      </c>
    </row>
    <row r="561" spans="1:8" x14ac:dyDescent="0.3">
      <c r="A561" t="s">
        <v>76</v>
      </c>
      <c r="B561" s="107">
        <v>44273</v>
      </c>
      <c r="C561" s="211">
        <v>8.9999999999999993E-3</v>
      </c>
      <c r="D561" s="211">
        <v>5.6999999999999998E-4</v>
      </c>
      <c r="E561" s="211">
        <v>9.1299999999999992E-3</v>
      </c>
      <c r="F561" s="111">
        <f t="shared" si="21"/>
        <v>8.9999999999999992E-5</v>
      </c>
      <c r="G561" s="111">
        <f t="shared" si="22"/>
        <v>5.6999999999999996E-6</v>
      </c>
      <c r="H561" s="111">
        <f t="shared" si="23"/>
        <v>9.1299999999999997E-5</v>
      </c>
    </row>
    <row r="562" spans="1:8" x14ac:dyDescent="0.3">
      <c r="A562" t="s">
        <v>76</v>
      </c>
      <c r="B562" s="107">
        <v>44274</v>
      </c>
      <c r="C562" s="211">
        <v>9.1400000000000006E-3</v>
      </c>
      <c r="D562" s="211">
        <v>7.5000000000000002E-4</v>
      </c>
      <c r="E562" s="211">
        <v>9.1699999999999993E-3</v>
      </c>
      <c r="F562" s="111">
        <f t="shared" si="21"/>
        <v>9.1399999999999999E-5</v>
      </c>
      <c r="G562" s="111">
        <f t="shared" si="22"/>
        <v>7.5000000000000002E-6</v>
      </c>
      <c r="H562" s="111">
        <f t="shared" si="23"/>
        <v>9.1699999999999993E-5</v>
      </c>
    </row>
    <row r="563" spans="1:8" x14ac:dyDescent="0.3">
      <c r="A563" t="s">
        <v>76</v>
      </c>
      <c r="B563" s="107">
        <v>44277</v>
      </c>
      <c r="C563" s="211">
        <v>9.7900000000000001E-3</v>
      </c>
      <c r="D563" s="211">
        <v>9.1E-4</v>
      </c>
      <c r="E563" s="211">
        <v>9.11E-3</v>
      </c>
      <c r="F563" s="111">
        <f t="shared" si="21"/>
        <v>9.7899999999999994E-5</v>
      </c>
      <c r="G563" s="111">
        <f t="shared" si="22"/>
        <v>9.0999999999999993E-6</v>
      </c>
      <c r="H563" s="111">
        <f t="shared" si="23"/>
        <v>9.1100000000000005E-5</v>
      </c>
    </row>
    <row r="564" spans="1:8" x14ac:dyDescent="0.3">
      <c r="A564" t="s">
        <v>76</v>
      </c>
      <c r="B564" s="107">
        <v>44278</v>
      </c>
      <c r="C564" s="211">
        <v>1.068E-2</v>
      </c>
      <c r="D564" s="211">
        <v>9.7000000000000005E-4</v>
      </c>
      <c r="E564" s="211">
        <v>9.0900000000000009E-3</v>
      </c>
      <c r="F564" s="111">
        <f t="shared" si="21"/>
        <v>1.0680000000000001E-4</v>
      </c>
      <c r="G564" s="111">
        <f t="shared" si="22"/>
        <v>9.7000000000000003E-6</v>
      </c>
      <c r="H564" s="111">
        <f t="shared" si="23"/>
        <v>9.0900000000000014E-5</v>
      </c>
    </row>
    <row r="565" spans="1:8" x14ac:dyDescent="0.3">
      <c r="A565" t="s">
        <v>76</v>
      </c>
      <c r="B565" s="107">
        <v>44279</v>
      </c>
      <c r="C565" s="211">
        <v>1.0749999999999999E-2</v>
      </c>
      <c r="D565" s="211">
        <v>1.2600000000000001E-3</v>
      </c>
      <c r="E565" s="211">
        <v>9.0500000000000008E-3</v>
      </c>
      <c r="F565" s="111">
        <f t="shared" si="21"/>
        <v>1.075E-4</v>
      </c>
      <c r="G565" s="111">
        <f t="shared" si="22"/>
        <v>1.2600000000000001E-5</v>
      </c>
      <c r="H565" s="111">
        <f t="shared" si="23"/>
        <v>9.0500000000000004E-5</v>
      </c>
    </row>
    <row r="566" spans="1:8" x14ac:dyDescent="0.3">
      <c r="A566" t="s">
        <v>76</v>
      </c>
      <c r="B566" s="107">
        <v>44280</v>
      </c>
      <c r="C566" s="211">
        <v>1.1209999999999999E-2</v>
      </c>
      <c r="D566" s="211">
        <v>1.3600000000000001E-3</v>
      </c>
      <c r="E566" s="211">
        <v>9.0299999999999998E-3</v>
      </c>
      <c r="F566" s="111">
        <f t="shared" si="21"/>
        <v>1.121E-4</v>
      </c>
      <c r="G566" s="111">
        <f t="shared" si="22"/>
        <v>1.36E-5</v>
      </c>
      <c r="H566" s="111">
        <f t="shared" si="23"/>
        <v>9.0299999999999999E-5</v>
      </c>
    </row>
    <row r="567" spans="1:8" x14ac:dyDescent="0.3">
      <c r="A567" t="s">
        <v>76</v>
      </c>
      <c r="B567" s="107">
        <v>44281</v>
      </c>
      <c r="C567" s="211">
        <v>1.1429999999999999E-2</v>
      </c>
      <c r="D567" s="211">
        <v>1.5100000000000001E-3</v>
      </c>
      <c r="E567" s="211">
        <v>9.0600000000000003E-3</v>
      </c>
      <c r="F567" s="111">
        <f t="shared" si="21"/>
        <v>1.1429999999999999E-4</v>
      </c>
      <c r="G567" s="111">
        <f t="shared" si="22"/>
        <v>1.5100000000000001E-5</v>
      </c>
      <c r="H567" s="111">
        <f t="shared" si="23"/>
        <v>9.0600000000000007E-5</v>
      </c>
    </row>
    <row r="568" spans="1:8" x14ac:dyDescent="0.3">
      <c r="A568" t="s">
        <v>76</v>
      </c>
      <c r="B568" s="107">
        <v>44284</v>
      </c>
      <c r="C568" s="211">
        <v>1.129E-2</v>
      </c>
      <c r="D568" s="211">
        <v>2.99E-3</v>
      </c>
      <c r="E568" s="211">
        <v>8.8900000000000003E-3</v>
      </c>
      <c r="F568" s="111">
        <f t="shared" si="21"/>
        <v>1.1289999999999999E-4</v>
      </c>
      <c r="G568" s="111">
        <f t="shared" si="22"/>
        <v>2.9900000000000002E-5</v>
      </c>
      <c r="H568" s="111">
        <f t="shared" si="23"/>
        <v>8.8900000000000006E-5</v>
      </c>
    </row>
    <row r="569" spans="1:8" x14ac:dyDescent="0.3">
      <c r="A569" t="s">
        <v>76</v>
      </c>
      <c r="B569" s="107">
        <v>44285</v>
      </c>
      <c r="C569" s="211">
        <v>1.1310000000000001E-2</v>
      </c>
      <c r="D569" s="211">
        <v>2.97E-3</v>
      </c>
      <c r="E569" s="211">
        <v>8.8299999999999993E-3</v>
      </c>
      <c r="F569" s="111">
        <f t="shared" si="21"/>
        <v>1.1310000000000001E-4</v>
      </c>
      <c r="G569" s="111">
        <f t="shared" si="22"/>
        <v>2.97E-5</v>
      </c>
      <c r="H569" s="111">
        <f t="shared" si="23"/>
        <v>8.8299999999999991E-5</v>
      </c>
    </row>
    <row r="570" spans="1:8" x14ac:dyDescent="0.3">
      <c r="A570" t="s">
        <v>76</v>
      </c>
      <c r="B570" s="107">
        <v>44286</v>
      </c>
      <c r="C570" s="211">
        <v>1.133E-2</v>
      </c>
      <c r="D570" s="211">
        <v>2.9199999999999999E-3</v>
      </c>
      <c r="E570" s="211">
        <v>8.8500000000000002E-3</v>
      </c>
      <c r="F570" s="111">
        <f t="shared" si="21"/>
        <v>1.133E-4</v>
      </c>
      <c r="G570" s="111">
        <f t="shared" si="22"/>
        <v>2.9199999999999998E-5</v>
      </c>
      <c r="H570" s="111">
        <f t="shared" si="23"/>
        <v>8.8499999999999996E-5</v>
      </c>
    </row>
    <row r="571" spans="1:8" x14ac:dyDescent="0.3">
      <c r="A571" t="s">
        <v>76</v>
      </c>
      <c r="B571" s="107">
        <v>44287</v>
      </c>
      <c r="C571" s="211">
        <v>1.2869999999999999E-2</v>
      </c>
      <c r="D571" s="211">
        <v>5.6600000000000001E-3</v>
      </c>
      <c r="E571" s="211">
        <v>8.77E-3</v>
      </c>
      <c r="F571" s="111">
        <f t="shared" si="21"/>
        <v>1.2869999999999998E-4</v>
      </c>
      <c r="G571" s="111">
        <f t="shared" si="22"/>
        <v>5.66E-5</v>
      </c>
      <c r="H571" s="111">
        <f t="shared" si="23"/>
        <v>8.7700000000000004E-5</v>
      </c>
    </row>
    <row r="572" spans="1:8" x14ac:dyDescent="0.3">
      <c r="A572" t="s">
        <v>76</v>
      </c>
      <c r="B572" s="107">
        <v>44288</v>
      </c>
      <c r="C572" s="211">
        <v>1.2970000000000001E-2</v>
      </c>
      <c r="D572" s="211">
        <v>5.7000000000000002E-3</v>
      </c>
      <c r="E572" s="211">
        <v>8.6700000000000006E-3</v>
      </c>
      <c r="F572" s="111">
        <f t="shared" si="21"/>
        <v>1.2970000000000001E-4</v>
      </c>
      <c r="G572" s="111">
        <f t="shared" si="22"/>
        <v>5.7000000000000003E-5</v>
      </c>
      <c r="H572" s="111">
        <f t="shared" si="23"/>
        <v>8.6700000000000007E-5</v>
      </c>
    </row>
    <row r="573" spans="1:8" x14ac:dyDescent="0.3">
      <c r="A573" t="s">
        <v>76</v>
      </c>
      <c r="B573" s="107">
        <v>44292</v>
      </c>
      <c r="C573" s="211">
        <v>1.338E-2</v>
      </c>
      <c r="D573" s="211">
        <v>6.2100000000000002E-3</v>
      </c>
      <c r="E573" s="211">
        <v>8.2900000000000005E-3</v>
      </c>
      <c r="F573" s="111">
        <f t="shared" ref="F573:F636" si="24">C573/100</f>
        <v>1.338E-4</v>
      </c>
      <c r="G573" s="111">
        <f t="shared" ref="G573:G636" si="25">D573/100</f>
        <v>6.2100000000000005E-5</v>
      </c>
      <c r="H573" s="111">
        <f t="shared" ref="H573:H636" si="26">E573/100</f>
        <v>8.2900000000000009E-5</v>
      </c>
    </row>
    <row r="574" spans="1:8" x14ac:dyDescent="0.3">
      <c r="A574" t="s">
        <v>76</v>
      </c>
      <c r="B574" s="107">
        <v>44293</v>
      </c>
      <c r="C574" s="211">
        <v>1.3299999999999999E-2</v>
      </c>
      <c r="D574" s="211">
        <v>7.2899999999999996E-3</v>
      </c>
      <c r="E574" s="211">
        <v>8.1600000000000006E-3</v>
      </c>
      <c r="F574" s="111">
        <f t="shared" si="24"/>
        <v>1.3299999999999998E-4</v>
      </c>
      <c r="G574" s="111">
        <f t="shared" si="25"/>
        <v>7.2899999999999997E-5</v>
      </c>
      <c r="H574" s="111">
        <f t="shared" si="26"/>
        <v>8.1600000000000005E-5</v>
      </c>
    </row>
    <row r="575" spans="1:8" x14ac:dyDescent="0.3">
      <c r="A575" t="s">
        <v>76</v>
      </c>
      <c r="B575" s="107">
        <v>44294</v>
      </c>
      <c r="C575" s="211">
        <v>1.3259999999999999E-2</v>
      </c>
      <c r="D575" s="211">
        <v>7.6400000000000001E-3</v>
      </c>
      <c r="E575" s="211">
        <v>8.0300000000000007E-3</v>
      </c>
      <c r="F575" s="111">
        <f t="shared" si="24"/>
        <v>1.326E-4</v>
      </c>
      <c r="G575" s="111">
        <f t="shared" si="25"/>
        <v>7.64E-5</v>
      </c>
      <c r="H575" s="111">
        <f t="shared" si="26"/>
        <v>8.03E-5</v>
      </c>
    </row>
    <row r="576" spans="1:8" x14ac:dyDescent="0.3">
      <c r="A576" t="s">
        <v>76</v>
      </c>
      <c r="B576" s="107">
        <v>44295</v>
      </c>
      <c r="C576" s="211">
        <v>1.3129999999999999E-2</v>
      </c>
      <c r="D576" s="211">
        <v>7.6699999999999997E-3</v>
      </c>
      <c r="E576" s="211">
        <v>7.77E-3</v>
      </c>
      <c r="F576" s="111">
        <f t="shared" si="24"/>
        <v>1.3129999999999999E-4</v>
      </c>
      <c r="G576" s="111">
        <f t="shared" si="25"/>
        <v>7.6699999999999994E-5</v>
      </c>
      <c r="H576" s="111">
        <f t="shared" si="26"/>
        <v>7.7700000000000005E-5</v>
      </c>
    </row>
    <row r="577" spans="1:8" x14ac:dyDescent="0.3">
      <c r="A577" t="s">
        <v>76</v>
      </c>
      <c r="B577" s="107">
        <v>44298</v>
      </c>
      <c r="C577" s="211">
        <v>1.2970000000000001E-2</v>
      </c>
      <c r="D577" s="211">
        <v>8.5299999999999994E-3</v>
      </c>
      <c r="E577" s="211">
        <v>7.5599999999999999E-3</v>
      </c>
      <c r="F577" s="111">
        <f t="shared" si="24"/>
        <v>1.2970000000000001E-4</v>
      </c>
      <c r="G577" s="111">
        <f t="shared" si="25"/>
        <v>8.53E-5</v>
      </c>
      <c r="H577" s="111">
        <f t="shared" si="26"/>
        <v>7.5599999999999994E-5</v>
      </c>
    </row>
    <row r="578" spans="1:8" x14ac:dyDescent="0.3">
      <c r="A578" t="s">
        <v>76</v>
      </c>
      <c r="B578" s="107">
        <v>44299</v>
      </c>
      <c r="C578" s="211">
        <v>1.2970000000000001E-2</v>
      </c>
      <c r="D578" s="211">
        <v>8.8199999999999997E-3</v>
      </c>
      <c r="E578" s="211">
        <v>7.5700000000000003E-3</v>
      </c>
      <c r="F578" s="111">
        <f t="shared" si="24"/>
        <v>1.2970000000000001E-4</v>
      </c>
      <c r="G578" s="111">
        <f t="shared" si="25"/>
        <v>8.8200000000000003E-5</v>
      </c>
      <c r="H578" s="111">
        <f t="shared" si="26"/>
        <v>7.5699999999999997E-5</v>
      </c>
    </row>
    <row r="579" spans="1:8" x14ac:dyDescent="0.3">
      <c r="A579" t="s">
        <v>76</v>
      </c>
      <c r="B579" s="107">
        <v>44300</v>
      </c>
      <c r="C579" s="211">
        <v>1.2880000000000001E-2</v>
      </c>
      <c r="D579" s="211">
        <v>9.1599999999999997E-3</v>
      </c>
      <c r="E579" s="211">
        <v>7.5500000000000003E-3</v>
      </c>
      <c r="F579" s="111">
        <f t="shared" si="24"/>
        <v>1.2880000000000001E-4</v>
      </c>
      <c r="G579" s="111">
        <f t="shared" si="25"/>
        <v>9.1600000000000004E-5</v>
      </c>
      <c r="H579" s="111">
        <f t="shared" si="26"/>
        <v>7.5500000000000006E-5</v>
      </c>
    </row>
    <row r="580" spans="1:8" x14ac:dyDescent="0.3">
      <c r="A580" t="s">
        <v>76</v>
      </c>
      <c r="B580" s="107">
        <v>44301</v>
      </c>
      <c r="C580" s="211">
        <v>1.274E-2</v>
      </c>
      <c r="D580" s="211">
        <v>9.3699999999999999E-3</v>
      </c>
      <c r="E580" s="211">
        <v>7.4799999999999997E-3</v>
      </c>
      <c r="F580" s="111">
        <f t="shared" si="24"/>
        <v>1.2740000000000001E-4</v>
      </c>
      <c r="G580" s="111">
        <f t="shared" si="25"/>
        <v>9.3700000000000001E-5</v>
      </c>
      <c r="H580" s="111">
        <f t="shared" si="26"/>
        <v>7.4800000000000002E-5</v>
      </c>
    </row>
    <row r="581" spans="1:8" x14ac:dyDescent="0.3">
      <c r="A581" t="s">
        <v>76</v>
      </c>
      <c r="B581" s="107">
        <v>44302</v>
      </c>
      <c r="C581" s="211">
        <v>1.265E-2</v>
      </c>
      <c r="D581" s="211">
        <v>9.4400000000000005E-3</v>
      </c>
      <c r="E581" s="211">
        <v>7.45E-3</v>
      </c>
      <c r="F581" s="111">
        <f t="shared" si="24"/>
        <v>1.2649999999999998E-4</v>
      </c>
      <c r="G581" s="111">
        <f t="shared" si="25"/>
        <v>9.4400000000000004E-5</v>
      </c>
      <c r="H581" s="111">
        <f t="shared" si="26"/>
        <v>7.4499999999999995E-5</v>
      </c>
    </row>
    <row r="582" spans="1:8" x14ac:dyDescent="0.3">
      <c r="A582" t="s">
        <v>76</v>
      </c>
      <c r="B582" s="107">
        <v>44305</v>
      </c>
      <c r="C582" s="211">
        <v>1.2449999999999999E-2</v>
      </c>
      <c r="D582" s="211">
        <v>9.8200000000000006E-3</v>
      </c>
      <c r="E582" s="211">
        <v>7.3800000000000003E-3</v>
      </c>
      <c r="F582" s="111">
        <f t="shared" si="24"/>
        <v>1.2449999999999999E-4</v>
      </c>
      <c r="G582" s="111">
        <f t="shared" si="25"/>
        <v>9.8200000000000002E-5</v>
      </c>
      <c r="H582" s="111">
        <f t="shared" si="26"/>
        <v>7.3800000000000005E-5</v>
      </c>
    </row>
    <row r="583" spans="1:8" x14ac:dyDescent="0.3">
      <c r="A583" t="s">
        <v>76</v>
      </c>
      <c r="B583" s="107">
        <v>44306</v>
      </c>
      <c r="C583" s="211">
        <v>1.244E-2</v>
      </c>
      <c r="D583" s="211">
        <v>1.0359999999999999E-2</v>
      </c>
      <c r="E583" s="211">
        <v>7.3299999999999997E-3</v>
      </c>
      <c r="F583" s="111">
        <f t="shared" si="24"/>
        <v>1.2439999999999999E-4</v>
      </c>
      <c r="G583" s="111">
        <f t="shared" si="25"/>
        <v>1.036E-4</v>
      </c>
      <c r="H583" s="111">
        <f t="shared" si="26"/>
        <v>7.3299999999999993E-5</v>
      </c>
    </row>
    <row r="584" spans="1:8" x14ac:dyDescent="0.3">
      <c r="A584" t="s">
        <v>76</v>
      </c>
      <c r="B584" s="107">
        <v>44307</v>
      </c>
      <c r="C584" s="211">
        <v>1.239E-2</v>
      </c>
      <c r="D584" s="211">
        <v>1.038E-2</v>
      </c>
      <c r="E584" s="211">
        <v>7.2100000000000003E-3</v>
      </c>
      <c r="F584" s="111">
        <f t="shared" si="24"/>
        <v>1.239E-4</v>
      </c>
      <c r="G584" s="111">
        <f t="shared" si="25"/>
        <v>1.038E-4</v>
      </c>
      <c r="H584" s="111">
        <f t="shared" si="26"/>
        <v>7.2100000000000004E-5</v>
      </c>
    </row>
    <row r="585" spans="1:8" x14ac:dyDescent="0.3">
      <c r="A585" t="s">
        <v>76</v>
      </c>
      <c r="B585" s="107">
        <v>44308</v>
      </c>
      <c r="C585" s="211">
        <v>1.206E-2</v>
      </c>
      <c r="D585" s="211">
        <v>1.0370000000000001E-2</v>
      </c>
      <c r="E585" s="211">
        <v>7.1199999999999996E-3</v>
      </c>
      <c r="F585" s="111">
        <f t="shared" si="24"/>
        <v>1.2059999999999999E-4</v>
      </c>
      <c r="G585" s="111">
        <f t="shared" si="25"/>
        <v>1.0370000000000001E-4</v>
      </c>
      <c r="H585" s="111">
        <f t="shared" si="26"/>
        <v>7.1199999999999996E-5</v>
      </c>
    </row>
    <row r="586" spans="1:8" x14ac:dyDescent="0.3">
      <c r="A586" t="s">
        <v>76</v>
      </c>
      <c r="B586" s="107">
        <v>44309</v>
      </c>
      <c r="C586" s="211">
        <v>1.187E-2</v>
      </c>
      <c r="D586" s="211">
        <v>1.0359999999999999E-2</v>
      </c>
      <c r="E586" s="211">
        <v>7.0499999999999998E-3</v>
      </c>
      <c r="F586" s="111">
        <f t="shared" si="24"/>
        <v>1.187E-4</v>
      </c>
      <c r="G586" s="111">
        <f t="shared" si="25"/>
        <v>1.036E-4</v>
      </c>
      <c r="H586" s="111">
        <f t="shared" si="26"/>
        <v>7.0499999999999992E-5</v>
      </c>
    </row>
    <row r="587" spans="1:8" x14ac:dyDescent="0.3">
      <c r="A587" t="s">
        <v>76</v>
      </c>
      <c r="B587" s="107">
        <v>44312</v>
      </c>
      <c r="C587" s="211">
        <v>1.1610000000000001E-2</v>
      </c>
      <c r="D587" s="211">
        <v>1.043E-2</v>
      </c>
      <c r="E587" s="211">
        <v>6.8999999999999999E-3</v>
      </c>
      <c r="F587" s="111">
        <f t="shared" si="24"/>
        <v>1.161E-4</v>
      </c>
      <c r="G587" s="111">
        <f t="shared" si="25"/>
        <v>1.043E-4</v>
      </c>
      <c r="H587" s="111">
        <f t="shared" si="26"/>
        <v>6.8999999999999997E-5</v>
      </c>
    </row>
    <row r="588" spans="1:8" x14ac:dyDescent="0.3">
      <c r="A588" t="s">
        <v>76</v>
      </c>
      <c r="B588" s="107">
        <v>44313</v>
      </c>
      <c r="C588" s="211">
        <v>1.163E-2</v>
      </c>
      <c r="D588" s="211">
        <v>1.0410000000000001E-2</v>
      </c>
      <c r="E588" s="211">
        <v>6.8399999999999997E-3</v>
      </c>
      <c r="F588" s="111">
        <f t="shared" si="24"/>
        <v>1.1629999999999999E-4</v>
      </c>
      <c r="G588" s="111">
        <f t="shared" si="25"/>
        <v>1.0410000000000001E-4</v>
      </c>
      <c r="H588" s="111">
        <f t="shared" si="26"/>
        <v>6.8399999999999996E-5</v>
      </c>
    </row>
    <row r="589" spans="1:8" x14ac:dyDescent="0.3">
      <c r="A589" t="s">
        <v>76</v>
      </c>
      <c r="B589" s="107">
        <v>44314</v>
      </c>
      <c r="C589" s="211">
        <v>1.1820000000000001E-2</v>
      </c>
      <c r="D589" s="211">
        <v>1.0410000000000001E-2</v>
      </c>
      <c r="E589" s="211">
        <v>6.8199999999999997E-3</v>
      </c>
      <c r="F589" s="111">
        <f t="shared" si="24"/>
        <v>1.182E-4</v>
      </c>
      <c r="G589" s="111">
        <f t="shared" si="25"/>
        <v>1.0410000000000001E-4</v>
      </c>
      <c r="H589" s="111">
        <f t="shared" si="26"/>
        <v>6.8199999999999991E-5</v>
      </c>
    </row>
    <row r="590" spans="1:8" x14ac:dyDescent="0.3">
      <c r="A590" t="s">
        <v>76</v>
      </c>
      <c r="B590" s="107">
        <v>44315</v>
      </c>
      <c r="C590" s="211">
        <v>1.223E-2</v>
      </c>
      <c r="D590" s="211">
        <v>1.042E-2</v>
      </c>
      <c r="E590" s="211">
        <v>6.8300000000000001E-3</v>
      </c>
      <c r="F590" s="111">
        <f t="shared" si="24"/>
        <v>1.2229999999999999E-4</v>
      </c>
      <c r="G590" s="111">
        <f t="shared" si="25"/>
        <v>1.042E-4</v>
      </c>
      <c r="H590" s="111">
        <f t="shared" si="26"/>
        <v>6.8300000000000007E-5</v>
      </c>
    </row>
    <row r="591" spans="1:8" x14ac:dyDescent="0.3">
      <c r="A591" t="s">
        <v>76</v>
      </c>
      <c r="B591" s="107">
        <v>44316</v>
      </c>
      <c r="C591" s="211">
        <v>1.248E-2</v>
      </c>
      <c r="D591" s="211">
        <v>1.0529999999999999E-2</v>
      </c>
      <c r="E591" s="211">
        <v>6.8700000000000002E-3</v>
      </c>
      <c r="F591" s="111">
        <f t="shared" si="24"/>
        <v>1.248E-4</v>
      </c>
      <c r="G591" s="111">
        <f t="shared" si="25"/>
        <v>1.053E-4</v>
      </c>
      <c r="H591" s="111">
        <f t="shared" si="26"/>
        <v>6.8700000000000003E-5</v>
      </c>
    </row>
    <row r="592" spans="1:8" x14ac:dyDescent="0.3">
      <c r="A592" t="s">
        <v>76</v>
      </c>
      <c r="B592" s="107">
        <v>44320</v>
      </c>
      <c r="C592" s="211">
        <v>9.8799999999999999E-3</v>
      </c>
      <c r="D592" s="211">
        <v>1.042E-2</v>
      </c>
      <c r="E592" s="211">
        <v>6.28E-3</v>
      </c>
      <c r="F592" s="111">
        <f t="shared" si="24"/>
        <v>9.8800000000000003E-5</v>
      </c>
      <c r="G592" s="111">
        <f t="shared" si="25"/>
        <v>1.042E-4</v>
      </c>
      <c r="H592" s="111">
        <f t="shared" si="26"/>
        <v>6.2799999999999995E-5</v>
      </c>
    </row>
    <row r="593" spans="1:8" x14ac:dyDescent="0.3">
      <c r="A593" t="s">
        <v>76</v>
      </c>
      <c r="B593" s="107">
        <v>44321</v>
      </c>
      <c r="C593" s="211">
        <v>9.8799999999999999E-3</v>
      </c>
      <c r="D593" s="211">
        <v>1.047E-2</v>
      </c>
      <c r="E593" s="211">
        <v>6.2599999999999999E-3</v>
      </c>
      <c r="F593" s="111">
        <f t="shared" si="24"/>
        <v>9.8800000000000003E-5</v>
      </c>
      <c r="G593" s="111">
        <f t="shared" si="25"/>
        <v>1.047E-4</v>
      </c>
      <c r="H593" s="111">
        <f t="shared" si="26"/>
        <v>6.2600000000000004E-5</v>
      </c>
    </row>
    <row r="594" spans="1:8" x14ac:dyDescent="0.3">
      <c r="A594" t="s">
        <v>76</v>
      </c>
      <c r="B594" s="107">
        <v>44322</v>
      </c>
      <c r="C594" s="211">
        <v>9.4299999999999991E-3</v>
      </c>
      <c r="D594" s="211">
        <v>1.0460000000000001E-2</v>
      </c>
      <c r="E594" s="211">
        <v>6.2300000000000003E-3</v>
      </c>
      <c r="F594" s="111">
        <f t="shared" si="24"/>
        <v>9.4299999999999988E-5</v>
      </c>
      <c r="G594" s="111">
        <f t="shared" si="25"/>
        <v>1.0460000000000001E-4</v>
      </c>
      <c r="H594" s="111">
        <f t="shared" si="26"/>
        <v>6.2299999999999996E-5</v>
      </c>
    </row>
    <row r="595" spans="1:8" x14ac:dyDescent="0.3">
      <c r="A595" t="s">
        <v>76</v>
      </c>
      <c r="B595" s="107">
        <v>44323</v>
      </c>
      <c r="C595" s="211">
        <v>9.2700000000000005E-3</v>
      </c>
      <c r="D595" s="211">
        <v>1.0410000000000001E-2</v>
      </c>
      <c r="E595" s="211">
        <v>6.2300000000000003E-3</v>
      </c>
      <c r="F595" s="111">
        <f t="shared" si="24"/>
        <v>9.2700000000000004E-5</v>
      </c>
      <c r="G595" s="111">
        <f t="shared" si="25"/>
        <v>1.0410000000000001E-4</v>
      </c>
      <c r="H595" s="111">
        <f t="shared" si="26"/>
        <v>6.2299999999999996E-5</v>
      </c>
    </row>
    <row r="596" spans="1:8" x14ac:dyDescent="0.3">
      <c r="A596" t="s">
        <v>76</v>
      </c>
      <c r="B596" s="107">
        <v>44326</v>
      </c>
      <c r="C596" s="211">
        <v>9.6500000000000006E-3</v>
      </c>
      <c r="D596" s="211">
        <v>1.0279999999999999E-2</v>
      </c>
      <c r="E596" s="211">
        <v>6.2700000000000004E-3</v>
      </c>
      <c r="F596" s="111">
        <f t="shared" si="24"/>
        <v>9.6500000000000001E-5</v>
      </c>
      <c r="G596" s="111">
        <f t="shared" si="25"/>
        <v>1.0279999999999999E-4</v>
      </c>
      <c r="H596" s="111">
        <f t="shared" si="26"/>
        <v>6.2700000000000006E-5</v>
      </c>
    </row>
    <row r="597" spans="1:8" x14ac:dyDescent="0.3">
      <c r="A597" t="s">
        <v>76</v>
      </c>
      <c r="B597" s="107">
        <v>44327</v>
      </c>
      <c r="C597" s="211">
        <v>9.7800000000000005E-3</v>
      </c>
      <c r="D597" s="211">
        <v>1.0330000000000001E-2</v>
      </c>
      <c r="E597" s="211">
        <v>6.3099999999999996E-3</v>
      </c>
      <c r="F597" s="111">
        <f t="shared" si="24"/>
        <v>9.7800000000000006E-5</v>
      </c>
      <c r="G597" s="111">
        <f t="shared" si="25"/>
        <v>1.033E-4</v>
      </c>
      <c r="H597" s="111">
        <f t="shared" si="26"/>
        <v>6.3100000000000002E-5</v>
      </c>
    </row>
    <row r="598" spans="1:8" x14ac:dyDescent="0.3">
      <c r="A598" t="s">
        <v>76</v>
      </c>
      <c r="B598" s="107">
        <v>44328</v>
      </c>
      <c r="C598" s="211">
        <v>9.7699999999999992E-3</v>
      </c>
      <c r="D598" s="211">
        <v>1.0330000000000001E-2</v>
      </c>
      <c r="E598" s="211">
        <v>6.2399999999999999E-3</v>
      </c>
      <c r="F598" s="111">
        <f t="shared" si="24"/>
        <v>9.769999999999999E-5</v>
      </c>
      <c r="G598" s="111">
        <f t="shared" si="25"/>
        <v>1.033E-4</v>
      </c>
      <c r="H598" s="111">
        <f t="shared" si="26"/>
        <v>6.2399999999999999E-5</v>
      </c>
    </row>
    <row r="599" spans="1:8" x14ac:dyDescent="0.3">
      <c r="A599" t="s">
        <v>76</v>
      </c>
      <c r="B599" s="107">
        <v>44329</v>
      </c>
      <c r="C599" s="211">
        <v>9.5999999999999992E-3</v>
      </c>
      <c r="D599" s="211">
        <v>1.03E-2</v>
      </c>
      <c r="E599" s="211">
        <v>6.1700000000000001E-3</v>
      </c>
      <c r="F599" s="111">
        <f t="shared" si="24"/>
        <v>9.5999999999999989E-5</v>
      </c>
      <c r="G599" s="111">
        <f t="shared" si="25"/>
        <v>1.03E-4</v>
      </c>
      <c r="H599" s="111">
        <f t="shared" si="26"/>
        <v>6.1699999999999995E-5</v>
      </c>
    </row>
    <row r="600" spans="1:8" x14ac:dyDescent="0.3">
      <c r="A600" t="s">
        <v>76</v>
      </c>
      <c r="B600" s="107">
        <v>44330</v>
      </c>
      <c r="C600" s="211">
        <v>9.5300000000000003E-3</v>
      </c>
      <c r="D600" s="211">
        <v>1.027E-2</v>
      </c>
      <c r="E600" s="211">
        <v>6.1799999999999997E-3</v>
      </c>
      <c r="F600" s="111">
        <f t="shared" si="24"/>
        <v>9.5299999999999999E-5</v>
      </c>
      <c r="G600" s="111">
        <f t="shared" si="25"/>
        <v>1.027E-4</v>
      </c>
      <c r="H600" s="111">
        <f t="shared" si="26"/>
        <v>6.1799999999999998E-5</v>
      </c>
    </row>
    <row r="601" spans="1:8" x14ac:dyDescent="0.3">
      <c r="A601" t="s">
        <v>76</v>
      </c>
      <c r="B601" s="107">
        <v>44333</v>
      </c>
      <c r="C601" s="211">
        <v>9.2899999999999996E-3</v>
      </c>
      <c r="D601" s="211">
        <v>1.022E-2</v>
      </c>
      <c r="E601" s="211">
        <v>6.0800000000000003E-3</v>
      </c>
      <c r="F601" s="111">
        <f t="shared" si="24"/>
        <v>9.2899999999999995E-5</v>
      </c>
      <c r="G601" s="111">
        <f t="shared" si="25"/>
        <v>1.022E-4</v>
      </c>
      <c r="H601" s="111">
        <f t="shared" si="26"/>
        <v>6.0800000000000001E-5</v>
      </c>
    </row>
    <row r="602" spans="1:8" x14ac:dyDescent="0.3">
      <c r="A602" t="s">
        <v>76</v>
      </c>
      <c r="B602" s="107">
        <v>44334</v>
      </c>
      <c r="C602" s="211">
        <v>9.3399999999999993E-3</v>
      </c>
      <c r="D602" s="211">
        <v>1.021E-2</v>
      </c>
      <c r="E602" s="211">
        <v>6.0200000000000002E-3</v>
      </c>
      <c r="F602" s="111">
        <f t="shared" si="24"/>
        <v>9.3399999999999993E-5</v>
      </c>
      <c r="G602" s="111">
        <f t="shared" si="25"/>
        <v>1.021E-4</v>
      </c>
      <c r="H602" s="111">
        <f t="shared" si="26"/>
        <v>6.02E-5</v>
      </c>
    </row>
    <row r="603" spans="1:8" x14ac:dyDescent="0.3">
      <c r="A603" t="s">
        <v>76</v>
      </c>
      <c r="B603" s="107">
        <v>44335</v>
      </c>
      <c r="C603" s="211">
        <v>8.8699999999999994E-3</v>
      </c>
      <c r="D603" s="211">
        <v>1.0200000000000001E-2</v>
      </c>
      <c r="E603" s="211">
        <v>5.96E-3</v>
      </c>
      <c r="F603" s="111">
        <f t="shared" si="24"/>
        <v>8.8699999999999988E-5</v>
      </c>
      <c r="G603" s="111">
        <f t="shared" si="25"/>
        <v>1.0200000000000001E-4</v>
      </c>
      <c r="H603" s="111">
        <f t="shared" si="26"/>
        <v>5.9599999999999999E-5</v>
      </c>
    </row>
    <row r="604" spans="1:8" x14ac:dyDescent="0.3">
      <c r="A604" t="s">
        <v>76</v>
      </c>
      <c r="B604" s="107">
        <v>44336</v>
      </c>
      <c r="C604" s="211">
        <v>8.8000000000000005E-3</v>
      </c>
      <c r="D604" s="211">
        <v>1.0200000000000001E-2</v>
      </c>
      <c r="E604" s="211">
        <v>5.9100000000000003E-3</v>
      </c>
      <c r="F604" s="111">
        <f t="shared" si="24"/>
        <v>8.8000000000000011E-5</v>
      </c>
      <c r="G604" s="111">
        <f t="shared" si="25"/>
        <v>1.0200000000000001E-4</v>
      </c>
      <c r="H604" s="111">
        <f t="shared" si="26"/>
        <v>5.91E-5</v>
      </c>
    </row>
    <row r="605" spans="1:8" x14ac:dyDescent="0.3">
      <c r="A605" t="s">
        <v>76</v>
      </c>
      <c r="B605" s="107">
        <v>44337</v>
      </c>
      <c r="C605" s="211">
        <v>8.6999999999999994E-3</v>
      </c>
      <c r="D605" s="211">
        <v>1.018E-2</v>
      </c>
      <c r="E605" s="211">
        <v>5.9199999999999999E-3</v>
      </c>
      <c r="F605" s="111">
        <f t="shared" si="24"/>
        <v>8.7000000000000001E-5</v>
      </c>
      <c r="G605" s="111">
        <f t="shared" si="25"/>
        <v>1.0179999999999999E-4</v>
      </c>
      <c r="H605" s="111">
        <f t="shared" si="26"/>
        <v>5.9200000000000002E-5</v>
      </c>
    </row>
    <row r="606" spans="1:8" x14ac:dyDescent="0.3">
      <c r="A606" t="s">
        <v>76</v>
      </c>
      <c r="B606" s="107">
        <v>44340</v>
      </c>
      <c r="C606" s="211">
        <v>8.7399999999999995E-3</v>
      </c>
      <c r="D606" s="211">
        <v>1.043E-2</v>
      </c>
      <c r="E606" s="211">
        <v>5.6899999999999997E-3</v>
      </c>
      <c r="F606" s="111">
        <f t="shared" si="24"/>
        <v>8.7399999999999997E-5</v>
      </c>
      <c r="G606" s="111">
        <f t="shared" si="25"/>
        <v>1.043E-4</v>
      </c>
      <c r="H606" s="111">
        <f t="shared" si="26"/>
        <v>5.6900000000000001E-5</v>
      </c>
    </row>
    <row r="607" spans="1:8" x14ac:dyDescent="0.3">
      <c r="A607" t="s">
        <v>76</v>
      </c>
      <c r="B607" s="107">
        <v>44341</v>
      </c>
      <c r="C607" s="211">
        <v>8.7200000000000003E-3</v>
      </c>
      <c r="D607" s="211">
        <v>1.0540000000000001E-2</v>
      </c>
      <c r="E607" s="211">
        <v>5.6499999999999996E-3</v>
      </c>
      <c r="F607" s="111">
        <f t="shared" si="24"/>
        <v>8.7200000000000005E-5</v>
      </c>
      <c r="G607" s="111">
        <f t="shared" si="25"/>
        <v>1.0540000000000001E-4</v>
      </c>
      <c r="H607" s="111">
        <f t="shared" si="26"/>
        <v>5.6499999999999998E-5</v>
      </c>
    </row>
    <row r="608" spans="1:8" x14ac:dyDescent="0.3">
      <c r="A608" t="s">
        <v>76</v>
      </c>
      <c r="B608" s="107">
        <v>44342</v>
      </c>
      <c r="C608" s="211">
        <v>8.5299999999999994E-3</v>
      </c>
      <c r="D608" s="211">
        <v>1.052E-2</v>
      </c>
      <c r="E608" s="211">
        <v>5.5900000000000004E-3</v>
      </c>
      <c r="F608" s="111">
        <f t="shared" si="24"/>
        <v>8.53E-5</v>
      </c>
      <c r="G608" s="111">
        <f t="shared" si="25"/>
        <v>1.052E-4</v>
      </c>
      <c r="H608" s="111">
        <f t="shared" si="26"/>
        <v>5.5900000000000004E-5</v>
      </c>
    </row>
    <row r="609" spans="1:8" x14ac:dyDescent="0.3">
      <c r="A609" t="s">
        <v>76</v>
      </c>
      <c r="B609" s="107">
        <v>44343</v>
      </c>
      <c r="C609" s="211">
        <v>8.5000000000000006E-3</v>
      </c>
      <c r="D609" s="211">
        <v>1.052E-2</v>
      </c>
      <c r="E609" s="211">
        <v>5.5900000000000004E-3</v>
      </c>
      <c r="F609" s="111">
        <f t="shared" si="24"/>
        <v>8.5000000000000006E-5</v>
      </c>
      <c r="G609" s="111">
        <f t="shared" si="25"/>
        <v>1.052E-4</v>
      </c>
      <c r="H609" s="111">
        <f t="shared" si="26"/>
        <v>5.5900000000000004E-5</v>
      </c>
    </row>
    <row r="610" spans="1:8" x14ac:dyDescent="0.3">
      <c r="A610" t="s">
        <v>76</v>
      </c>
      <c r="B610" s="107">
        <v>44344</v>
      </c>
      <c r="C610" s="211">
        <v>8.3300000000000006E-3</v>
      </c>
      <c r="D610" s="211">
        <v>1.055E-2</v>
      </c>
      <c r="E610" s="211">
        <v>5.6299999999999996E-3</v>
      </c>
      <c r="F610" s="111">
        <f t="shared" si="24"/>
        <v>8.3300000000000005E-5</v>
      </c>
      <c r="G610" s="111">
        <f t="shared" si="25"/>
        <v>1.055E-4</v>
      </c>
      <c r="H610" s="111">
        <f t="shared" si="26"/>
        <v>5.6299999999999993E-5</v>
      </c>
    </row>
    <row r="611" spans="1:8" x14ac:dyDescent="0.3">
      <c r="A611" t="s">
        <v>76</v>
      </c>
      <c r="B611" s="107">
        <v>44347</v>
      </c>
      <c r="C611" s="211">
        <v>5.0600000000000003E-3</v>
      </c>
      <c r="D611" s="211">
        <v>9.6399999999999993E-3</v>
      </c>
      <c r="E611" s="211">
        <v>5.1500000000000001E-3</v>
      </c>
      <c r="F611" s="111">
        <f t="shared" si="24"/>
        <v>5.0600000000000003E-5</v>
      </c>
      <c r="G611" s="111">
        <f t="shared" si="25"/>
        <v>9.6399999999999999E-5</v>
      </c>
      <c r="H611" s="111">
        <f t="shared" si="26"/>
        <v>5.1499999999999998E-5</v>
      </c>
    </row>
    <row r="612" spans="1:8" x14ac:dyDescent="0.3">
      <c r="A612" t="s">
        <v>76</v>
      </c>
      <c r="B612" s="107">
        <v>44348</v>
      </c>
      <c r="C612" s="211">
        <v>6.11E-3</v>
      </c>
      <c r="D612" s="211">
        <v>9.7400000000000004E-3</v>
      </c>
      <c r="E612" s="211">
        <v>4.9500000000000004E-3</v>
      </c>
      <c r="F612" s="111">
        <f t="shared" si="24"/>
        <v>6.1099999999999994E-5</v>
      </c>
      <c r="G612" s="111">
        <f t="shared" si="25"/>
        <v>9.7400000000000009E-5</v>
      </c>
      <c r="H612" s="111">
        <f t="shared" si="26"/>
        <v>4.9500000000000004E-5</v>
      </c>
    </row>
    <row r="613" spans="1:8" x14ac:dyDescent="0.3">
      <c r="A613" t="s">
        <v>76</v>
      </c>
      <c r="B613" s="107">
        <v>44349</v>
      </c>
      <c r="C613" s="211">
        <v>6.1700000000000001E-3</v>
      </c>
      <c r="D613" s="211">
        <v>9.75E-3</v>
      </c>
      <c r="E613" s="211">
        <v>4.9300000000000004E-3</v>
      </c>
      <c r="F613" s="111">
        <f t="shared" si="24"/>
        <v>6.1699999999999995E-5</v>
      </c>
      <c r="G613" s="111">
        <f t="shared" si="25"/>
        <v>9.7499999999999998E-5</v>
      </c>
      <c r="H613" s="111">
        <f t="shared" si="26"/>
        <v>4.9300000000000006E-5</v>
      </c>
    </row>
    <row r="614" spans="1:8" x14ac:dyDescent="0.3">
      <c r="A614" t="s">
        <v>76</v>
      </c>
      <c r="B614" s="107">
        <v>44351</v>
      </c>
      <c r="C614" s="211">
        <v>4.6800000000000001E-3</v>
      </c>
      <c r="D614" s="211">
        <v>9.1999999999999998E-3</v>
      </c>
      <c r="E614" s="211">
        <v>4.7400000000000003E-3</v>
      </c>
      <c r="F614" s="111">
        <f t="shared" si="24"/>
        <v>4.6799999999999999E-5</v>
      </c>
      <c r="G614" s="111">
        <f t="shared" si="25"/>
        <v>9.2E-5</v>
      </c>
      <c r="H614" s="111">
        <f t="shared" si="26"/>
        <v>4.74E-5</v>
      </c>
    </row>
    <row r="615" spans="1:8" x14ac:dyDescent="0.3">
      <c r="A615" t="s">
        <v>76</v>
      </c>
      <c r="B615" s="107">
        <v>44354</v>
      </c>
      <c r="C615" s="211">
        <v>4.6499999999999996E-3</v>
      </c>
      <c r="D615" s="211">
        <v>9.1599999999999997E-3</v>
      </c>
      <c r="E615" s="211">
        <v>4.6499999999999996E-3</v>
      </c>
      <c r="F615" s="111">
        <f t="shared" si="24"/>
        <v>4.6499999999999999E-5</v>
      </c>
      <c r="G615" s="111">
        <f t="shared" si="25"/>
        <v>9.1600000000000004E-5</v>
      </c>
      <c r="H615" s="111">
        <f t="shared" si="26"/>
        <v>4.6499999999999999E-5</v>
      </c>
    </row>
    <row r="616" spans="1:8" x14ac:dyDescent="0.3">
      <c r="A616" t="s">
        <v>76</v>
      </c>
      <c r="B616" s="107">
        <v>44355</v>
      </c>
      <c r="C616" s="211">
        <v>4.7200000000000002E-3</v>
      </c>
      <c r="D616" s="211">
        <v>9.0100000000000006E-3</v>
      </c>
      <c r="E616" s="211">
        <v>4.62E-3</v>
      </c>
      <c r="F616" s="111">
        <f t="shared" si="24"/>
        <v>4.7200000000000002E-5</v>
      </c>
      <c r="G616" s="111">
        <f t="shared" si="25"/>
        <v>9.0100000000000008E-5</v>
      </c>
      <c r="H616" s="111">
        <f t="shared" si="26"/>
        <v>4.6199999999999998E-5</v>
      </c>
    </row>
    <row r="617" spans="1:8" x14ac:dyDescent="0.3">
      <c r="A617" t="s">
        <v>76</v>
      </c>
      <c r="B617" s="107">
        <v>44356</v>
      </c>
      <c r="C617" s="211">
        <v>4.8500000000000001E-3</v>
      </c>
      <c r="D617" s="211">
        <v>8.9599999999999992E-3</v>
      </c>
      <c r="E617" s="211">
        <v>4.6299999999999996E-3</v>
      </c>
      <c r="F617" s="111">
        <f t="shared" si="24"/>
        <v>4.85E-5</v>
      </c>
      <c r="G617" s="111">
        <f t="shared" si="25"/>
        <v>8.9599999999999996E-5</v>
      </c>
      <c r="H617" s="111">
        <f t="shared" si="26"/>
        <v>4.6299999999999994E-5</v>
      </c>
    </row>
    <row r="618" spans="1:8" x14ac:dyDescent="0.3">
      <c r="A618" t="s">
        <v>76</v>
      </c>
      <c r="B618" s="107">
        <v>44357</v>
      </c>
      <c r="C618" s="211">
        <v>4.13E-3</v>
      </c>
      <c r="D618" s="211">
        <v>8.9599999999999992E-3</v>
      </c>
      <c r="E618" s="211">
        <v>4.64E-3</v>
      </c>
      <c r="F618" s="111">
        <f t="shared" si="24"/>
        <v>4.1300000000000001E-5</v>
      </c>
      <c r="G618" s="111">
        <f t="shared" si="25"/>
        <v>8.9599999999999996E-5</v>
      </c>
      <c r="H618" s="111">
        <f t="shared" si="26"/>
        <v>4.6400000000000003E-5</v>
      </c>
    </row>
    <row r="619" spans="1:8" x14ac:dyDescent="0.3">
      <c r="A619" t="s">
        <v>76</v>
      </c>
      <c r="B619" s="107">
        <v>44358</v>
      </c>
      <c r="C619" s="211">
        <v>4.0299999999999997E-3</v>
      </c>
      <c r="D619" s="211">
        <v>8.9300000000000004E-3</v>
      </c>
      <c r="E619" s="211">
        <v>4.6299999999999996E-3</v>
      </c>
      <c r="F619" s="111">
        <f t="shared" si="24"/>
        <v>4.0299999999999997E-5</v>
      </c>
      <c r="G619" s="111">
        <f t="shared" si="25"/>
        <v>8.9300000000000002E-5</v>
      </c>
      <c r="H619" s="111">
        <f t="shared" si="26"/>
        <v>4.6299999999999994E-5</v>
      </c>
    </row>
    <row r="620" spans="1:8" x14ac:dyDescent="0.3">
      <c r="A620" t="s">
        <v>76</v>
      </c>
      <c r="B620" s="107">
        <v>44361</v>
      </c>
      <c r="C620" s="211">
        <v>4.2599999999999999E-3</v>
      </c>
      <c r="D620" s="211">
        <v>8.9700000000000005E-3</v>
      </c>
      <c r="E620" s="211">
        <v>4.5900000000000003E-3</v>
      </c>
      <c r="F620" s="111">
        <f t="shared" si="24"/>
        <v>4.2599999999999999E-5</v>
      </c>
      <c r="G620" s="111">
        <f t="shared" si="25"/>
        <v>8.9700000000000012E-5</v>
      </c>
      <c r="H620" s="111">
        <f t="shared" si="26"/>
        <v>4.5900000000000004E-5</v>
      </c>
    </row>
    <row r="621" spans="1:8" x14ac:dyDescent="0.3">
      <c r="A621" t="s">
        <v>76</v>
      </c>
      <c r="B621" s="107">
        <v>44362</v>
      </c>
      <c r="C621" s="211">
        <v>4.4400000000000004E-3</v>
      </c>
      <c r="D621" s="211">
        <v>8.8199999999999997E-3</v>
      </c>
      <c r="E621" s="211">
        <v>4.6600000000000001E-3</v>
      </c>
      <c r="F621" s="111">
        <f t="shared" si="24"/>
        <v>4.4400000000000002E-5</v>
      </c>
      <c r="G621" s="111">
        <f t="shared" si="25"/>
        <v>8.8200000000000003E-5</v>
      </c>
      <c r="H621" s="111">
        <f t="shared" si="26"/>
        <v>4.6600000000000001E-5</v>
      </c>
    </row>
    <row r="622" spans="1:8" x14ac:dyDescent="0.3">
      <c r="A622" t="s">
        <v>76</v>
      </c>
      <c r="B622" s="107">
        <v>44363</v>
      </c>
      <c r="C622" s="211">
        <v>4.7600000000000003E-3</v>
      </c>
      <c r="D622" s="211">
        <v>8.77E-3</v>
      </c>
      <c r="E622" s="211">
        <v>4.6699999999999997E-3</v>
      </c>
      <c r="F622" s="111">
        <f t="shared" si="24"/>
        <v>4.7600000000000005E-5</v>
      </c>
      <c r="G622" s="111">
        <f t="shared" si="25"/>
        <v>8.7700000000000004E-5</v>
      </c>
      <c r="H622" s="111">
        <f t="shared" si="26"/>
        <v>4.6699999999999997E-5</v>
      </c>
    </row>
    <row r="623" spans="1:8" x14ac:dyDescent="0.3">
      <c r="A623" t="s">
        <v>76</v>
      </c>
      <c r="B623" s="107">
        <v>44364</v>
      </c>
      <c r="C623" s="211">
        <v>4.5199999999999997E-3</v>
      </c>
      <c r="D623" s="211">
        <v>8.7299999999999999E-3</v>
      </c>
      <c r="E623" s="211">
        <v>4.6600000000000001E-3</v>
      </c>
      <c r="F623" s="111">
        <f t="shared" si="24"/>
        <v>4.5199999999999994E-5</v>
      </c>
      <c r="G623" s="111">
        <f t="shared" si="25"/>
        <v>8.7299999999999994E-5</v>
      </c>
      <c r="H623" s="111">
        <f t="shared" si="26"/>
        <v>4.6600000000000001E-5</v>
      </c>
    </row>
    <row r="624" spans="1:8" x14ac:dyDescent="0.3">
      <c r="A624" t="s">
        <v>76</v>
      </c>
      <c r="B624" s="107">
        <v>44365</v>
      </c>
      <c r="C624" s="211">
        <v>4.6100000000000004E-3</v>
      </c>
      <c r="D624" s="211">
        <v>8.6999999999999994E-3</v>
      </c>
      <c r="E624" s="211">
        <v>4.6800000000000001E-3</v>
      </c>
      <c r="F624" s="111">
        <f t="shared" si="24"/>
        <v>4.6100000000000002E-5</v>
      </c>
      <c r="G624" s="111">
        <f t="shared" si="25"/>
        <v>8.7000000000000001E-5</v>
      </c>
      <c r="H624" s="111">
        <f t="shared" si="26"/>
        <v>4.6799999999999999E-5</v>
      </c>
    </row>
    <row r="625" spans="1:8" x14ac:dyDescent="0.3">
      <c r="A625" t="s">
        <v>76</v>
      </c>
      <c r="B625" s="107">
        <v>44368</v>
      </c>
      <c r="C625" s="211">
        <v>4.81E-3</v>
      </c>
      <c r="D625" s="211">
        <v>8.7100000000000007E-3</v>
      </c>
      <c r="E625" s="211">
        <v>4.7299999999999998E-3</v>
      </c>
      <c r="F625" s="111">
        <f t="shared" si="24"/>
        <v>4.8100000000000004E-5</v>
      </c>
      <c r="G625" s="111">
        <f t="shared" si="25"/>
        <v>8.7100000000000003E-5</v>
      </c>
      <c r="H625" s="111">
        <f t="shared" si="26"/>
        <v>4.7299999999999998E-5</v>
      </c>
    </row>
    <row r="626" spans="1:8" x14ac:dyDescent="0.3">
      <c r="A626" t="s">
        <v>76</v>
      </c>
      <c r="B626" s="107">
        <v>44369</v>
      </c>
      <c r="C626" s="211">
        <v>4.9100000000000003E-3</v>
      </c>
      <c r="D626" s="211">
        <v>8.5000000000000006E-3</v>
      </c>
      <c r="E626" s="211">
        <v>4.7499999999999999E-3</v>
      </c>
      <c r="F626" s="111">
        <f t="shared" si="24"/>
        <v>4.9100000000000001E-5</v>
      </c>
      <c r="G626" s="111">
        <f t="shared" si="25"/>
        <v>8.5000000000000006E-5</v>
      </c>
      <c r="H626" s="111">
        <f t="shared" si="26"/>
        <v>4.7499999999999996E-5</v>
      </c>
    </row>
    <row r="627" spans="1:8" x14ac:dyDescent="0.3">
      <c r="A627" t="s">
        <v>76</v>
      </c>
      <c r="B627" s="107">
        <v>44370</v>
      </c>
      <c r="C627" s="211">
        <v>5.2399999999999999E-3</v>
      </c>
      <c r="D627" s="211">
        <v>8.5000000000000006E-3</v>
      </c>
      <c r="E627" s="211">
        <v>4.7699999999999999E-3</v>
      </c>
      <c r="F627" s="111">
        <f t="shared" si="24"/>
        <v>5.24E-5</v>
      </c>
      <c r="G627" s="111">
        <f t="shared" si="25"/>
        <v>8.5000000000000006E-5</v>
      </c>
      <c r="H627" s="111">
        <f t="shared" si="26"/>
        <v>4.7700000000000001E-5</v>
      </c>
    </row>
    <row r="628" spans="1:8" x14ac:dyDescent="0.3">
      <c r="A628" t="s">
        <v>76</v>
      </c>
      <c r="B628" s="107">
        <v>44371</v>
      </c>
      <c r="C628" s="211">
        <v>5.0600000000000003E-3</v>
      </c>
      <c r="D628" s="211">
        <v>8.5199999999999998E-3</v>
      </c>
      <c r="E628" s="211">
        <v>4.9300000000000004E-3</v>
      </c>
      <c r="F628" s="111">
        <f t="shared" si="24"/>
        <v>5.0600000000000003E-5</v>
      </c>
      <c r="G628" s="111">
        <f t="shared" si="25"/>
        <v>8.5199999999999997E-5</v>
      </c>
      <c r="H628" s="111">
        <f t="shared" si="26"/>
        <v>4.9300000000000006E-5</v>
      </c>
    </row>
    <row r="629" spans="1:8" x14ac:dyDescent="0.3">
      <c r="A629" t="s">
        <v>76</v>
      </c>
      <c r="B629" s="107">
        <v>44372</v>
      </c>
      <c r="C629" s="211">
        <v>5.13E-3</v>
      </c>
      <c r="D629" s="211">
        <v>8.5100000000000002E-3</v>
      </c>
      <c r="E629" s="211">
        <v>4.96E-3</v>
      </c>
      <c r="F629" s="111">
        <f t="shared" si="24"/>
        <v>5.13E-5</v>
      </c>
      <c r="G629" s="111">
        <f t="shared" si="25"/>
        <v>8.5100000000000009E-5</v>
      </c>
      <c r="H629" s="111">
        <f t="shared" si="26"/>
        <v>4.9599999999999999E-5</v>
      </c>
    </row>
    <row r="630" spans="1:8" x14ac:dyDescent="0.3">
      <c r="A630" t="s">
        <v>76</v>
      </c>
      <c r="B630" s="107">
        <v>44375</v>
      </c>
      <c r="C630" s="211">
        <v>4.4200000000000003E-3</v>
      </c>
      <c r="D630" s="211">
        <v>8.2699999999999996E-3</v>
      </c>
      <c r="E630" s="211">
        <v>5.6299999999999996E-3</v>
      </c>
      <c r="F630" s="111">
        <f t="shared" si="24"/>
        <v>4.4200000000000004E-5</v>
      </c>
      <c r="G630" s="111">
        <f t="shared" si="25"/>
        <v>8.2699999999999991E-5</v>
      </c>
      <c r="H630" s="111">
        <f t="shared" si="26"/>
        <v>5.6299999999999993E-5</v>
      </c>
    </row>
    <row r="631" spans="1:8" x14ac:dyDescent="0.3">
      <c r="A631" t="s">
        <v>76</v>
      </c>
      <c r="B631" s="107">
        <v>44376</v>
      </c>
      <c r="C631" s="211">
        <v>4.5900000000000003E-3</v>
      </c>
      <c r="D631" s="211">
        <v>8.2299999999999995E-3</v>
      </c>
      <c r="E631" s="211">
        <v>5.64E-3</v>
      </c>
      <c r="F631" s="111">
        <f t="shared" si="24"/>
        <v>4.5900000000000004E-5</v>
      </c>
      <c r="G631" s="111">
        <f t="shared" si="25"/>
        <v>8.2299999999999995E-5</v>
      </c>
      <c r="H631" s="111">
        <f t="shared" si="26"/>
        <v>5.6400000000000002E-5</v>
      </c>
    </row>
    <row r="632" spans="1:8" x14ac:dyDescent="0.3">
      <c r="A632" t="s">
        <v>76</v>
      </c>
      <c r="B632" s="107">
        <v>44377</v>
      </c>
      <c r="C632" s="211">
        <v>4.6699999999999997E-3</v>
      </c>
      <c r="D632" s="211">
        <v>8.1700000000000002E-3</v>
      </c>
      <c r="E632" s="211">
        <v>5.5999999999999999E-3</v>
      </c>
      <c r="F632" s="111">
        <f t="shared" si="24"/>
        <v>4.6699999999999997E-5</v>
      </c>
      <c r="G632" s="111">
        <f t="shared" si="25"/>
        <v>8.1700000000000007E-5</v>
      </c>
      <c r="H632" s="111">
        <f t="shared" si="26"/>
        <v>5.5999999999999999E-5</v>
      </c>
    </row>
    <row r="633" spans="1:8" x14ac:dyDescent="0.3">
      <c r="A633" t="s">
        <v>76</v>
      </c>
      <c r="B633" s="107">
        <v>44378</v>
      </c>
      <c r="C633" s="211">
        <v>8.1700000000000002E-3</v>
      </c>
      <c r="D633" s="211">
        <v>8.1499999999999993E-3</v>
      </c>
      <c r="E633" s="211">
        <v>6.9300000000000004E-3</v>
      </c>
      <c r="F633" s="111">
        <f t="shared" si="24"/>
        <v>8.1700000000000007E-5</v>
      </c>
      <c r="G633" s="111">
        <f t="shared" si="25"/>
        <v>8.1499999999999989E-5</v>
      </c>
      <c r="H633" s="111">
        <f t="shared" si="26"/>
        <v>6.9300000000000004E-5</v>
      </c>
    </row>
    <row r="634" spans="1:8" x14ac:dyDescent="0.3">
      <c r="A634" t="s">
        <v>76</v>
      </c>
      <c r="B634" s="107">
        <v>44379</v>
      </c>
      <c r="C634" s="211">
        <v>8.2299999999999995E-3</v>
      </c>
      <c r="D634" s="211">
        <v>8.1499999999999993E-3</v>
      </c>
      <c r="E634" s="211">
        <v>6.9499999999999996E-3</v>
      </c>
      <c r="F634" s="111">
        <f t="shared" si="24"/>
        <v>8.2299999999999995E-5</v>
      </c>
      <c r="G634" s="111">
        <f t="shared" si="25"/>
        <v>8.1499999999999989E-5</v>
      </c>
      <c r="H634" s="111">
        <f t="shared" si="26"/>
        <v>6.9499999999999995E-5</v>
      </c>
    </row>
    <row r="635" spans="1:8" x14ac:dyDescent="0.3">
      <c r="A635" t="s">
        <v>76</v>
      </c>
      <c r="B635" s="107">
        <v>44382</v>
      </c>
      <c r="C635" s="211">
        <v>1.0999999999999999E-2</v>
      </c>
      <c r="D635" s="211">
        <v>8.5299999999999994E-3</v>
      </c>
      <c r="E635" s="211">
        <v>7.2700000000000004E-3</v>
      </c>
      <c r="F635" s="111">
        <f t="shared" si="24"/>
        <v>1.0999999999999999E-4</v>
      </c>
      <c r="G635" s="111">
        <f t="shared" si="25"/>
        <v>8.53E-5</v>
      </c>
      <c r="H635" s="111">
        <f t="shared" si="26"/>
        <v>7.2700000000000005E-5</v>
      </c>
    </row>
    <row r="636" spans="1:8" x14ac:dyDescent="0.3">
      <c r="A636" t="s">
        <v>76</v>
      </c>
      <c r="B636" s="107">
        <v>44383</v>
      </c>
      <c r="C636" s="211">
        <v>1.103E-2</v>
      </c>
      <c r="D636" s="211">
        <v>8.3700000000000007E-3</v>
      </c>
      <c r="E636" s="211">
        <v>7.2899999999999996E-3</v>
      </c>
      <c r="F636" s="111">
        <f t="shared" si="24"/>
        <v>1.103E-4</v>
      </c>
      <c r="G636" s="111">
        <f t="shared" si="25"/>
        <v>8.3700000000000002E-5</v>
      </c>
      <c r="H636" s="111">
        <f t="shared" si="26"/>
        <v>7.2899999999999997E-5</v>
      </c>
    </row>
    <row r="637" spans="1:8" x14ac:dyDescent="0.3">
      <c r="A637" t="s">
        <v>76</v>
      </c>
      <c r="B637" s="107">
        <v>44384</v>
      </c>
      <c r="C637" s="211">
        <v>1.1429999999999999E-2</v>
      </c>
      <c r="D637" s="211">
        <v>8.4100000000000008E-3</v>
      </c>
      <c r="E637" s="211">
        <v>7.8499999999999993E-3</v>
      </c>
      <c r="F637" s="111">
        <f t="shared" ref="F637:F700" si="27">C637/100</f>
        <v>1.1429999999999999E-4</v>
      </c>
      <c r="G637" s="111">
        <f t="shared" ref="G637:G700" si="28">D637/100</f>
        <v>8.4100000000000011E-5</v>
      </c>
      <c r="H637" s="111">
        <f t="shared" ref="H637:H700" si="29">E637/100</f>
        <v>7.8499999999999997E-5</v>
      </c>
    </row>
    <row r="638" spans="1:8" x14ac:dyDescent="0.3">
      <c r="A638" t="s">
        <v>76</v>
      </c>
      <c r="B638" s="107">
        <v>44385</v>
      </c>
      <c r="C638" s="211">
        <v>1.17E-2</v>
      </c>
      <c r="D638" s="211">
        <v>8.4499999999999992E-3</v>
      </c>
      <c r="E638" s="211">
        <v>8.0499999999999999E-3</v>
      </c>
      <c r="F638" s="111">
        <f t="shared" si="27"/>
        <v>1.17E-4</v>
      </c>
      <c r="G638" s="111">
        <f t="shared" si="28"/>
        <v>8.4499999999999994E-5</v>
      </c>
      <c r="H638" s="111">
        <f t="shared" si="29"/>
        <v>8.0500000000000005E-5</v>
      </c>
    </row>
    <row r="639" spans="1:8" x14ac:dyDescent="0.3">
      <c r="A639" t="s">
        <v>76</v>
      </c>
      <c r="B639" s="107">
        <v>44386</v>
      </c>
      <c r="C639" s="211">
        <v>1.1730000000000001E-2</v>
      </c>
      <c r="D639" s="211">
        <v>8.4499999999999992E-3</v>
      </c>
      <c r="E639" s="211">
        <v>8.0599999999999995E-3</v>
      </c>
      <c r="F639" s="111">
        <f t="shared" si="27"/>
        <v>1.1730000000000001E-4</v>
      </c>
      <c r="G639" s="111">
        <f t="shared" si="28"/>
        <v>8.4499999999999994E-5</v>
      </c>
      <c r="H639" s="111">
        <f t="shared" si="29"/>
        <v>8.0599999999999994E-5</v>
      </c>
    </row>
    <row r="640" spans="1:8" x14ac:dyDescent="0.3">
      <c r="A640" t="s">
        <v>76</v>
      </c>
      <c r="B640" s="107">
        <v>44389</v>
      </c>
      <c r="C640" s="211">
        <v>1.1939999999999999E-2</v>
      </c>
      <c r="D640" s="211">
        <v>8.5500000000000003E-3</v>
      </c>
      <c r="E640" s="211">
        <v>8.5400000000000007E-3</v>
      </c>
      <c r="F640" s="111">
        <f t="shared" si="27"/>
        <v>1.1939999999999999E-4</v>
      </c>
      <c r="G640" s="111">
        <f t="shared" si="28"/>
        <v>8.5500000000000005E-5</v>
      </c>
      <c r="H640" s="111">
        <f t="shared" si="29"/>
        <v>8.5400000000000002E-5</v>
      </c>
    </row>
    <row r="641" spans="1:8" x14ac:dyDescent="0.3">
      <c r="A641" t="s">
        <v>76</v>
      </c>
      <c r="B641" s="107">
        <v>44390</v>
      </c>
      <c r="C641" s="211">
        <v>1.2E-2</v>
      </c>
      <c r="D641" s="211">
        <v>8.5599999999999999E-3</v>
      </c>
      <c r="E641" s="211">
        <v>8.6899999999999998E-3</v>
      </c>
      <c r="F641" s="111">
        <f t="shared" si="27"/>
        <v>1.2E-4</v>
      </c>
      <c r="G641" s="111">
        <f t="shared" si="28"/>
        <v>8.5599999999999994E-5</v>
      </c>
      <c r="H641" s="111">
        <f t="shared" si="29"/>
        <v>8.6899999999999998E-5</v>
      </c>
    </row>
    <row r="642" spans="1:8" x14ac:dyDescent="0.3">
      <c r="A642" t="s">
        <v>76</v>
      </c>
      <c r="B642" s="107">
        <v>44391</v>
      </c>
      <c r="C642" s="211">
        <v>1.2070000000000001E-2</v>
      </c>
      <c r="D642" s="211">
        <v>8.5699999999999995E-3</v>
      </c>
      <c r="E642" s="211">
        <v>8.8599999999999998E-3</v>
      </c>
      <c r="F642" s="111">
        <f t="shared" si="27"/>
        <v>1.2070000000000001E-4</v>
      </c>
      <c r="G642" s="111">
        <f t="shared" si="28"/>
        <v>8.5699999999999996E-5</v>
      </c>
      <c r="H642" s="111">
        <f t="shared" si="29"/>
        <v>8.8599999999999999E-5</v>
      </c>
    </row>
    <row r="643" spans="1:8" x14ac:dyDescent="0.3">
      <c r="A643" t="s">
        <v>76</v>
      </c>
      <c r="B643" s="107">
        <v>44392</v>
      </c>
      <c r="C643" s="211">
        <v>1.2070000000000001E-2</v>
      </c>
      <c r="D643" s="211">
        <v>8.5500000000000003E-3</v>
      </c>
      <c r="E643" s="211">
        <v>8.9599999999999992E-3</v>
      </c>
      <c r="F643" s="111">
        <f t="shared" si="27"/>
        <v>1.2070000000000001E-4</v>
      </c>
      <c r="G643" s="111">
        <f t="shared" si="28"/>
        <v>8.5500000000000005E-5</v>
      </c>
      <c r="H643" s="111">
        <f t="shared" si="29"/>
        <v>8.9599999999999996E-5</v>
      </c>
    </row>
    <row r="644" spans="1:8" x14ac:dyDescent="0.3">
      <c r="A644" t="s">
        <v>76</v>
      </c>
      <c r="B644" s="107">
        <v>44393</v>
      </c>
      <c r="C644" s="211">
        <v>1.2070000000000001E-2</v>
      </c>
      <c r="D644" s="211">
        <v>8.5400000000000007E-3</v>
      </c>
      <c r="E644" s="211">
        <v>8.9899999999999997E-3</v>
      </c>
      <c r="F644" s="111">
        <f t="shared" si="27"/>
        <v>1.2070000000000001E-4</v>
      </c>
      <c r="G644" s="111">
        <f t="shared" si="28"/>
        <v>8.5400000000000002E-5</v>
      </c>
      <c r="H644" s="111">
        <f t="shared" si="29"/>
        <v>8.9900000000000003E-5</v>
      </c>
    </row>
    <row r="645" spans="1:8" x14ac:dyDescent="0.3">
      <c r="A645" t="s">
        <v>76</v>
      </c>
      <c r="B645" s="107">
        <v>44396</v>
      </c>
      <c r="C645" s="211">
        <v>1.235E-2</v>
      </c>
      <c r="D645" s="211">
        <v>8.5699999999999995E-3</v>
      </c>
      <c r="E645" s="211">
        <v>9.1900000000000003E-3</v>
      </c>
      <c r="F645" s="111">
        <f t="shared" si="27"/>
        <v>1.2349999999999999E-4</v>
      </c>
      <c r="G645" s="111">
        <f t="shared" si="28"/>
        <v>8.5699999999999996E-5</v>
      </c>
      <c r="H645" s="111">
        <f t="shared" si="29"/>
        <v>9.1899999999999998E-5</v>
      </c>
    </row>
    <row r="646" spans="1:8" x14ac:dyDescent="0.3">
      <c r="A646" t="s">
        <v>76</v>
      </c>
      <c r="B646" s="107">
        <v>44397</v>
      </c>
      <c r="C646" s="211">
        <v>1.244E-2</v>
      </c>
      <c r="D646" s="211">
        <v>8.6E-3</v>
      </c>
      <c r="E646" s="211">
        <v>9.4800000000000006E-3</v>
      </c>
      <c r="F646" s="111">
        <f t="shared" si="27"/>
        <v>1.2439999999999999E-4</v>
      </c>
      <c r="G646" s="111">
        <f t="shared" si="28"/>
        <v>8.6000000000000003E-5</v>
      </c>
      <c r="H646" s="111">
        <f t="shared" si="29"/>
        <v>9.48E-5</v>
      </c>
    </row>
    <row r="647" spans="1:8" x14ac:dyDescent="0.3">
      <c r="A647" t="s">
        <v>76</v>
      </c>
      <c r="B647" s="107">
        <v>44398</v>
      </c>
      <c r="C647" s="211">
        <v>1.24E-2</v>
      </c>
      <c r="D647" s="211">
        <v>8.5900000000000004E-3</v>
      </c>
      <c r="E647" s="211">
        <v>9.4800000000000006E-3</v>
      </c>
      <c r="F647" s="111">
        <f t="shared" si="27"/>
        <v>1.2400000000000001E-4</v>
      </c>
      <c r="G647" s="111">
        <f t="shared" si="28"/>
        <v>8.5900000000000001E-5</v>
      </c>
      <c r="H647" s="111">
        <f t="shared" si="29"/>
        <v>9.48E-5</v>
      </c>
    </row>
    <row r="648" spans="1:8" x14ac:dyDescent="0.3">
      <c r="A648" t="s">
        <v>76</v>
      </c>
      <c r="B648" s="107">
        <v>44399</v>
      </c>
      <c r="C648" s="211">
        <v>1.257E-2</v>
      </c>
      <c r="D648" s="211">
        <v>8.6300000000000005E-3</v>
      </c>
      <c r="E648" s="211">
        <v>9.4900000000000002E-3</v>
      </c>
      <c r="F648" s="111">
        <f t="shared" si="27"/>
        <v>1.2569999999999999E-4</v>
      </c>
      <c r="G648" s="111">
        <f t="shared" si="28"/>
        <v>8.6300000000000011E-5</v>
      </c>
      <c r="H648" s="111">
        <f t="shared" si="29"/>
        <v>9.4900000000000003E-5</v>
      </c>
    </row>
    <row r="649" spans="1:8" x14ac:dyDescent="0.3">
      <c r="A649" t="s">
        <v>76</v>
      </c>
      <c r="B649" s="107">
        <v>44400</v>
      </c>
      <c r="C649" s="211">
        <v>1.247E-2</v>
      </c>
      <c r="D649" s="211">
        <v>8.6599999999999993E-3</v>
      </c>
      <c r="E649" s="211">
        <v>9.5099999999999994E-3</v>
      </c>
      <c r="F649" s="111">
        <f t="shared" si="27"/>
        <v>1.247E-4</v>
      </c>
      <c r="G649" s="111">
        <f t="shared" si="28"/>
        <v>8.6599999999999991E-5</v>
      </c>
      <c r="H649" s="111">
        <f t="shared" si="29"/>
        <v>9.5099999999999994E-5</v>
      </c>
    </row>
    <row r="650" spans="1:8" x14ac:dyDescent="0.3">
      <c r="A650" t="s">
        <v>76</v>
      </c>
      <c r="B650" s="107">
        <v>44403</v>
      </c>
      <c r="C650" s="211">
        <v>1.2449999999999999E-2</v>
      </c>
      <c r="D650" s="211">
        <v>8.7299999999999999E-3</v>
      </c>
      <c r="E650" s="211">
        <v>9.5700000000000004E-3</v>
      </c>
      <c r="F650" s="111">
        <f t="shared" si="27"/>
        <v>1.2449999999999999E-4</v>
      </c>
      <c r="G650" s="111">
        <f t="shared" si="28"/>
        <v>8.7299999999999994E-5</v>
      </c>
      <c r="H650" s="111">
        <f t="shared" si="29"/>
        <v>9.5700000000000009E-5</v>
      </c>
    </row>
    <row r="651" spans="1:8" x14ac:dyDescent="0.3">
      <c r="A651" t="s">
        <v>76</v>
      </c>
      <c r="B651" s="107">
        <v>44404</v>
      </c>
      <c r="C651" s="211">
        <v>1.259E-2</v>
      </c>
      <c r="D651" s="211">
        <v>8.7799999999999996E-3</v>
      </c>
      <c r="E651" s="211">
        <v>9.5899999999999996E-3</v>
      </c>
      <c r="F651" s="111">
        <f t="shared" si="27"/>
        <v>1.259E-4</v>
      </c>
      <c r="G651" s="111">
        <f t="shared" si="28"/>
        <v>8.7799999999999993E-5</v>
      </c>
      <c r="H651" s="111">
        <f t="shared" si="29"/>
        <v>9.59E-5</v>
      </c>
    </row>
    <row r="652" spans="1:8" x14ac:dyDescent="0.3">
      <c r="A652" t="s">
        <v>76</v>
      </c>
      <c r="B652" s="107">
        <v>44405</v>
      </c>
      <c r="C652" s="211">
        <v>1.3729999999999999E-2</v>
      </c>
      <c r="D652" s="211">
        <v>8.7799999999999996E-3</v>
      </c>
      <c r="E652" s="211">
        <v>9.5899999999999996E-3</v>
      </c>
      <c r="F652" s="111">
        <f t="shared" si="27"/>
        <v>1.373E-4</v>
      </c>
      <c r="G652" s="111">
        <f t="shared" si="28"/>
        <v>8.7799999999999993E-5</v>
      </c>
      <c r="H652" s="111">
        <f t="shared" si="29"/>
        <v>9.59E-5</v>
      </c>
    </row>
    <row r="653" spans="1:8" x14ac:dyDescent="0.3">
      <c r="A653" t="s">
        <v>76</v>
      </c>
      <c r="B653" s="107">
        <v>44406</v>
      </c>
      <c r="C653" s="211">
        <v>1.397E-2</v>
      </c>
      <c r="D653" s="211">
        <v>8.7600000000000004E-3</v>
      </c>
      <c r="E653" s="211">
        <v>9.5899999999999996E-3</v>
      </c>
      <c r="F653" s="111">
        <f t="shared" si="27"/>
        <v>1.3970000000000001E-4</v>
      </c>
      <c r="G653" s="111">
        <f t="shared" si="28"/>
        <v>8.7600000000000002E-5</v>
      </c>
      <c r="H653" s="111">
        <f t="shared" si="29"/>
        <v>9.59E-5</v>
      </c>
    </row>
    <row r="654" spans="1:8" x14ac:dyDescent="0.3">
      <c r="A654" t="s">
        <v>76</v>
      </c>
      <c r="B654" s="107">
        <v>44407</v>
      </c>
      <c r="C654" s="211">
        <v>1.427E-2</v>
      </c>
      <c r="D654" s="211">
        <v>8.7100000000000007E-3</v>
      </c>
      <c r="E654" s="211">
        <v>9.6200000000000001E-3</v>
      </c>
      <c r="F654" s="111">
        <f t="shared" si="27"/>
        <v>1.427E-4</v>
      </c>
      <c r="G654" s="111">
        <f t="shared" si="28"/>
        <v>8.7100000000000003E-5</v>
      </c>
      <c r="H654" s="111">
        <f t="shared" si="29"/>
        <v>9.6200000000000007E-5</v>
      </c>
    </row>
    <row r="655" spans="1:8" x14ac:dyDescent="0.3">
      <c r="A655" t="s">
        <v>76</v>
      </c>
      <c r="B655" s="107">
        <v>44410</v>
      </c>
      <c r="C655" s="211">
        <v>1.406E-2</v>
      </c>
      <c r="D655" s="211">
        <v>9.58E-3</v>
      </c>
      <c r="E655" s="211">
        <v>9.9799999999999993E-3</v>
      </c>
      <c r="F655" s="111">
        <f t="shared" si="27"/>
        <v>1.406E-4</v>
      </c>
      <c r="G655" s="111">
        <f t="shared" si="28"/>
        <v>9.5799999999999998E-5</v>
      </c>
      <c r="H655" s="111">
        <f t="shared" si="29"/>
        <v>9.9799999999999986E-5</v>
      </c>
    </row>
    <row r="656" spans="1:8" x14ac:dyDescent="0.3">
      <c r="A656" t="s">
        <v>76</v>
      </c>
      <c r="B656" s="107">
        <v>44411</v>
      </c>
      <c r="C656" s="211">
        <v>1.359E-2</v>
      </c>
      <c r="D656" s="211">
        <v>9.4599999999999997E-3</v>
      </c>
      <c r="E656" s="211">
        <v>9.9399999999999992E-3</v>
      </c>
      <c r="F656" s="111">
        <f t="shared" si="27"/>
        <v>1.359E-4</v>
      </c>
      <c r="G656" s="111">
        <f t="shared" si="28"/>
        <v>9.4599999999999996E-5</v>
      </c>
      <c r="H656" s="111">
        <f t="shared" si="29"/>
        <v>9.939999999999999E-5</v>
      </c>
    </row>
    <row r="657" spans="1:8" x14ac:dyDescent="0.3">
      <c r="A657" t="s">
        <v>76</v>
      </c>
      <c r="B657" s="107">
        <v>44412</v>
      </c>
      <c r="C657" s="211">
        <v>1.3299999999999999E-2</v>
      </c>
      <c r="D657" s="211">
        <v>9.4000000000000004E-3</v>
      </c>
      <c r="E657" s="211">
        <v>9.9000000000000008E-3</v>
      </c>
      <c r="F657" s="111">
        <f t="shared" si="27"/>
        <v>1.3299999999999998E-4</v>
      </c>
      <c r="G657" s="111">
        <f t="shared" si="28"/>
        <v>9.4000000000000008E-5</v>
      </c>
      <c r="H657" s="111">
        <f t="shared" si="29"/>
        <v>9.9000000000000008E-5</v>
      </c>
    </row>
    <row r="658" spans="1:8" x14ac:dyDescent="0.3">
      <c r="A658" t="s">
        <v>76</v>
      </c>
      <c r="B658" s="107">
        <v>44413</v>
      </c>
      <c r="C658" s="211">
        <v>1.223E-2</v>
      </c>
      <c r="D658" s="211">
        <v>9.2899999999999996E-3</v>
      </c>
      <c r="E658" s="211">
        <v>9.8700000000000003E-3</v>
      </c>
      <c r="F658" s="111">
        <f t="shared" si="27"/>
        <v>1.2229999999999999E-4</v>
      </c>
      <c r="G658" s="111">
        <f t="shared" si="28"/>
        <v>9.2899999999999995E-5</v>
      </c>
      <c r="H658" s="111">
        <f t="shared" si="29"/>
        <v>9.87E-5</v>
      </c>
    </row>
    <row r="659" spans="1:8" x14ac:dyDescent="0.3">
      <c r="A659" t="s">
        <v>76</v>
      </c>
      <c r="B659" s="107">
        <v>44414</v>
      </c>
      <c r="C659" s="211">
        <v>1.206E-2</v>
      </c>
      <c r="D659" s="211">
        <v>9.2700000000000005E-3</v>
      </c>
      <c r="E659" s="211">
        <v>9.8600000000000007E-3</v>
      </c>
      <c r="F659" s="111">
        <f t="shared" si="27"/>
        <v>1.2059999999999999E-4</v>
      </c>
      <c r="G659" s="111">
        <f t="shared" si="28"/>
        <v>9.2700000000000004E-5</v>
      </c>
      <c r="H659" s="111">
        <f t="shared" si="29"/>
        <v>9.8600000000000011E-5</v>
      </c>
    </row>
    <row r="660" spans="1:8" x14ac:dyDescent="0.3">
      <c r="A660" t="s">
        <v>76</v>
      </c>
      <c r="B660" s="107">
        <v>44417</v>
      </c>
      <c r="C660" s="211">
        <v>1.1769999999999999E-2</v>
      </c>
      <c r="D660" s="211">
        <v>9.3299999999999998E-3</v>
      </c>
      <c r="E660" s="211">
        <v>9.7400000000000004E-3</v>
      </c>
      <c r="F660" s="111">
        <f t="shared" si="27"/>
        <v>1.1769999999999999E-4</v>
      </c>
      <c r="G660" s="111">
        <f t="shared" si="28"/>
        <v>9.3299999999999991E-5</v>
      </c>
      <c r="H660" s="111">
        <f t="shared" si="29"/>
        <v>9.7400000000000009E-5</v>
      </c>
    </row>
    <row r="661" spans="1:8" x14ac:dyDescent="0.3">
      <c r="A661" t="s">
        <v>76</v>
      </c>
      <c r="B661" s="107">
        <v>44418</v>
      </c>
      <c r="C661" s="211">
        <v>1.166E-2</v>
      </c>
      <c r="D661" s="211">
        <v>9.1599999999999997E-3</v>
      </c>
      <c r="E661" s="211">
        <v>9.7099999999999999E-3</v>
      </c>
      <c r="F661" s="111">
        <f t="shared" si="27"/>
        <v>1.166E-4</v>
      </c>
      <c r="G661" s="111">
        <f t="shared" si="28"/>
        <v>9.1600000000000004E-5</v>
      </c>
      <c r="H661" s="111">
        <f t="shared" si="29"/>
        <v>9.7100000000000002E-5</v>
      </c>
    </row>
    <row r="662" spans="1:8" x14ac:dyDescent="0.3">
      <c r="A662" t="s">
        <v>76</v>
      </c>
      <c r="B662" s="107">
        <v>44419</v>
      </c>
      <c r="C662" s="211">
        <v>1.167E-2</v>
      </c>
      <c r="D662" s="211">
        <v>9.1400000000000006E-3</v>
      </c>
      <c r="E662" s="211">
        <v>9.7199999999999995E-3</v>
      </c>
      <c r="F662" s="111">
        <f t="shared" si="27"/>
        <v>1.167E-4</v>
      </c>
      <c r="G662" s="111">
        <f t="shared" si="28"/>
        <v>9.1399999999999999E-5</v>
      </c>
      <c r="H662" s="111">
        <f t="shared" si="29"/>
        <v>9.7199999999999991E-5</v>
      </c>
    </row>
    <row r="663" spans="1:8" x14ac:dyDescent="0.3">
      <c r="A663" t="s">
        <v>76</v>
      </c>
      <c r="B663" s="107">
        <v>44420</v>
      </c>
      <c r="C663" s="211">
        <v>1.1520000000000001E-2</v>
      </c>
      <c r="D663" s="211">
        <v>9.1500000000000001E-3</v>
      </c>
      <c r="E663" s="211">
        <v>9.7300000000000008E-3</v>
      </c>
      <c r="F663" s="111">
        <f t="shared" si="27"/>
        <v>1.1520000000000001E-4</v>
      </c>
      <c r="G663" s="111">
        <f t="shared" si="28"/>
        <v>9.1500000000000001E-5</v>
      </c>
      <c r="H663" s="111">
        <f t="shared" si="29"/>
        <v>9.7300000000000007E-5</v>
      </c>
    </row>
    <row r="664" spans="1:8" x14ac:dyDescent="0.3">
      <c r="A664" t="s">
        <v>76</v>
      </c>
      <c r="B664" s="107">
        <v>44421</v>
      </c>
      <c r="C664" s="211">
        <v>1.142E-2</v>
      </c>
      <c r="D664" s="211">
        <v>9.1800000000000007E-3</v>
      </c>
      <c r="E664" s="211">
        <v>9.7400000000000004E-3</v>
      </c>
      <c r="F664" s="111">
        <f t="shared" si="27"/>
        <v>1.142E-4</v>
      </c>
      <c r="G664" s="111">
        <f t="shared" si="28"/>
        <v>9.1800000000000009E-5</v>
      </c>
      <c r="H664" s="111">
        <f t="shared" si="29"/>
        <v>9.7400000000000009E-5</v>
      </c>
    </row>
    <row r="665" spans="1:8" x14ac:dyDescent="0.3">
      <c r="A665" t="s">
        <v>76</v>
      </c>
      <c r="B665" s="107">
        <v>44424</v>
      </c>
      <c r="C665" s="211">
        <v>1.171E-2</v>
      </c>
      <c r="D665" s="211">
        <v>9.3799999999999994E-3</v>
      </c>
      <c r="E665" s="211">
        <v>9.7999999999999997E-3</v>
      </c>
      <c r="F665" s="111">
        <f t="shared" si="27"/>
        <v>1.171E-4</v>
      </c>
      <c r="G665" s="111">
        <f t="shared" si="28"/>
        <v>9.379999999999999E-5</v>
      </c>
      <c r="H665" s="111">
        <f t="shared" si="29"/>
        <v>9.7999999999999997E-5</v>
      </c>
    </row>
    <row r="666" spans="1:8" x14ac:dyDescent="0.3">
      <c r="A666" t="s">
        <v>76</v>
      </c>
      <c r="B666" s="107">
        <v>44425</v>
      </c>
      <c r="C666" s="211">
        <v>1.197E-2</v>
      </c>
      <c r="D666" s="211">
        <v>9.4800000000000006E-3</v>
      </c>
      <c r="E666" s="211">
        <v>9.8499999999999994E-3</v>
      </c>
      <c r="F666" s="111">
        <f t="shared" si="27"/>
        <v>1.197E-4</v>
      </c>
      <c r="G666" s="111">
        <f t="shared" si="28"/>
        <v>9.48E-5</v>
      </c>
      <c r="H666" s="111">
        <f t="shared" si="29"/>
        <v>9.8499999999999995E-5</v>
      </c>
    </row>
    <row r="667" spans="1:8" x14ac:dyDescent="0.3">
      <c r="A667" t="s">
        <v>76</v>
      </c>
      <c r="B667" s="107">
        <v>44426</v>
      </c>
      <c r="C667" s="211">
        <v>1.206E-2</v>
      </c>
      <c r="D667" s="211">
        <v>9.5200000000000007E-3</v>
      </c>
      <c r="E667" s="211">
        <v>9.8600000000000007E-3</v>
      </c>
      <c r="F667" s="111">
        <f t="shared" si="27"/>
        <v>1.2059999999999999E-4</v>
      </c>
      <c r="G667" s="111">
        <f t="shared" si="28"/>
        <v>9.520000000000001E-5</v>
      </c>
      <c r="H667" s="111">
        <f t="shared" si="29"/>
        <v>9.8600000000000011E-5</v>
      </c>
    </row>
    <row r="668" spans="1:8" x14ac:dyDescent="0.3">
      <c r="A668" t="s">
        <v>76</v>
      </c>
      <c r="B668" s="107">
        <v>44427</v>
      </c>
      <c r="C668" s="211">
        <v>1.1769999999999999E-2</v>
      </c>
      <c r="D668" s="211">
        <v>9.5499999999999995E-3</v>
      </c>
      <c r="E668" s="211">
        <v>9.8700000000000003E-3</v>
      </c>
      <c r="F668" s="111">
        <f t="shared" si="27"/>
        <v>1.1769999999999999E-4</v>
      </c>
      <c r="G668" s="111">
        <f t="shared" si="28"/>
        <v>9.549999999999999E-5</v>
      </c>
      <c r="H668" s="111">
        <f t="shared" si="29"/>
        <v>9.87E-5</v>
      </c>
    </row>
    <row r="669" spans="1:8" x14ac:dyDescent="0.3">
      <c r="A669" t="s">
        <v>76</v>
      </c>
      <c r="B669" s="107">
        <v>44428</v>
      </c>
      <c r="C669" s="211">
        <v>1.1679999999999999E-2</v>
      </c>
      <c r="D669" s="211">
        <v>9.58E-3</v>
      </c>
      <c r="E669" s="211">
        <v>9.8799999999999999E-3</v>
      </c>
      <c r="F669" s="111">
        <f t="shared" si="27"/>
        <v>1.1679999999999999E-4</v>
      </c>
      <c r="G669" s="111">
        <f t="shared" si="28"/>
        <v>9.5799999999999998E-5</v>
      </c>
      <c r="H669" s="111">
        <f t="shared" si="29"/>
        <v>9.8800000000000003E-5</v>
      </c>
    </row>
    <row r="670" spans="1:8" x14ac:dyDescent="0.3">
      <c r="A670" t="s">
        <v>76</v>
      </c>
      <c r="B670" s="107">
        <v>44431</v>
      </c>
      <c r="C670" s="211">
        <v>1.1769999999999999E-2</v>
      </c>
      <c r="D670" s="211">
        <v>9.7000000000000003E-3</v>
      </c>
      <c r="E670" s="211">
        <v>1.0059999999999999E-2</v>
      </c>
      <c r="F670" s="111">
        <f t="shared" si="27"/>
        <v>1.1769999999999999E-4</v>
      </c>
      <c r="G670" s="111">
        <f t="shared" si="28"/>
        <v>9.7E-5</v>
      </c>
      <c r="H670" s="111">
        <f t="shared" si="29"/>
        <v>1.0059999999999999E-4</v>
      </c>
    </row>
    <row r="671" spans="1:8" x14ac:dyDescent="0.3">
      <c r="A671" t="s">
        <v>76</v>
      </c>
      <c r="B671" s="107">
        <v>44432</v>
      </c>
      <c r="C671" s="211">
        <v>1.188E-2</v>
      </c>
      <c r="D671" s="211">
        <v>9.75E-3</v>
      </c>
      <c r="E671" s="211">
        <v>1.008E-2</v>
      </c>
      <c r="F671" s="111">
        <f t="shared" si="27"/>
        <v>1.188E-4</v>
      </c>
      <c r="G671" s="111">
        <f t="shared" si="28"/>
        <v>9.7499999999999998E-5</v>
      </c>
      <c r="H671" s="111">
        <f t="shared" si="29"/>
        <v>1.0080000000000001E-4</v>
      </c>
    </row>
    <row r="672" spans="1:8" x14ac:dyDescent="0.3">
      <c r="A672" t="s">
        <v>76</v>
      </c>
      <c r="B672" s="107">
        <v>44433</v>
      </c>
      <c r="C672" s="211">
        <v>1.1939999999999999E-2</v>
      </c>
      <c r="D672" s="211">
        <v>9.8200000000000006E-3</v>
      </c>
      <c r="E672" s="211">
        <v>1.017E-2</v>
      </c>
      <c r="F672" s="111">
        <f t="shared" si="27"/>
        <v>1.1939999999999999E-4</v>
      </c>
      <c r="G672" s="111">
        <f t="shared" si="28"/>
        <v>9.8200000000000002E-5</v>
      </c>
      <c r="H672" s="111">
        <f t="shared" si="29"/>
        <v>1.0170000000000001E-4</v>
      </c>
    </row>
    <row r="673" spans="1:8" x14ac:dyDescent="0.3">
      <c r="A673" t="s">
        <v>76</v>
      </c>
      <c r="B673" s="107">
        <v>44434</v>
      </c>
      <c r="C673" s="211">
        <v>1.21E-2</v>
      </c>
      <c r="D673" s="211">
        <v>9.92E-3</v>
      </c>
      <c r="E673" s="211">
        <v>1.022E-2</v>
      </c>
      <c r="F673" s="111">
        <f t="shared" si="27"/>
        <v>1.21E-4</v>
      </c>
      <c r="G673" s="111">
        <f t="shared" si="28"/>
        <v>9.9199999999999999E-5</v>
      </c>
      <c r="H673" s="111">
        <f t="shared" si="29"/>
        <v>1.022E-4</v>
      </c>
    </row>
    <row r="674" spans="1:8" x14ac:dyDescent="0.3">
      <c r="A674" t="s">
        <v>76</v>
      </c>
      <c r="B674" s="107">
        <v>44435</v>
      </c>
      <c r="C674" s="211">
        <v>1.21E-2</v>
      </c>
      <c r="D674" s="211">
        <v>9.9900000000000006E-3</v>
      </c>
      <c r="E674" s="211">
        <v>1.025E-2</v>
      </c>
      <c r="F674" s="111">
        <f t="shared" si="27"/>
        <v>1.21E-4</v>
      </c>
      <c r="G674" s="111">
        <f t="shared" si="28"/>
        <v>9.9900000000000002E-5</v>
      </c>
      <c r="H674" s="111">
        <f t="shared" si="29"/>
        <v>1.025E-4</v>
      </c>
    </row>
    <row r="675" spans="1:8" x14ac:dyDescent="0.3">
      <c r="A675" t="s">
        <v>76</v>
      </c>
      <c r="B675" s="107">
        <v>44438</v>
      </c>
      <c r="C675" s="211">
        <v>1.1809999999999999E-2</v>
      </c>
      <c r="D675" s="211">
        <v>1.009E-2</v>
      </c>
      <c r="E675" s="211">
        <v>1.031E-2</v>
      </c>
      <c r="F675" s="111">
        <f t="shared" si="27"/>
        <v>1.181E-4</v>
      </c>
      <c r="G675" s="111">
        <f t="shared" si="28"/>
        <v>1.009E-4</v>
      </c>
      <c r="H675" s="111">
        <f t="shared" si="29"/>
        <v>1.031E-4</v>
      </c>
    </row>
    <row r="676" spans="1:8" x14ac:dyDescent="0.3">
      <c r="A676" t="s">
        <v>76</v>
      </c>
      <c r="B676" s="107">
        <v>44439</v>
      </c>
      <c r="C676" s="211">
        <v>1.1939999999999999E-2</v>
      </c>
      <c r="D676" s="211">
        <v>1.107E-2</v>
      </c>
      <c r="E676" s="211">
        <v>1.034E-2</v>
      </c>
      <c r="F676" s="111">
        <f t="shared" si="27"/>
        <v>1.1939999999999999E-4</v>
      </c>
      <c r="G676" s="111">
        <f t="shared" si="28"/>
        <v>1.1069999999999999E-4</v>
      </c>
      <c r="H676" s="111">
        <f t="shared" si="29"/>
        <v>1.0340000000000001E-4</v>
      </c>
    </row>
    <row r="677" spans="1:8" x14ac:dyDescent="0.3">
      <c r="A677" t="s">
        <v>76</v>
      </c>
      <c r="B677" s="107">
        <v>44440</v>
      </c>
      <c r="C677" s="211">
        <v>1.223E-2</v>
      </c>
      <c r="D677" s="211">
        <v>1.15E-2</v>
      </c>
      <c r="E677" s="211">
        <v>1.0619999999999999E-2</v>
      </c>
      <c r="F677" s="111">
        <f t="shared" si="27"/>
        <v>1.2229999999999999E-4</v>
      </c>
      <c r="G677" s="111">
        <f t="shared" si="28"/>
        <v>1.15E-4</v>
      </c>
      <c r="H677" s="111">
        <f t="shared" si="29"/>
        <v>1.0619999999999999E-4</v>
      </c>
    </row>
    <row r="678" spans="1:8" x14ac:dyDescent="0.3">
      <c r="A678" t="s">
        <v>76</v>
      </c>
      <c r="B678" s="107">
        <v>44441</v>
      </c>
      <c r="C678" s="211">
        <v>1.2290000000000001E-2</v>
      </c>
      <c r="D678" s="211">
        <v>1.157E-2</v>
      </c>
      <c r="E678" s="211">
        <v>1.0659999999999999E-2</v>
      </c>
      <c r="F678" s="111">
        <f t="shared" si="27"/>
        <v>1.2290000000000001E-4</v>
      </c>
      <c r="G678" s="111">
        <f t="shared" si="28"/>
        <v>1.1570000000000001E-4</v>
      </c>
      <c r="H678" s="111">
        <f t="shared" si="29"/>
        <v>1.0659999999999999E-4</v>
      </c>
    </row>
    <row r="679" spans="1:8" x14ac:dyDescent="0.3">
      <c r="A679" t="s">
        <v>76</v>
      </c>
      <c r="B679" s="107">
        <v>44442</v>
      </c>
      <c r="C679" s="211">
        <v>1.2710000000000001E-2</v>
      </c>
      <c r="D679" s="211">
        <v>1.157E-2</v>
      </c>
      <c r="E679" s="211">
        <v>1.069E-2</v>
      </c>
      <c r="F679" s="111">
        <f t="shared" si="27"/>
        <v>1.271E-4</v>
      </c>
      <c r="G679" s="111">
        <f t="shared" si="28"/>
        <v>1.1570000000000001E-4</v>
      </c>
      <c r="H679" s="111">
        <f t="shared" si="29"/>
        <v>1.069E-4</v>
      </c>
    </row>
    <row r="680" spans="1:8" x14ac:dyDescent="0.3">
      <c r="A680" t="s">
        <v>76</v>
      </c>
      <c r="B680" s="107">
        <v>44445</v>
      </c>
      <c r="C680" s="211">
        <v>1.3129999999999999E-2</v>
      </c>
      <c r="D680" s="211">
        <v>1.206E-2</v>
      </c>
      <c r="E680" s="211">
        <v>1.065E-2</v>
      </c>
      <c r="F680" s="111">
        <f t="shared" si="27"/>
        <v>1.3129999999999999E-4</v>
      </c>
      <c r="G680" s="111">
        <f t="shared" si="28"/>
        <v>1.2059999999999999E-4</v>
      </c>
      <c r="H680" s="111">
        <f t="shared" si="29"/>
        <v>1.065E-4</v>
      </c>
    </row>
    <row r="681" spans="1:8" x14ac:dyDescent="0.3">
      <c r="A681" t="s">
        <v>76</v>
      </c>
      <c r="B681" s="107">
        <v>44446</v>
      </c>
      <c r="C681" s="211">
        <v>1.294E-2</v>
      </c>
      <c r="D681" s="211">
        <v>1.214E-2</v>
      </c>
      <c r="E681" s="211">
        <v>1.0630000000000001E-2</v>
      </c>
      <c r="F681" s="111">
        <f t="shared" si="27"/>
        <v>1.294E-4</v>
      </c>
      <c r="G681" s="111">
        <f t="shared" si="28"/>
        <v>1.214E-4</v>
      </c>
      <c r="H681" s="111">
        <f t="shared" si="29"/>
        <v>1.0630000000000001E-4</v>
      </c>
    </row>
    <row r="682" spans="1:8" x14ac:dyDescent="0.3">
      <c r="A682" t="s">
        <v>76</v>
      </c>
      <c r="B682" s="107">
        <v>44447</v>
      </c>
      <c r="C682" s="211">
        <v>1.2789999999999999E-2</v>
      </c>
      <c r="D682" s="211">
        <v>1.2149999999999999E-2</v>
      </c>
      <c r="E682" s="211">
        <v>1.0580000000000001E-2</v>
      </c>
      <c r="F682" s="111">
        <f t="shared" si="27"/>
        <v>1.2789999999999999E-4</v>
      </c>
      <c r="G682" s="111">
        <f t="shared" si="28"/>
        <v>1.215E-4</v>
      </c>
      <c r="H682" s="111">
        <f t="shared" si="29"/>
        <v>1.0580000000000001E-4</v>
      </c>
    </row>
    <row r="683" spans="1:8" x14ac:dyDescent="0.3">
      <c r="A683" t="s">
        <v>76</v>
      </c>
      <c r="B683" s="107">
        <v>44448</v>
      </c>
      <c r="C683" s="211">
        <v>1.2970000000000001E-2</v>
      </c>
      <c r="D683" s="211">
        <v>1.2160000000000001E-2</v>
      </c>
      <c r="E683" s="211">
        <v>1.056E-2</v>
      </c>
      <c r="F683" s="111">
        <f t="shared" si="27"/>
        <v>1.2970000000000001E-4</v>
      </c>
      <c r="G683" s="111">
        <f t="shared" si="28"/>
        <v>1.216E-4</v>
      </c>
      <c r="H683" s="111">
        <f t="shared" si="29"/>
        <v>1.0560000000000001E-4</v>
      </c>
    </row>
    <row r="684" spans="1:8" x14ac:dyDescent="0.3">
      <c r="A684" t="s">
        <v>76</v>
      </c>
      <c r="B684" s="107">
        <v>44449</v>
      </c>
      <c r="C684" s="211">
        <v>1.303E-2</v>
      </c>
      <c r="D684" s="211">
        <v>1.2160000000000001E-2</v>
      </c>
      <c r="E684" s="211">
        <v>1.056E-2</v>
      </c>
      <c r="F684" s="111">
        <f t="shared" si="27"/>
        <v>1.303E-4</v>
      </c>
      <c r="G684" s="111">
        <f t="shared" si="28"/>
        <v>1.216E-4</v>
      </c>
      <c r="H684" s="111">
        <f t="shared" si="29"/>
        <v>1.0560000000000001E-4</v>
      </c>
    </row>
    <row r="685" spans="1:8" x14ac:dyDescent="0.3">
      <c r="A685" t="s">
        <v>76</v>
      </c>
      <c r="B685" s="107">
        <v>44452</v>
      </c>
      <c r="C685" s="211">
        <v>1.2999999999999999E-2</v>
      </c>
      <c r="D685" s="211">
        <v>1.214E-2</v>
      </c>
      <c r="E685" s="211">
        <v>1.055E-2</v>
      </c>
      <c r="F685" s="111">
        <f t="shared" si="27"/>
        <v>1.2999999999999999E-4</v>
      </c>
      <c r="G685" s="111">
        <f t="shared" si="28"/>
        <v>1.214E-4</v>
      </c>
      <c r="H685" s="111">
        <f t="shared" si="29"/>
        <v>1.055E-4</v>
      </c>
    </row>
    <row r="686" spans="1:8" x14ac:dyDescent="0.3">
      <c r="A686" t="s">
        <v>76</v>
      </c>
      <c r="B686" s="107">
        <v>44453</v>
      </c>
      <c r="C686" s="211">
        <v>1.2880000000000001E-2</v>
      </c>
      <c r="D686" s="211">
        <v>1.214E-2</v>
      </c>
      <c r="E686" s="211">
        <v>1.0540000000000001E-2</v>
      </c>
      <c r="F686" s="111">
        <f t="shared" si="27"/>
        <v>1.2880000000000001E-4</v>
      </c>
      <c r="G686" s="111">
        <f t="shared" si="28"/>
        <v>1.214E-4</v>
      </c>
      <c r="H686" s="111">
        <f t="shared" si="29"/>
        <v>1.0540000000000001E-4</v>
      </c>
    </row>
    <row r="687" spans="1:8" x14ac:dyDescent="0.3">
      <c r="A687" t="s">
        <v>76</v>
      </c>
      <c r="B687" s="107">
        <v>44454</v>
      </c>
      <c r="C687" s="211">
        <v>1.282E-2</v>
      </c>
      <c r="D687" s="211">
        <v>1.2149999999999999E-2</v>
      </c>
      <c r="E687" s="211">
        <v>1.048E-2</v>
      </c>
      <c r="F687" s="111">
        <f t="shared" si="27"/>
        <v>1.282E-4</v>
      </c>
      <c r="G687" s="111">
        <f t="shared" si="28"/>
        <v>1.215E-4</v>
      </c>
      <c r="H687" s="111">
        <f t="shared" si="29"/>
        <v>1.048E-4</v>
      </c>
    </row>
    <row r="688" spans="1:8" x14ac:dyDescent="0.3">
      <c r="A688" t="s">
        <v>76</v>
      </c>
      <c r="B688" s="107">
        <v>44455</v>
      </c>
      <c r="C688" s="211">
        <v>1.274E-2</v>
      </c>
      <c r="D688" s="211">
        <v>1.217E-2</v>
      </c>
      <c r="E688" s="211">
        <v>1.047E-2</v>
      </c>
      <c r="F688" s="111">
        <f t="shared" si="27"/>
        <v>1.2740000000000001E-4</v>
      </c>
      <c r="G688" s="111">
        <f t="shared" si="28"/>
        <v>1.217E-4</v>
      </c>
      <c r="H688" s="111">
        <f t="shared" si="29"/>
        <v>1.047E-4</v>
      </c>
    </row>
    <row r="689" spans="1:8" x14ac:dyDescent="0.3">
      <c r="A689" t="s">
        <v>76</v>
      </c>
      <c r="B689" s="107">
        <v>44456</v>
      </c>
      <c r="C689" s="211">
        <v>1.261E-2</v>
      </c>
      <c r="D689" s="211">
        <v>1.221E-2</v>
      </c>
      <c r="E689" s="211">
        <v>1.047E-2</v>
      </c>
      <c r="F689" s="111">
        <f t="shared" si="27"/>
        <v>1.261E-4</v>
      </c>
      <c r="G689" s="111">
        <f t="shared" si="28"/>
        <v>1.2210000000000001E-4</v>
      </c>
      <c r="H689" s="111">
        <f t="shared" si="29"/>
        <v>1.047E-4</v>
      </c>
    </row>
    <row r="690" spans="1:8" x14ac:dyDescent="0.3">
      <c r="A690" t="s">
        <v>76</v>
      </c>
      <c r="B690" s="107">
        <v>44459</v>
      </c>
      <c r="C690" s="211">
        <v>1.2710000000000001E-2</v>
      </c>
      <c r="D690" s="211">
        <v>1.2279999999999999E-2</v>
      </c>
      <c r="E690" s="211">
        <v>1.047E-2</v>
      </c>
      <c r="F690" s="111">
        <f t="shared" si="27"/>
        <v>1.271E-4</v>
      </c>
      <c r="G690" s="111">
        <f t="shared" si="28"/>
        <v>1.228E-4</v>
      </c>
      <c r="H690" s="111">
        <f t="shared" si="29"/>
        <v>1.047E-4</v>
      </c>
    </row>
    <row r="691" spans="1:8" x14ac:dyDescent="0.3">
      <c r="A691" t="s">
        <v>76</v>
      </c>
      <c r="B691" s="107">
        <v>44460</v>
      </c>
      <c r="C691" s="211">
        <v>1.2880000000000001E-2</v>
      </c>
      <c r="D691" s="211">
        <v>1.235E-2</v>
      </c>
      <c r="E691" s="211">
        <v>1.051E-2</v>
      </c>
      <c r="F691" s="111">
        <f t="shared" si="27"/>
        <v>1.2880000000000001E-4</v>
      </c>
      <c r="G691" s="111">
        <f t="shared" si="28"/>
        <v>1.2349999999999999E-4</v>
      </c>
      <c r="H691" s="111">
        <f t="shared" si="29"/>
        <v>1.0510000000000001E-4</v>
      </c>
    </row>
    <row r="692" spans="1:8" x14ac:dyDescent="0.3">
      <c r="A692" t="s">
        <v>76</v>
      </c>
      <c r="B692" s="107">
        <v>44461</v>
      </c>
      <c r="C692" s="211">
        <v>1.2970000000000001E-2</v>
      </c>
      <c r="D692" s="211">
        <v>1.243E-2</v>
      </c>
      <c r="E692" s="211">
        <v>1.047E-2</v>
      </c>
      <c r="F692" s="111">
        <f t="shared" si="27"/>
        <v>1.2970000000000001E-4</v>
      </c>
      <c r="G692" s="111">
        <f t="shared" si="28"/>
        <v>1.2430000000000001E-4</v>
      </c>
      <c r="H692" s="111">
        <f t="shared" si="29"/>
        <v>1.047E-4</v>
      </c>
    </row>
    <row r="693" spans="1:8" x14ac:dyDescent="0.3">
      <c r="A693" t="s">
        <v>76</v>
      </c>
      <c r="B693" s="107">
        <v>44462</v>
      </c>
      <c r="C693" s="211">
        <v>1.2999999999999999E-2</v>
      </c>
      <c r="D693" s="211">
        <v>1.2409999999999999E-2</v>
      </c>
      <c r="E693" s="211">
        <v>1.0460000000000001E-2</v>
      </c>
      <c r="F693" s="111">
        <f t="shared" si="27"/>
        <v>1.2999999999999999E-4</v>
      </c>
      <c r="G693" s="111">
        <f t="shared" si="28"/>
        <v>1.2409999999999998E-4</v>
      </c>
      <c r="H693" s="111">
        <f t="shared" si="29"/>
        <v>1.0460000000000001E-4</v>
      </c>
    </row>
    <row r="694" spans="1:8" x14ac:dyDescent="0.3">
      <c r="A694" t="s">
        <v>76</v>
      </c>
      <c r="B694" s="107">
        <v>44463</v>
      </c>
      <c r="C694" s="211">
        <v>1.2999999999999999E-2</v>
      </c>
      <c r="D694" s="211">
        <v>1.242E-2</v>
      </c>
      <c r="E694" s="211">
        <v>1.047E-2</v>
      </c>
      <c r="F694" s="111">
        <f t="shared" si="27"/>
        <v>1.2999999999999999E-4</v>
      </c>
      <c r="G694" s="111">
        <f t="shared" si="28"/>
        <v>1.2420000000000001E-4</v>
      </c>
      <c r="H694" s="111">
        <f t="shared" si="29"/>
        <v>1.047E-4</v>
      </c>
    </row>
    <row r="695" spans="1:8" x14ac:dyDescent="0.3">
      <c r="A695" t="s">
        <v>76</v>
      </c>
      <c r="B695" s="107">
        <v>44466</v>
      </c>
      <c r="C695" s="211">
        <v>1.174E-2</v>
      </c>
      <c r="D695" s="211">
        <v>1.2149999999999999E-2</v>
      </c>
      <c r="E695" s="211">
        <v>1.0319999999999999E-2</v>
      </c>
      <c r="F695" s="111">
        <f t="shared" si="27"/>
        <v>1.1740000000000001E-4</v>
      </c>
      <c r="G695" s="111">
        <f t="shared" si="28"/>
        <v>1.215E-4</v>
      </c>
      <c r="H695" s="111">
        <f t="shared" si="29"/>
        <v>1.0319999999999999E-4</v>
      </c>
    </row>
    <row r="696" spans="1:8" x14ac:dyDescent="0.3">
      <c r="A696" t="s">
        <v>76</v>
      </c>
      <c r="B696" s="107">
        <v>44467</v>
      </c>
      <c r="C696" s="211">
        <v>1.1809999999999999E-2</v>
      </c>
      <c r="D696" s="211">
        <v>1.247E-2</v>
      </c>
      <c r="E696" s="211">
        <v>1.034E-2</v>
      </c>
      <c r="F696" s="111">
        <f t="shared" si="27"/>
        <v>1.181E-4</v>
      </c>
      <c r="G696" s="111">
        <f t="shared" si="28"/>
        <v>1.247E-4</v>
      </c>
      <c r="H696" s="111">
        <f t="shared" si="29"/>
        <v>1.0340000000000001E-4</v>
      </c>
    </row>
    <row r="697" spans="1:8" x14ac:dyDescent="0.3">
      <c r="A697" t="s">
        <v>76</v>
      </c>
      <c r="B697" s="107">
        <v>44468</v>
      </c>
      <c r="C697" s="211">
        <v>1.197E-2</v>
      </c>
      <c r="D697" s="211">
        <v>1.2540000000000001E-2</v>
      </c>
      <c r="E697" s="211">
        <v>1.039E-2</v>
      </c>
      <c r="F697" s="111">
        <f t="shared" si="27"/>
        <v>1.197E-4</v>
      </c>
      <c r="G697" s="111">
        <f t="shared" si="28"/>
        <v>1.2540000000000001E-4</v>
      </c>
      <c r="H697" s="111">
        <f t="shared" si="29"/>
        <v>1.039E-4</v>
      </c>
    </row>
    <row r="698" spans="1:8" x14ac:dyDescent="0.3">
      <c r="A698" t="s">
        <v>76</v>
      </c>
      <c r="B698" s="107">
        <v>44469</v>
      </c>
      <c r="C698" s="211">
        <v>1.197E-2</v>
      </c>
      <c r="D698" s="211">
        <v>1.2659999999999999E-2</v>
      </c>
      <c r="E698" s="211">
        <v>1.042E-2</v>
      </c>
      <c r="F698" s="111">
        <f t="shared" si="27"/>
        <v>1.197E-4</v>
      </c>
      <c r="G698" s="111">
        <f t="shared" si="28"/>
        <v>1.2659999999999999E-4</v>
      </c>
      <c r="H698" s="111">
        <f t="shared" si="29"/>
        <v>1.042E-4</v>
      </c>
    </row>
    <row r="699" spans="1:8" x14ac:dyDescent="0.3">
      <c r="A699" t="s">
        <v>76</v>
      </c>
      <c r="B699" s="107">
        <v>44470</v>
      </c>
      <c r="C699" s="211">
        <v>1.2070000000000001E-2</v>
      </c>
      <c r="D699" s="211">
        <v>1.277E-2</v>
      </c>
      <c r="E699" s="211">
        <v>1.048E-2</v>
      </c>
      <c r="F699" s="111">
        <f t="shared" si="27"/>
        <v>1.2070000000000001E-4</v>
      </c>
      <c r="G699" s="111">
        <f t="shared" si="28"/>
        <v>1.2770000000000001E-4</v>
      </c>
      <c r="H699" s="111">
        <f t="shared" si="29"/>
        <v>1.048E-4</v>
      </c>
    </row>
    <row r="700" spans="1:8" x14ac:dyDescent="0.3">
      <c r="A700" t="s">
        <v>76</v>
      </c>
      <c r="B700" s="107">
        <v>44473</v>
      </c>
      <c r="C700" s="211">
        <v>1.268E-2</v>
      </c>
      <c r="D700" s="211">
        <v>1.2999999999999999E-2</v>
      </c>
      <c r="E700" s="211">
        <v>1.0619999999999999E-2</v>
      </c>
      <c r="F700" s="111">
        <f t="shared" si="27"/>
        <v>1.2679999999999999E-4</v>
      </c>
      <c r="G700" s="111">
        <f t="shared" si="28"/>
        <v>1.2999999999999999E-4</v>
      </c>
      <c r="H700" s="111">
        <f t="shared" si="29"/>
        <v>1.0619999999999999E-4</v>
      </c>
    </row>
    <row r="701" spans="1:8" x14ac:dyDescent="0.3">
      <c r="A701" t="s">
        <v>76</v>
      </c>
      <c r="B701" s="107">
        <v>44474</v>
      </c>
      <c r="C701" s="211">
        <v>1.2749999999999999E-2</v>
      </c>
      <c r="D701" s="211">
        <v>1.2789999999999999E-2</v>
      </c>
      <c r="E701" s="211">
        <v>1.064E-2</v>
      </c>
      <c r="F701" s="111">
        <f t="shared" ref="F701:F762" si="30">C701/100</f>
        <v>1.2749999999999998E-4</v>
      </c>
      <c r="G701" s="111">
        <f t="shared" ref="G701:G762" si="31">D701/100</f>
        <v>1.2789999999999999E-4</v>
      </c>
      <c r="H701" s="111">
        <f t="shared" ref="H701:H762" si="32">E701/100</f>
        <v>1.064E-4</v>
      </c>
    </row>
    <row r="702" spans="1:8" x14ac:dyDescent="0.3">
      <c r="A702" t="s">
        <v>76</v>
      </c>
      <c r="B702" s="107">
        <v>44475</v>
      </c>
      <c r="C702" s="211">
        <v>1.3169999999999999E-2</v>
      </c>
      <c r="D702" s="211">
        <v>1.278E-2</v>
      </c>
      <c r="E702" s="211">
        <v>1.059E-2</v>
      </c>
      <c r="F702" s="111">
        <f t="shared" si="30"/>
        <v>1.317E-4</v>
      </c>
      <c r="G702" s="111">
        <f t="shared" si="31"/>
        <v>1.2779999999999999E-4</v>
      </c>
      <c r="H702" s="111">
        <f t="shared" si="32"/>
        <v>1.059E-4</v>
      </c>
    </row>
    <row r="703" spans="1:8" x14ac:dyDescent="0.3">
      <c r="A703" t="s">
        <v>76</v>
      </c>
      <c r="B703" s="107">
        <v>44476</v>
      </c>
      <c r="C703" s="211">
        <v>1.323E-2</v>
      </c>
      <c r="D703" s="211">
        <v>1.273E-2</v>
      </c>
      <c r="E703" s="211">
        <v>1.0580000000000001E-2</v>
      </c>
      <c r="F703" s="111">
        <f t="shared" si="30"/>
        <v>1.3230000000000002E-4</v>
      </c>
      <c r="G703" s="111">
        <f t="shared" si="31"/>
        <v>1.273E-4</v>
      </c>
      <c r="H703" s="111">
        <f t="shared" si="32"/>
        <v>1.0580000000000001E-4</v>
      </c>
    </row>
    <row r="704" spans="1:8" x14ac:dyDescent="0.3">
      <c r="A704" t="s">
        <v>76</v>
      </c>
      <c r="B704" s="107">
        <v>44477</v>
      </c>
      <c r="C704" s="211">
        <v>1.4670000000000001E-2</v>
      </c>
      <c r="D704" s="211">
        <v>1.312E-2</v>
      </c>
      <c r="E704" s="211">
        <v>1.0800000000000001E-2</v>
      </c>
      <c r="F704" s="111">
        <f t="shared" si="30"/>
        <v>1.4670000000000002E-4</v>
      </c>
      <c r="G704" s="111">
        <f t="shared" si="31"/>
        <v>1.3119999999999999E-4</v>
      </c>
      <c r="H704" s="111">
        <f t="shared" si="32"/>
        <v>1.0800000000000001E-4</v>
      </c>
    </row>
    <row r="705" spans="1:8" x14ac:dyDescent="0.3">
      <c r="A705" t="s">
        <v>76</v>
      </c>
      <c r="B705" s="107">
        <v>44480</v>
      </c>
      <c r="C705" s="211">
        <v>2.2159999999999999E-2</v>
      </c>
      <c r="D705" s="211">
        <v>1.5570000000000001E-2</v>
      </c>
      <c r="E705" s="211">
        <v>1.2070000000000001E-2</v>
      </c>
      <c r="F705" s="111">
        <f t="shared" si="30"/>
        <v>2.2159999999999999E-4</v>
      </c>
      <c r="G705" s="111">
        <f t="shared" si="31"/>
        <v>1.5570000000000002E-4</v>
      </c>
      <c r="H705" s="111">
        <f t="shared" si="32"/>
        <v>1.2070000000000001E-4</v>
      </c>
    </row>
    <row r="706" spans="1:8" x14ac:dyDescent="0.3">
      <c r="A706" t="s">
        <v>76</v>
      </c>
      <c r="B706" s="107">
        <v>44481</v>
      </c>
      <c r="C706" s="211">
        <v>2.3279999999999999E-2</v>
      </c>
      <c r="D706" s="211">
        <v>1.6119999999999999E-2</v>
      </c>
      <c r="E706" s="211">
        <v>1.2359999999999999E-2</v>
      </c>
      <c r="F706" s="111">
        <f t="shared" si="30"/>
        <v>2.3279999999999999E-4</v>
      </c>
      <c r="G706" s="111">
        <f t="shared" si="31"/>
        <v>1.6119999999999999E-4</v>
      </c>
      <c r="H706" s="111">
        <f t="shared" si="32"/>
        <v>1.236E-4</v>
      </c>
    </row>
    <row r="707" spans="1:8" x14ac:dyDescent="0.3">
      <c r="A707" t="s">
        <v>76</v>
      </c>
      <c r="B707" s="107">
        <v>44482</v>
      </c>
      <c r="C707" s="211">
        <v>2.717E-2</v>
      </c>
      <c r="D707" s="211">
        <v>1.7090000000000001E-2</v>
      </c>
      <c r="E707" s="211">
        <v>1.285E-2</v>
      </c>
      <c r="F707" s="111">
        <f t="shared" si="30"/>
        <v>2.7169999999999999E-4</v>
      </c>
      <c r="G707" s="111">
        <f t="shared" si="31"/>
        <v>1.7090000000000001E-4</v>
      </c>
      <c r="H707" s="111">
        <f t="shared" si="32"/>
        <v>1.2850000000000001E-4</v>
      </c>
    </row>
    <row r="708" spans="1:8" x14ac:dyDescent="0.3">
      <c r="A708" t="s">
        <v>76</v>
      </c>
      <c r="B708" s="107">
        <v>44483</v>
      </c>
      <c r="C708" s="211">
        <v>2.9000000000000001E-2</v>
      </c>
      <c r="D708" s="211">
        <v>1.7659999999999999E-2</v>
      </c>
      <c r="E708" s="211">
        <v>1.3140000000000001E-2</v>
      </c>
      <c r="F708" s="111">
        <f t="shared" si="30"/>
        <v>2.9E-4</v>
      </c>
      <c r="G708" s="111">
        <f t="shared" si="31"/>
        <v>1.7659999999999998E-4</v>
      </c>
      <c r="H708" s="111">
        <f t="shared" si="32"/>
        <v>1.314E-4</v>
      </c>
    </row>
    <row r="709" spans="1:8" x14ac:dyDescent="0.3">
      <c r="A709" t="s">
        <v>76</v>
      </c>
      <c r="B709" s="107">
        <v>44484</v>
      </c>
      <c r="C709" s="211">
        <v>3.107E-2</v>
      </c>
      <c r="D709" s="211">
        <v>1.8350000000000002E-2</v>
      </c>
      <c r="E709" s="211">
        <v>1.3480000000000001E-2</v>
      </c>
      <c r="F709" s="111">
        <f t="shared" si="30"/>
        <v>3.1070000000000002E-4</v>
      </c>
      <c r="G709" s="111">
        <f t="shared" si="31"/>
        <v>1.8350000000000002E-4</v>
      </c>
      <c r="H709" s="111">
        <f t="shared" si="32"/>
        <v>1.348E-4</v>
      </c>
    </row>
    <row r="710" spans="1:8" x14ac:dyDescent="0.3">
      <c r="A710" t="s">
        <v>76</v>
      </c>
      <c r="B710" s="107">
        <v>44487</v>
      </c>
      <c r="C710" s="211">
        <v>4.5650000000000003E-2</v>
      </c>
      <c r="D710" s="211">
        <v>2.3290000000000002E-2</v>
      </c>
      <c r="E710" s="211">
        <v>1.6029999999999999E-2</v>
      </c>
      <c r="F710" s="111">
        <f t="shared" si="30"/>
        <v>4.5650000000000004E-4</v>
      </c>
      <c r="G710" s="111">
        <f t="shared" si="31"/>
        <v>2.3290000000000002E-4</v>
      </c>
      <c r="H710" s="111">
        <f t="shared" si="32"/>
        <v>1.6029999999999999E-4</v>
      </c>
    </row>
    <row r="711" spans="1:8" x14ac:dyDescent="0.3">
      <c r="A711" t="s">
        <v>76</v>
      </c>
      <c r="B711" s="107">
        <v>44488</v>
      </c>
      <c r="C711" s="211">
        <v>4.9750000000000003E-2</v>
      </c>
      <c r="D711" s="211">
        <v>2.52E-2</v>
      </c>
      <c r="E711" s="211">
        <v>1.6930000000000001E-2</v>
      </c>
      <c r="F711" s="111">
        <f t="shared" si="30"/>
        <v>4.975E-4</v>
      </c>
      <c r="G711" s="111">
        <f t="shared" si="31"/>
        <v>2.52E-4</v>
      </c>
      <c r="H711" s="111">
        <f t="shared" si="32"/>
        <v>1.693E-4</v>
      </c>
    </row>
    <row r="712" spans="1:8" x14ac:dyDescent="0.3">
      <c r="A712" t="s">
        <v>76</v>
      </c>
      <c r="B712" s="107">
        <v>44489</v>
      </c>
      <c r="C712" s="211">
        <v>5.6469999999999999E-2</v>
      </c>
      <c r="D712" s="211">
        <v>2.6630000000000001E-2</v>
      </c>
      <c r="E712" s="211">
        <v>1.7670000000000002E-2</v>
      </c>
      <c r="F712" s="111">
        <f t="shared" si="30"/>
        <v>5.6470000000000001E-4</v>
      </c>
      <c r="G712" s="111">
        <f t="shared" si="31"/>
        <v>2.6630000000000002E-4</v>
      </c>
      <c r="H712" s="111">
        <f t="shared" si="32"/>
        <v>1.7670000000000001E-4</v>
      </c>
    </row>
    <row r="713" spans="1:8" x14ac:dyDescent="0.3">
      <c r="A713" t="s">
        <v>76</v>
      </c>
      <c r="B713" s="107">
        <v>44490</v>
      </c>
      <c r="C713" s="211">
        <v>6.053E-2</v>
      </c>
      <c r="D713" s="211">
        <v>2.8039999999999999E-2</v>
      </c>
      <c r="E713" s="211">
        <v>1.8370000000000001E-2</v>
      </c>
      <c r="F713" s="111">
        <f t="shared" si="30"/>
        <v>6.0530000000000002E-4</v>
      </c>
      <c r="G713" s="111">
        <f t="shared" si="31"/>
        <v>2.8039999999999999E-4</v>
      </c>
      <c r="H713" s="111">
        <f t="shared" si="32"/>
        <v>1.8370000000000002E-4</v>
      </c>
    </row>
    <row r="714" spans="1:8" x14ac:dyDescent="0.3">
      <c r="A714" t="s">
        <v>76</v>
      </c>
      <c r="B714" s="107">
        <v>44491</v>
      </c>
      <c r="C714" s="211">
        <v>6.4670000000000005E-2</v>
      </c>
      <c r="D714" s="211">
        <v>2.9420000000000002E-2</v>
      </c>
      <c r="E714" s="211">
        <v>1.908E-2</v>
      </c>
      <c r="F714" s="111">
        <f t="shared" si="30"/>
        <v>6.4670000000000005E-4</v>
      </c>
      <c r="G714" s="111">
        <f t="shared" si="31"/>
        <v>2.942E-4</v>
      </c>
      <c r="H714" s="111">
        <f t="shared" si="32"/>
        <v>1.908E-4</v>
      </c>
    </row>
    <row r="715" spans="1:8" x14ac:dyDescent="0.3">
      <c r="A715" t="s">
        <v>76</v>
      </c>
      <c r="B715" s="107">
        <v>44494</v>
      </c>
      <c r="C715" s="211">
        <v>7.1230000000000002E-2</v>
      </c>
      <c r="D715" s="211">
        <v>3.1820000000000001E-2</v>
      </c>
      <c r="E715" s="211">
        <v>2.043E-2</v>
      </c>
      <c r="F715" s="111">
        <f t="shared" si="30"/>
        <v>7.1230000000000002E-4</v>
      </c>
      <c r="G715" s="111">
        <f t="shared" si="31"/>
        <v>3.1820000000000004E-4</v>
      </c>
      <c r="H715" s="111">
        <f t="shared" si="32"/>
        <v>2.0430000000000001E-4</v>
      </c>
    </row>
    <row r="716" spans="1:8" x14ac:dyDescent="0.3">
      <c r="A716" t="s">
        <v>76</v>
      </c>
      <c r="B716" s="107">
        <v>44495</v>
      </c>
      <c r="C716" s="211">
        <v>7.1749999999999994E-2</v>
      </c>
      <c r="D716" s="211">
        <v>3.3079999999999998E-2</v>
      </c>
      <c r="E716" s="211">
        <v>2.0969999999999999E-2</v>
      </c>
      <c r="F716" s="111">
        <f t="shared" si="30"/>
        <v>7.1749999999999993E-4</v>
      </c>
      <c r="G716" s="111">
        <f t="shared" si="31"/>
        <v>3.3079999999999996E-4</v>
      </c>
      <c r="H716" s="111">
        <f t="shared" si="32"/>
        <v>2.097E-4</v>
      </c>
    </row>
    <row r="717" spans="1:8" x14ac:dyDescent="0.3">
      <c r="A717" t="s">
        <v>76</v>
      </c>
      <c r="B717" s="107">
        <v>44496</v>
      </c>
      <c r="C717" s="211">
        <v>7.8969999999999999E-2</v>
      </c>
      <c r="D717" s="211">
        <v>3.3779999999999998E-2</v>
      </c>
      <c r="E717" s="211">
        <v>2.1350000000000001E-2</v>
      </c>
      <c r="F717" s="111">
        <f t="shared" si="30"/>
        <v>7.8969999999999995E-4</v>
      </c>
      <c r="G717" s="111">
        <f t="shared" si="31"/>
        <v>3.3779999999999997E-4</v>
      </c>
      <c r="H717" s="111">
        <f t="shared" si="32"/>
        <v>2.1350000000000001E-4</v>
      </c>
    </row>
    <row r="718" spans="1:8" x14ac:dyDescent="0.3">
      <c r="A718" t="s">
        <v>76</v>
      </c>
      <c r="B718" s="107">
        <v>44497</v>
      </c>
      <c r="C718" s="211">
        <v>8.14E-2</v>
      </c>
      <c r="D718" s="211">
        <v>3.4529999999999998E-2</v>
      </c>
      <c r="E718" s="211">
        <v>2.1729999999999999E-2</v>
      </c>
      <c r="F718" s="111">
        <f t="shared" si="30"/>
        <v>8.1400000000000005E-4</v>
      </c>
      <c r="G718" s="111">
        <f t="shared" si="31"/>
        <v>3.4529999999999999E-4</v>
      </c>
      <c r="H718" s="111">
        <f t="shared" si="32"/>
        <v>2.173E-4</v>
      </c>
    </row>
    <row r="719" spans="1:8" x14ac:dyDescent="0.3">
      <c r="A719" t="s">
        <v>76</v>
      </c>
      <c r="B719" s="107">
        <v>44498</v>
      </c>
      <c r="C719" s="211">
        <v>8.4370000000000001E-2</v>
      </c>
      <c r="D719" s="211">
        <v>3.5499999999999997E-2</v>
      </c>
      <c r="E719" s="211">
        <v>2.2200000000000001E-2</v>
      </c>
      <c r="F719" s="111">
        <f t="shared" si="30"/>
        <v>8.4369999999999996E-4</v>
      </c>
      <c r="G719" s="111">
        <f t="shared" si="31"/>
        <v>3.5499999999999996E-4</v>
      </c>
      <c r="H719" s="111">
        <f t="shared" si="32"/>
        <v>2.22E-4</v>
      </c>
    </row>
    <row r="720" spans="1:8" x14ac:dyDescent="0.3">
      <c r="A720" t="s">
        <v>76</v>
      </c>
      <c r="B720" s="107">
        <v>44502</v>
      </c>
      <c r="C720" s="211">
        <v>8.0879999999999994E-2</v>
      </c>
      <c r="D720" s="211">
        <v>3.6060000000000002E-2</v>
      </c>
      <c r="E720" s="211">
        <v>2.2960000000000001E-2</v>
      </c>
      <c r="F720" s="111">
        <f t="shared" si="30"/>
        <v>8.0879999999999993E-4</v>
      </c>
      <c r="G720" s="111">
        <f t="shared" si="31"/>
        <v>3.6060000000000004E-4</v>
      </c>
      <c r="H720" s="111">
        <f t="shared" si="32"/>
        <v>2.2960000000000002E-4</v>
      </c>
    </row>
    <row r="721" spans="1:8" x14ac:dyDescent="0.3">
      <c r="A721" t="s">
        <v>76</v>
      </c>
      <c r="B721" s="107">
        <v>44503</v>
      </c>
      <c r="C721" s="211">
        <v>8.2000000000000003E-2</v>
      </c>
      <c r="D721" s="211">
        <v>3.7350000000000001E-2</v>
      </c>
      <c r="E721" s="211">
        <v>2.3480000000000001E-2</v>
      </c>
      <c r="F721" s="111">
        <f t="shared" si="30"/>
        <v>8.1999999999999998E-4</v>
      </c>
      <c r="G721" s="111">
        <f t="shared" si="31"/>
        <v>3.7350000000000003E-4</v>
      </c>
      <c r="H721" s="111">
        <f t="shared" si="32"/>
        <v>2.3480000000000002E-4</v>
      </c>
    </row>
    <row r="722" spans="1:8" x14ac:dyDescent="0.3">
      <c r="A722" t="s">
        <v>76</v>
      </c>
      <c r="B722" s="107">
        <v>44504</v>
      </c>
      <c r="C722" s="211">
        <v>8.9580000000000007E-2</v>
      </c>
      <c r="D722" s="211">
        <v>3.8699999999999998E-2</v>
      </c>
      <c r="E722" s="211">
        <v>2.4049999999999998E-2</v>
      </c>
      <c r="F722" s="111">
        <f t="shared" si="30"/>
        <v>8.9580000000000009E-4</v>
      </c>
      <c r="G722" s="111">
        <f t="shared" si="31"/>
        <v>3.8699999999999997E-4</v>
      </c>
      <c r="H722" s="111">
        <f t="shared" si="32"/>
        <v>2.4049999999999999E-4</v>
      </c>
    </row>
    <row r="723" spans="1:8" x14ac:dyDescent="0.3">
      <c r="A723" t="s">
        <v>76</v>
      </c>
      <c r="B723" s="107">
        <v>44505</v>
      </c>
      <c r="C723" s="211">
        <v>0.11455</v>
      </c>
      <c r="D723" s="211">
        <v>4.727E-2</v>
      </c>
      <c r="E723" s="211">
        <v>2.828E-2</v>
      </c>
      <c r="F723" s="111">
        <f t="shared" si="30"/>
        <v>1.1455E-3</v>
      </c>
      <c r="G723" s="111">
        <f t="shared" si="31"/>
        <v>4.727E-4</v>
      </c>
      <c r="H723" s="111">
        <f t="shared" si="32"/>
        <v>2.8279999999999999E-4</v>
      </c>
    </row>
    <row r="724" spans="1:8" x14ac:dyDescent="0.3">
      <c r="A724" t="s">
        <v>76</v>
      </c>
      <c r="B724" s="107">
        <v>44508</v>
      </c>
      <c r="C724" s="211">
        <v>0.18969</v>
      </c>
      <c r="D724" s="211">
        <v>7.1730000000000002E-2</v>
      </c>
      <c r="E724" s="211">
        <v>4.1029999999999997E-2</v>
      </c>
      <c r="F724" s="111">
        <f t="shared" si="30"/>
        <v>1.8969E-3</v>
      </c>
      <c r="G724" s="111">
        <f t="shared" si="31"/>
        <v>7.1730000000000003E-4</v>
      </c>
      <c r="H724" s="111">
        <f t="shared" si="32"/>
        <v>4.1029999999999994E-4</v>
      </c>
    </row>
    <row r="725" spans="1:8" x14ac:dyDescent="0.3">
      <c r="A725" t="s">
        <v>76</v>
      </c>
      <c r="B725" s="107">
        <v>44509</v>
      </c>
      <c r="C725" s="211">
        <v>0.21073</v>
      </c>
      <c r="D725" s="211">
        <v>8.2339999999999997E-2</v>
      </c>
      <c r="E725" s="211">
        <v>4.5449999999999997E-2</v>
      </c>
      <c r="F725" s="111">
        <f t="shared" si="30"/>
        <v>2.1072999999999999E-3</v>
      </c>
      <c r="G725" s="111">
        <f t="shared" si="31"/>
        <v>8.2339999999999996E-4</v>
      </c>
      <c r="H725" s="111">
        <f t="shared" si="32"/>
        <v>4.5449999999999999E-4</v>
      </c>
    </row>
    <row r="726" spans="1:8" x14ac:dyDescent="0.3">
      <c r="A726" t="s">
        <v>76</v>
      </c>
      <c r="B726" s="107">
        <v>44510</v>
      </c>
      <c r="C726" s="211">
        <v>0.22738</v>
      </c>
      <c r="D726" s="211">
        <v>9.0520000000000003E-2</v>
      </c>
      <c r="E726" s="211">
        <v>4.9840000000000002E-2</v>
      </c>
      <c r="F726" s="111">
        <f t="shared" si="30"/>
        <v>2.2737999999999999E-3</v>
      </c>
      <c r="G726" s="111">
        <f t="shared" si="31"/>
        <v>9.0519999999999999E-4</v>
      </c>
      <c r="H726" s="111">
        <f t="shared" si="32"/>
        <v>4.9839999999999997E-4</v>
      </c>
    </row>
    <row r="727" spans="1:8" x14ac:dyDescent="0.3">
      <c r="A727" t="s">
        <v>76</v>
      </c>
      <c r="B727" s="107">
        <v>44512</v>
      </c>
      <c r="C727" s="211">
        <v>0.27803</v>
      </c>
      <c r="D727" s="211">
        <v>0.10593</v>
      </c>
      <c r="E727" s="211">
        <v>5.7540000000000001E-2</v>
      </c>
      <c r="F727" s="111">
        <f t="shared" si="30"/>
        <v>2.7802999999999999E-3</v>
      </c>
      <c r="G727" s="111">
        <f t="shared" si="31"/>
        <v>1.0593E-3</v>
      </c>
      <c r="H727" s="111">
        <f t="shared" si="32"/>
        <v>5.754E-4</v>
      </c>
    </row>
    <row r="728" spans="1:8" x14ac:dyDescent="0.3">
      <c r="A728" t="s">
        <v>76</v>
      </c>
      <c r="B728" s="107">
        <v>44515</v>
      </c>
      <c r="C728" s="211">
        <v>0.34433000000000002</v>
      </c>
      <c r="D728" s="211">
        <v>0.12798000000000001</v>
      </c>
      <c r="E728" s="211">
        <v>6.9550000000000001E-2</v>
      </c>
      <c r="F728" s="111">
        <f t="shared" si="30"/>
        <v>3.4433000000000003E-3</v>
      </c>
      <c r="G728" s="111">
        <f t="shared" si="31"/>
        <v>1.2798000000000002E-3</v>
      </c>
      <c r="H728" s="111">
        <f t="shared" si="32"/>
        <v>6.9550000000000005E-4</v>
      </c>
    </row>
    <row r="729" spans="1:8" x14ac:dyDescent="0.3">
      <c r="A729" t="s">
        <v>76</v>
      </c>
      <c r="B729" s="107">
        <v>44516</v>
      </c>
      <c r="C729" s="211">
        <v>0.35938999999999999</v>
      </c>
      <c r="D729" s="211">
        <v>0.13925000000000001</v>
      </c>
      <c r="E729" s="211">
        <v>7.3620000000000005E-2</v>
      </c>
      <c r="F729" s="111">
        <f t="shared" si="30"/>
        <v>3.5938999999999997E-3</v>
      </c>
      <c r="G729" s="111">
        <f t="shared" si="31"/>
        <v>1.3925000000000001E-3</v>
      </c>
      <c r="H729" s="111">
        <f t="shared" si="32"/>
        <v>7.3620000000000001E-4</v>
      </c>
    </row>
    <row r="730" spans="1:8" x14ac:dyDescent="0.3">
      <c r="A730" t="s">
        <v>76</v>
      </c>
      <c r="B730" s="107">
        <v>44517</v>
      </c>
      <c r="C730" s="211">
        <v>0.37308999999999998</v>
      </c>
      <c r="D730" s="211">
        <v>0.14785000000000001</v>
      </c>
      <c r="E730" s="211">
        <v>7.8670000000000004E-2</v>
      </c>
      <c r="F730" s="111">
        <f t="shared" si="30"/>
        <v>3.7308999999999997E-3</v>
      </c>
      <c r="G730" s="111">
        <f t="shared" si="31"/>
        <v>1.4785E-3</v>
      </c>
      <c r="H730" s="111">
        <f t="shared" si="32"/>
        <v>7.8669999999999999E-4</v>
      </c>
    </row>
    <row r="731" spans="1:8" x14ac:dyDescent="0.3">
      <c r="A731" t="s">
        <v>76</v>
      </c>
      <c r="B731" s="107">
        <v>44518</v>
      </c>
      <c r="C731" s="211">
        <v>0.40509000000000001</v>
      </c>
      <c r="D731" s="211">
        <v>0.15597</v>
      </c>
      <c r="E731" s="211">
        <v>8.2750000000000004E-2</v>
      </c>
      <c r="F731" s="111">
        <f t="shared" si="30"/>
        <v>4.0508999999999996E-3</v>
      </c>
      <c r="G731" s="111">
        <f t="shared" si="31"/>
        <v>1.5597E-3</v>
      </c>
      <c r="H731" s="111">
        <f t="shared" si="32"/>
        <v>8.275E-4</v>
      </c>
    </row>
    <row r="732" spans="1:8" x14ac:dyDescent="0.3">
      <c r="A732" t="s">
        <v>76</v>
      </c>
      <c r="B732" s="107">
        <v>44519</v>
      </c>
      <c r="C732" s="211">
        <v>0.42532999999999999</v>
      </c>
      <c r="D732" s="211">
        <v>0.16455</v>
      </c>
      <c r="E732" s="211">
        <v>8.7059999999999998E-2</v>
      </c>
      <c r="F732" s="111">
        <f t="shared" si="30"/>
        <v>4.2532999999999998E-3</v>
      </c>
      <c r="G732" s="111">
        <f t="shared" si="31"/>
        <v>1.6455E-3</v>
      </c>
      <c r="H732" s="111">
        <f t="shared" si="32"/>
        <v>8.7060000000000002E-4</v>
      </c>
    </row>
    <row r="733" spans="1:8" x14ac:dyDescent="0.3">
      <c r="A733" t="s">
        <v>76</v>
      </c>
      <c r="B733" s="107">
        <v>44522</v>
      </c>
      <c r="C733" s="211">
        <v>0.48821999999999999</v>
      </c>
      <c r="D733" s="211">
        <v>0.18620999999999999</v>
      </c>
      <c r="E733" s="211">
        <v>9.9339999999999998E-2</v>
      </c>
      <c r="F733" s="111">
        <f t="shared" si="30"/>
        <v>4.8821999999999997E-3</v>
      </c>
      <c r="G733" s="111">
        <f t="shared" si="31"/>
        <v>1.8620999999999998E-3</v>
      </c>
      <c r="H733" s="111">
        <f t="shared" si="32"/>
        <v>9.9339999999999997E-4</v>
      </c>
    </row>
    <row r="734" spans="1:8" x14ac:dyDescent="0.3">
      <c r="A734" t="s">
        <v>76</v>
      </c>
      <c r="B734" s="107">
        <v>44523</v>
      </c>
      <c r="C734" s="211">
        <v>0.49909999999999999</v>
      </c>
      <c r="D734" s="211">
        <v>0.19893</v>
      </c>
      <c r="E734" s="211">
        <v>0.1033</v>
      </c>
      <c r="F734" s="111">
        <f t="shared" si="30"/>
        <v>4.9909999999999998E-3</v>
      </c>
      <c r="G734" s="111">
        <f t="shared" si="31"/>
        <v>1.9892999999999998E-3</v>
      </c>
      <c r="H734" s="111">
        <f t="shared" si="32"/>
        <v>1.0330000000000001E-3</v>
      </c>
    </row>
    <row r="735" spans="1:8" x14ac:dyDescent="0.3">
      <c r="A735" t="s">
        <v>76</v>
      </c>
      <c r="B735" s="107">
        <v>44524</v>
      </c>
      <c r="C735" s="211">
        <v>0.50980000000000003</v>
      </c>
      <c r="D735" s="211">
        <v>0.20802999999999999</v>
      </c>
      <c r="E735" s="211">
        <v>0.10889</v>
      </c>
      <c r="F735" s="111">
        <f t="shared" si="30"/>
        <v>5.0980000000000001E-3</v>
      </c>
      <c r="G735" s="111">
        <f t="shared" si="31"/>
        <v>2.0802999999999998E-3</v>
      </c>
      <c r="H735" s="111">
        <f t="shared" si="32"/>
        <v>1.0889000000000001E-3</v>
      </c>
    </row>
    <row r="736" spans="1:8" x14ac:dyDescent="0.3">
      <c r="A736" t="s">
        <v>76</v>
      </c>
      <c r="B736" s="107">
        <v>44525</v>
      </c>
      <c r="C736" s="211">
        <v>0.55830999999999997</v>
      </c>
      <c r="D736" s="211">
        <v>0.21637000000000001</v>
      </c>
      <c r="E736" s="211">
        <v>0.11310000000000001</v>
      </c>
      <c r="F736" s="111">
        <f t="shared" si="30"/>
        <v>5.5830999999999997E-3</v>
      </c>
      <c r="G736" s="111">
        <f t="shared" si="31"/>
        <v>2.1637000000000002E-3</v>
      </c>
      <c r="H736" s="111">
        <f t="shared" si="32"/>
        <v>1.1310000000000001E-3</v>
      </c>
    </row>
    <row r="737" spans="1:8" x14ac:dyDescent="0.3">
      <c r="A737" t="s">
        <v>76</v>
      </c>
      <c r="B737" s="107">
        <v>44526</v>
      </c>
      <c r="C737" s="211">
        <v>0.58177999999999996</v>
      </c>
      <c r="D737" s="211">
        <v>0.22505</v>
      </c>
      <c r="E737" s="211">
        <v>0.11749</v>
      </c>
      <c r="F737" s="111">
        <f t="shared" si="30"/>
        <v>5.8177999999999997E-3</v>
      </c>
      <c r="G737" s="111">
        <f t="shared" si="31"/>
        <v>2.2504999999999999E-3</v>
      </c>
      <c r="H737" s="111">
        <f t="shared" si="32"/>
        <v>1.1749E-3</v>
      </c>
    </row>
    <row r="738" spans="1:8" x14ac:dyDescent="0.3">
      <c r="A738" t="s">
        <v>76</v>
      </c>
      <c r="B738" s="107">
        <v>44529</v>
      </c>
      <c r="C738" s="211">
        <v>0.64773999999999998</v>
      </c>
      <c r="D738" s="211">
        <v>0.24476000000000001</v>
      </c>
      <c r="E738" s="211">
        <v>0.12927</v>
      </c>
      <c r="F738" s="111">
        <f t="shared" si="30"/>
        <v>6.4773999999999995E-3</v>
      </c>
      <c r="G738" s="111">
        <f t="shared" si="31"/>
        <v>2.4475999999999999E-3</v>
      </c>
      <c r="H738" s="111">
        <f t="shared" si="32"/>
        <v>1.2926999999999999E-3</v>
      </c>
    </row>
    <row r="739" spans="1:8" x14ac:dyDescent="0.3">
      <c r="A739" t="s">
        <v>76</v>
      </c>
      <c r="B739" s="107">
        <v>44530</v>
      </c>
      <c r="C739" s="211">
        <v>0.64917000000000002</v>
      </c>
      <c r="D739" s="211">
        <v>0.25717000000000001</v>
      </c>
      <c r="E739" s="211">
        <v>0.1323</v>
      </c>
      <c r="F739" s="111">
        <f t="shared" si="30"/>
        <v>6.4917000000000004E-3</v>
      </c>
      <c r="G739" s="111">
        <f t="shared" si="31"/>
        <v>2.5717000000000001E-3</v>
      </c>
      <c r="H739" s="111">
        <f t="shared" si="32"/>
        <v>1.323E-3</v>
      </c>
    </row>
    <row r="740" spans="1:8" x14ac:dyDescent="0.3">
      <c r="A740" t="s">
        <v>76</v>
      </c>
      <c r="B740" s="107">
        <v>44531</v>
      </c>
      <c r="C740" s="211">
        <v>0.74485999999999997</v>
      </c>
      <c r="D740" s="211">
        <v>0.26980999999999999</v>
      </c>
      <c r="E740" s="211">
        <v>0.13994999999999999</v>
      </c>
      <c r="F740" s="111">
        <f t="shared" si="30"/>
        <v>7.4485999999999997E-3</v>
      </c>
      <c r="G740" s="111">
        <f t="shared" si="31"/>
        <v>2.6981000000000002E-3</v>
      </c>
      <c r="H740" s="111">
        <f t="shared" si="32"/>
        <v>1.3994999999999999E-3</v>
      </c>
    </row>
    <row r="741" spans="1:8" x14ac:dyDescent="0.3">
      <c r="A741" t="s">
        <v>76</v>
      </c>
      <c r="B741" s="107">
        <v>44532</v>
      </c>
      <c r="C741" s="211">
        <v>0.76185999999999998</v>
      </c>
      <c r="D741" s="211">
        <v>0.28344999999999998</v>
      </c>
      <c r="E741" s="211">
        <v>0.14677000000000001</v>
      </c>
      <c r="F741" s="111">
        <f t="shared" si="30"/>
        <v>7.6185999999999997E-3</v>
      </c>
      <c r="G741" s="111">
        <f t="shared" si="31"/>
        <v>2.8344999999999998E-3</v>
      </c>
      <c r="H741" s="111">
        <f t="shared" si="32"/>
        <v>1.4677000000000002E-3</v>
      </c>
    </row>
    <row r="742" spans="1:8" x14ac:dyDescent="0.3">
      <c r="A742" t="s">
        <v>76</v>
      </c>
      <c r="B742" s="107">
        <v>44533</v>
      </c>
      <c r="C742" s="211">
        <v>0.79571000000000003</v>
      </c>
      <c r="D742" s="211">
        <v>0.29576999999999998</v>
      </c>
      <c r="E742" s="211">
        <v>0.15212999999999999</v>
      </c>
      <c r="F742" s="111">
        <f t="shared" si="30"/>
        <v>7.9570999999999999E-3</v>
      </c>
      <c r="G742" s="111">
        <f t="shared" si="31"/>
        <v>2.9576999999999997E-3</v>
      </c>
      <c r="H742" s="111">
        <f t="shared" si="32"/>
        <v>1.5213E-3</v>
      </c>
    </row>
    <row r="743" spans="1:8" x14ac:dyDescent="0.3">
      <c r="A743" t="s">
        <v>76</v>
      </c>
      <c r="B743" s="107">
        <v>44536</v>
      </c>
      <c r="C743" s="211">
        <v>0.83582999999999996</v>
      </c>
      <c r="D743" s="211">
        <v>0.32801000000000002</v>
      </c>
      <c r="E743" s="211">
        <v>0.16747999999999999</v>
      </c>
      <c r="F743" s="111">
        <f t="shared" si="30"/>
        <v>8.3582999999999991E-3</v>
      </c>
      <c r="G743" s="111">
        <f t="shared" si="31"/>
        <v>3.2801000000000002E-3</v>
      </c>
      <c r="H743" s="111">
        <f t="shared" si="32"/>
        <v>1.6747999999999999E-3</v>
      </c>
    </row>
    <row r="744" spans="1:8" x14ac:dyDescent="0.3">
      <c r="A744" t="s">
        <v>76</v>
      </c>
      <c r="B744" s="107">
        <v>44537</v>
      </c>
      <c r="C744" s="211">
        <v>0.83431999999999995</v>
      </c>
      <c r="D744" s="211">
        <v>0.33657999999999999</v>
      </c>
      <c r="E744" s="211">
        <v>0.17348</v>
      </c>
      <c r="F744" s="111">
        <f t="shared" si="30"/>
        <v>8.3432000000000003E-3</v>
      </c>
      <c r="G744" s="111">
        <f t="shared" si="31"/>
        <v>3.3658E-3</v>
      </c>
      <c r="H744" s="111">
        <f t="shared" si="32"/>
        <v>1.7347999999999999E-3</v>
      </c>
    </row>
    <row r="745" spans="1:8" x14ac:dyDescent="0.3">
      <c r="A745" t="s">
        <v>76</v>
      </c>
      <c r="B745" s="107">
        <v>44538</v>
      </c>
      <c r="C745" s="211">
        <v>0.83526999999999996</v>
      </c>
      <c r="D745" s="211">
        <v>0.34487000000000001</v>
      </c>
      <c r="E745" s="211">
        <v>0.17760999999999999</v>
      </c>
      <c r="F745" s="111">
        <f t="shared" si="30"/>
        <v>8.3526999999999994E-3</v>
      </c>
      <c r="G745" s="111">
        <f t="shared" si="31"/>
        <v>3.4487000000000003E-3</v>
      </c>
      <c r="H745" s="111">
        <f t="shared" si="32"/>
        <v>1.7760999999999999E-3</v>
      </c>
    </row>
    <row r="746" spans="1:8" x14ac:dyDescent="0.3">
      <c r="A746" t="s">
        <v>76</v>
      </c>
      <c r="B746" s="107">
        <v>44539</v>
      </c>
      <c r="C746" s="211">
        <v>0.83099999999999996</v>
      </c>
      <c r="D746" s="211">
        <v>0.35283999999999999</v>
      </c>
      <c r="E746" s="211">
        <v>0.18157999999999999</v>
      </c>
      <c r="F746" s="111">
        <f t="shared" si="30"/>
        <v>8.3099999999999997E-3</v>
      </c>
      <c r="G746" s="111">
        <f t="shared" si="31"/>
        <v>3.5283999999999997E-3</v>
      </c>
      <c r="H746" s="111">
        <f t="shared" si="32"/>
        <v>1.8158E-3</v>
      </c>
    </row>
    <row r="747" spans="1:8" x14ac:dyDescent="0.3">
      <c r="A747" t="s">
        <v>76</v>
      </c>
      <c r="B747" s="107">
        <v>44540</v>
      </c>
      <c r="C747" s="211">
        <v>0.84633999999999998</v>
      </c>
      <c r="D747" s="211">
        <v>0.36614999999999998</v>
      </c>
      <c r="E747" s="211">
        <v>0.18819</v>
      </c>
      <c r="F747" s="111">
        <f t="shared" si="30"/>
        <v>8.4633999999999994E-3</v>
      </c>
      <c r="G747" s="111">
        <f t="shared" si="31"/>
        <v>3.6614999999999998E-3</v>
      </c>
      <c r="H747" s="111">
        <f t="shared" si="32"/>
        <v>1.8818999999999999E-3</v>
      </c>
    </row>
    <row r="748" spans="1:8" x14ac:dyDescent="0.3">
      <c r="A748" t="s">
        <v>76</v>
      </c>
      <c r="B748" s="107">
        <v>44543</v>
      </c>
      <c r="C748" s="211">
        <v>0.89854999999999996</v>
      </c>
      <c r="D748" s="211">
        <v>0.40872000000000003</v>
      </c>
      <c r="E748" s="211">
        <v>0.20721999999999999</v>
      </c>
      <c r="F748" s="111">
        <f t="shared" si="30"/>
        <v>8.9855000000000004E-3</v>
      </c>
      <c r="G748" s="111">
        <f t="shared" si="31"/>
        <v>4.0872E-3</v>
      </c>
      <c r="H748" s="111">
        <f t="shared" si="32"/>
        <v>2.0721999999999997E-3</v>
      </c>
    </row>
    <row r="749" spans="1:8" x14ac:dyDescent="0.3">
      <c r="A749" t="s">
        <v>76</v>
      </c>
      <c r="B749" s="107">
        <v>44544</v>
      </c>
      <c r="C749" s="211">
        <v>0.90739999999999998</v>
      </c>
      <c r="D749" s="211">
        <v>0.42160999999999998</v>
      </c>
      <c r="E749" s="211">
        <v>0.21576000000000001</v>
      </c>
      <c r="F749" s="111">
        <f t="shared" si="30"/>
        <v>9.0740000000000005E-3</v>
      </c>
      <c r="G749" s="111">
        <f t="shared" si="31"/>
        <v>4.2160999999999995E-3</v>
      </c>
      <c r="H749" s="111">
        <f t="shared" si="32"/>
        <v>2.1576E-3</v>
      </c>
    </row>
    <row r="750" spans="1:8" x14ac:dyDescent="0.3">
      <c r="A750" t="s">
        <v>76</v>
      </c>
      <c r="B750" s="107">
        <v>44545</v>
      </c>
      <c r="C750" s="211">
        <v>0.93303000000000003</v>
      </c>
      <c r="D750" s="211">
        <v>0.43524000000000002</v>
      </c>
      <c r="E750" s="211">
        <v>0.22255</v>
      </c>
      <c r="F750" s="111">
        <f t="shared" si="30"/>
        <v>9.3302999999999997E-3</v>
      </c>
      <c r="G750" s="111">
        <f t="shared" si="31"/>
        <v>4.3524000000000002E-3</v>
      </c>
      <c r="H750" s="111">
        <f t="shared" si="32"/>
        <v>2.2255E-3</v>
      </c>
    </row>
    <row r="751" spans="1:8" x14ac:dyDescent="0.3">
      <c r="A751" t="s">
        <v>76</v>
      </c>
      <c r="B751" s="107">
        <v>44546</v>
      </c>
      <c r="C751" s="211">
        <v>0.94735000000000003</v>
      </c>
      <c r="D751" s="211">
        <v>0.44885999999999998</v>
      </c>
      <c r="E751" s="211">
        <v>0.22933000000000001</v>
      </c>
      <c r="F751" s="111">
        <f t="shared" si="30"/>
        <v>9.473500000000001E-3</v>
      </c>
      <c r="G751" s="111">
        <f t="shared" si="31"/>
        <v>4.4885999999999997E-3</v>
      </c>
      <c r="H751" s="111">
        <f t="shared" si="32"/>
        <v>2.2932999999999999E-3</v>
      </c>
    </row>
    <row r="752" spans="1:8" x14ac:dyDescent="0.3">
      <c r="A752" t="s">
        <v>76</v>
      </c>
      <c r="B752" s="107">
        <v>44547</v>
      </c>
      <c r="C752" s="211">
        <v>0.96228999999999998</v>
      </c>
      <c r="D752" s="211">
        <v>0.46253</v>
      </c>
      <c r="E752" s="211">
        <v>0.23615</v>
      </c>
      <c r="F752" s="111">
        <f t="shared" si="30"/>
        <v>9.6229000000000002E-3</v>
      </c>
      <c r="G752" s="111">
        <f t="shared" si="31"/>
        <v>4.6252999999999997E-3</v>
      </c>
      <c r="H752" s="111">
        <f t="shared" si="32"/>
        <v>2.3614999999999999E-3</v>
      </c>
    </row>
    <row r="753" spans="1:8" x14ac:dyDescent="0.3">
      <c r="A753" t="s">
        <v>76</v>
      </c>
      <c r="B753" s="107">
        <v>44550</v>
      </c>
      <c r="C753" s="211">
        <v>0.99536000000000002</v>
      </c>
      <c r="D753" s="211">
        <v>0.50111000000000006</v>
      </c>
      <c r="E753" s="211">
        <v>0.25274000000000002</v>
      </c>
      <c r="F753" s="111">
        <f t="shared" si="30"/>
        <v>9.9535999999999999E-3</v>
      </c>
      <c r="G753" s="111">
        <f t="shared" si="31"/>
        <v>5.011100000000001E-3</v>
      </c>
      <c r="H753" s="111">
        <f t="shared" si="32"/>
        <v>2.5274000000000004E-3</v>
      </c>
    </row>
    <row r="754" spans="1:8" x14ac:dyDescent="0.3">
      <c r="A754" t="s">
        <v>76</v>
      </c>
      <c r="B754" s="107">
        <v>44551</v>
      </c>
      <c r="C754" s="211">
        <v>1.0014099999999999</v>
      </c>
      <c r="D754" s="211">
        <v>0.51398999999999995</v>
      </c>
      <c r="E754" s="211">
        <v>0.26179999999999998</v>
      </c>
      <c r="F754" s="111">
        <f t="shared" si="30"/>
        <v>1.00141E-2</v>
      </c>
      <c r="G754" s="111">
        <f t="shared" si="31"/>
        <v>5.1398999999999993E-3</v>
      </c>
      <c r="H754" s="111">
        <f t="shared" si="32"/>
        <v>2.6179999999999997E-3</v>
      </c>
    </row>
    <row r="755" spans="1:8" x14ac:dyDescent="0.3">
      <c r="A755" t="s">
        <v>76</v>
      </c>
      <c r="B755" s="107">
        <v>44552</v>
      </c>
      <c r="C755" s="211">
        <v>1.0296400000000001</v>
      </c>
      <c r="D755" s="211">
        <v>0.52725</v>
      </c>
      <c r="E755" s="211">
        <v>0.26844000000000001</v>
      </c>
      <c r="F755" s="111">
        <f t="shared" si="30"/>
        <v>1.0296400000000001E-2</v>
      </c>
      <c r="G755" s="111">
        <f t="shared" si="31"/>
        <v>5.2725000000000003E-3</v>
      </c>
      <c r="H755" s="111">
        <f t="shared" si="32"/>
        <v>2.6844E-3</v>
      </c>
    </row>
    <row r="756" spans="1:8" x14ac:dyDescent="0.3">
      <c r="A756" t="s">
        <v>76</v>
      </c>
      <c r="B756" s="107">
        <v>44553</v>
      </c>
      <c r="C756" s="211">
        <v>1.04305</v>
      </c>
      <c r="D756" s="211">
        <v>0.54071000000000002</v>
      </c>
      <c r="E756" s="211">
        <v>0.27512999999999999</v>
      </c>
      <c r="F756" s="111">
        <f t="shared" si="30"/>
        <v>1.0430500000000001E-2</v>
      </c>
      <c r="G756" s="111">
        <f t="shared" si="31"/>
        <v>5.4071000000000006E-3</v>
      </c>
      <c r="H756" s="111">
        <f t="shared" si="32"/>
        <v>2.7512999999999999E-3</v>
      </c>
    </row>
    <row r="757" spans="1:8" x14ac:dyDescent="0.3">
      <c r="A757" t="s">
        <v>76</v>
      </c>
      <c r="B757" s="107">
        <v>44554</v>
      </c>
      <c r="C757" s="211">
        <v>1.05616</v>
      </c>
      <c r="D757" s="211">
        <v>0.55425000000000002</v>
      </c>
      <c r="E757" s="211">
        <v>0.28186</v>
      </c>
      <c r="F757" s="111">
        <f t="shared" si="30"/>
        <v>1.0561599999999999E-2</v>
      </c>
      <c r="G757" s="111">
        <f t="shared" si="31"/>
        <v>5.5425000000000006E-3</v>
      </c>
      <c r="H757" s="111">
        <f t="shared" si="32"/>
        <v>2.8186000000000001E-3</v>
      </c>
    </row>
    <row r="758" spans="1:8" x14ac:dyDescent="0.3">
      <c r="A758" t="s">
        <v>76</v>
      </c>
      <c r="B758" s="107">
        <v>44557</v>
      </c>
      <c r="C758" s="211">
        <v>1.08602</v>
      </c>
      <c r="D758" s="211">
        <v>0.59350000000000003</v>
      </c>
      <c r="E758" s="211">
        <v>0.29812</v>
      </c>
      <c r="F758" s="111">
        <f t="shared" si="30"/>
        <v>1.08602E-2</v>
      </c>
      <c r="G758" s="111">
        <f t="shared" si="31"/>
        <v>5.9350000000000002E-3</v>
      </c>
      <c r="H758" s="111">
        <f t="shared" si="32"/>
        <v>2.9811999999999998E-3</v>
      </c>
    </row>
    <row r="759" spans="1:8" x14ac:dyDescent="0.3">
      <c r="A759" t="s">
        <v>76</v>
      </c>
      <c r="B759" s="107">
        <v>44558</v>
      </c>
      <c r="C759" s="211">
        <v>1.0849200000000001</v>
      </c>
      <c r="D759" s="211">
        <v>0.60489999999999999</v>
      </c>
      <c r="E759" s="211">
        <v>0.30708000000000002</v>
      </c>
      <c r="F759" s="111">
        <f t="shared" si="30"/>
        <v>1.0849200000000002E-2</v>
      </c>
      <c r="G759" s="111">
        <f t="shared" si="31"/>
        <v>6.0489999999999997E-3</v>
      </c>
      <c r="H759" s="111">
        <f t="shared" si="32"/>
        <v>3.0708000000000003E-3</v>
      </c>
    </row>
    <row r="760" spans="1:8" x14ac:dyDescent="0.3">
      <c r="A760" t="s">
        <v>76</v>
      </c>
      <c r="B760" s="107">
        <v>44559</v>
      </c>
      <c r="C760" s="211">
        <v>1.11988</v>
      </c>
      <c r="D760" s="211">
        <v>0.61790999999999996</v>
      </c>
      <c r="E760" s="211">
        <v>0.31358000000000003</v>
      </c>
      <c r="F760" s="111">
        <f t="shared" si="30"/>
        <v>1.11988E-2</v>
      </c>
      <c r="G760" s="111">
        <f t="shared" si="31"/>
        <v>6.1790999999999999E-3</v>
      </c>
      <c r="H760" s="111">
        <f t="shared" si="32"/>
        <v>3.1358000000000002E-3</v>
      </c>
    </row>
    <row r="761" spans="1:8" x14ac:dyDescent="0.3">
      <c r="A761" t="s">
        <v>76</v>
      </c>
      <c r="B761" s="107">
        <v>44560</v>
      </c>
      <c r="C761" s="211">
        <v>1.13676</v>
      </c>
      <c r="D761" s="211">
        <v>0.63090999999999997</v>
      </c>
      <c r="E761" s="211">
        <v>0.32011000000000001</v>
      </c>
      <c r="F761" s="111">
        <f t="shared" si="30"/>
        <v>1.13676E-2</v>
      </c>
      <c r="G761" s="111">
        <f t="shared" si="31"/>
        <v>6.3090999999999998E-3</v>
      </c>
      <c r="H761" s="111">
        <f t="shared" si="32"/>
        <v>3.2011000000000001E-3</v>
      </c>
    </row>
    <row r="762" spans="1:8" x14ac:dyDescent="0.3">
      <c r="A762" t="s">
        <v>76</v>
      </c>
      <c r="B762" s="107">
        <v>44561</v>
      </c>
      <c r="C762" s="211">
        <v>1.1366099999999999</v>
      </c>
      <c r="D762" s="211">
        <v>0.63636000000000004</v>
      </c>
      <c r="E762" s="211">
        <v>0.32451999999999998</v>
      </c>
      <c r="F762" s="111">
        <f t="shared" si="30"/>
        <v>1.1366099999999999E-2</v>
      </c>
      <c r="G762" s="111">
        <f t="shared" si="31"/>
        <v>6.3636000000000005E-3</v>
      </c>
      <c r="H762" s="111">
        <f t="shared" si="32"/>
        <v>3.2451999999999997E-3</v>
      </c>
    </row>
    <row r="763" spans="1:8" x14ac:dyDescent="0.3">
      <c r="A763" t="s">
        <v>76</v>
      </c>
      <c r="B763" s="107">
        <v>44564</v>
      </c>
      <c r="C763" s="211">
        <v>1.0834699999999999</v>
      </c>
      <c r="D763" s="211">
        <v>0.64032999999999995</v>
      </c>
      <c r="E763" s="211">
        <v>0.33166000000000001</v>
      </c>
      <c r="F763" s="111">
        <f t="shared" ref="F763:F826" si="33">C763/100</f>
        <v>1.0834699999999999E-2</v>
      </c>
      <c r="G763" s="111">
        <f t="shared" ref="G763:G826" si="34">D763/100</f>
        <v>6.4032999999999998E-3</v>
      </c>
      <c r="H763" s="111">
        <f t="shared" ref="H763:H826" si="35">E763/100</f>
        <v>3.3166000000000003E-3</v>
      </c>
    </row>
    <row r="764" spans="1:8" x14ac:dyDescent="0.3">
      <c r="A764" t="s">
        <v>76</v>
      </c>
      <c r="B764" s="107">
        <v>44565</v>
      </c>
      <c r="C764" s="211">
        <v>1.08792</v>
      </c>
      <c r="D764" s="211">
        <v>0.66696999999999995</v>
      </c>
      <c r="E764" s="211">
        <v>0.33648</v>
      </c>
      <c r="F764" s="111">
        <f t="shared" si="33"/>
        <v>1.08792E-2</v>
      </c>
      <c r="G764" s="111">
        <f t="shared" si="34"/>
        <v>6.6696999999999998E-3</v>
      </c>
      <c r="H764" s="111">
        <f t="shared" si="35"/>
        <v>3.3647999999999998E-3</v>
      </c>
    </row>
    <row r="765" spans="1:8" x14ac:dyDescent="0.3">
      <c r="A765" t="s">
        <v>76</v>
      </c>
      <c r="B765" s="107">
        <v>44566</v>
      </c>
      <c r="C765" s="211">
        <v>1.0853200000000001</v>
      </c>
      <c r="D765" s="211">
        <v>0.67769999999999997</v>
      </c>
      <c r="E765" s="211">
        <v>0.34526000000000001</v>
      </c>
      <c r="F765" s="111">
        <f t="shared" si="33"/>
        <v>1.08532E-2</v>
      </c>
      <c r="G765" s="111">
        <f t="shared" si="34"/>
        <v>6.777E-3</v>
      </c>
      <c r="H765" s="111">
        <f t="shared" si="35"/>
        <v>3.4526000000000001E-3</v>
      </c>
    </row>
    <row r="766" spans="1:8" x14ac:dyDescent="0.3">
      <c r="A766" t="s">
        <v>76</v>
      </c>
      <c r="B766" s="107">
        <v>44568</v>
      </c>
      <c r="C766" s="211">
        <v>1.1386799999999999</v>
      </c>
      <c r="D766" s="211">
        <v>0.71260999999999997</v>
      </c>
      <c r="E766" s="211">
        <v>0.36268</v>
      </c>
      <c r="F766" s="111">
        <f t="shared" si="33"/>
        <v>1.1386799999999999E-2</v>
      </c>
      <c r="G766" s="111">
        <f t="shared" si="34"/>
        <v>7.1260999999999998E-3</v>
      </c>
      <c r="H766" s="111">
        <f t="shared" si="35"/>
        <v>3.6267999999999999E-3</v>
      </c>
    </row>
    <row r="767" spans="1:8" x14ac:dyDescent="0.3">
      <c r="A767" t="s">
        <v>76</v>
      </c>
      <c r="B767" s="107">
        <v>44571</v>
      </c>
      <c r="C767" s="211">
        <v>1.22698</v>
      </c>
      <c r="D767" s="211">
        <v>0.755</v>
      </c>
      <c r="E767" s="211">
        <v>0.3901</v>
      </c>
      <c r="F767" s="111">
        <f t="shared" si="33"/>
        <v>1.2269799999999999E-2</v>
      </c>
      <c r="G767" s="111">
        <f t="shared" si="34"/>
        <v>7.5500000000000003E-3</v>
      </c>
      <c r="H767" s="111">
        <f t="shared" si="35"/>
        <v>3.901E-3</v>
      </c>
    </row>
    <row r="768" spans="1:8" x14ac:dyDescent="0.3">
      <c r="A768" t="s">
        <v>76</v>
      </c>
      <c r="B768" s="107">
        <v>44572</v>
      </c>
      <c r="C768" s="211">
        <v>1.2438199999999999</v>
      </c>
      <c r="D768" s="211">
        <v>0.78771000000000002</v>
      </c>
      <c r="E768" s="211">
        <v>0.39750999999999997</v>
      </c>
      <c r="F768" s="111">
        <f t="shared" si="33"/>
        <v>1.24382E-2</v>
      </c>
      <c r="G768" s="111">
        <f t="shared" si="34"/>
        <v>7.8770999999999997E-3</v>
      </c>
      <c r="H768" s="111">
        <f t="shared" si="35"/>
        <v>3.9750999999999996E-3</v>
      </c>
    </row>
    <row r="769" spans="1:8" x14ac:dyDescent="0.3">
      <c r="A769" t="s">
        <v>76</v>
      </c>
      <c r="B769" s="107">
        <v>44573</v>
      </c>
      <c r="C769" s="211">
        <v>1.2561800000000001</v>
      </c>
      <c r="D769" s="211">
        <v>0.80505000000000004</v>
      </c>
      <c r="E769" s="211">
        <v>0.41060000000000002</v>
      </c>
      <c r="F769" s="111">
        <f t="shared" si="33"/>
        <v>1.2561800000000001E-2</v>
      </c>
      <c r="G769" s="111">
        <f t="shared" si="34"/>
        <v>8.0505000000000004E-3</v>
      </c>
      <c r="H769" s="111">
        <f t="shared" si="35"/>
        <v>4.1060000000000003E-3</v>
      </c>
    </row>
    <row r="770" spans="1:8" x14ac:dyDescent="0.3">
      <c r="A770" t="s">
        <v>76</v>
      </c>
      <c r="B770" s="107">
        <v>44574</v>
      </c>
      <c r="C770" s="211">
        <v>1.26115</v>
      </c>
      <c r="D770" s="211">
        <v>0.82077999999999995</v>
      </c>
      <c r="E770" s="211">
        <v>0.41894999999999999</v>
      </c>
      <c r="F770" s="111">
        <f t="shared" si="33"/>
        <v>1.2611499999999999E-2</v>
      </c>
      <c r="G770" s="111">
        <f t="shared" si="34"/>
        <v>8.2077999999999995E-3</v>
      </c>
      <c r="H770" s="111">
        <f t="shared" si="35"/>
        <v>4.1894999999999996E-3</v>
      </c>
    </row>
    <row r="771" spans="1:8" x14ac:dyDescent="0.3">
      <c r="A771" t="s">
        <v>76</v>
      </c>
      <c r="B771" s="107">
        <v>44575</v>
      </c>
      <c r="C771" s="211">
        <v>1.27413</v>
      </c>
      <c r="D771" s="211">
        <v>0.83733000000000002</v>
      </c>
      <c r="E771" s="211">
        <v>0.42751</v>
      </c>
      <c r="F771" s="111">
        <f t="shared" si="33"/>
        <v>1.2741300000000001E-2</v>
      </c>
      <c r="G771" s="111">
        <f t="shared" si="34"/>
        <v>8.3733000000000002E-3</v>
      </c>
      <c r="H771" s="111">
        <f t="shared" si="35"/>
        <v>4.2751000000000004E-3</v>
      </c>
    </row>
    <row r="772" spans="1:8" x14ac:dyDescent="0.3">
      <c r="A772" t="s">
        <v>76</v>
      </c>
      <c r="B772" s="107">
        <v>44578</v>
      </c>
      <c r="C772" s="211">
        <v>1.3029299999999999</v>
      </c>
      <c r="D772" s="211">
        <v>0.86836999999999998</v>
      </c>
      <c r="E772" s="211">
        <v>0.45029000000000002</v>
      </c>
      <c r="F772" s="111">
        <f t="shared" si="33"/>
        <v>1.3029299999999999E-2</v>
      </c>
      <c r="G772" s="111">
        <f t="shared" si="34"/>
        <v>8.6836999999999991E-3</v>
      </c>
      <c r="H772" s="111">
        <f t="shared" si="35"/>
        <v>4.5029000000000007E-3</v>
      </c>
    </row>
    <row r="773" spans="1:8" x14ac:dyDescent="0.3">
      <c r="A773" t="s">
        <v>76</v>
      </c>
      <c r="B773" s="107">
        <v>44579</v>
      </c>
      <c r="C773" s="211">
        <v>1.30582</v>
      </c>
      <c r="D773" s="211">
        <v>0.89681</v>
      </c>
      <c r="E773" s="211">
        <v>0.45538000000000001</v>
      </c>
      <c r="F773" s="111">
        <f t="shared" si="33"/>
        <v>1.3058199999999999E-2</v>
      </c>
      <c r="G773" s="111">
        <f t="shared" si="34"/>
        <v>8.9680999999999997E-3</v>
      </c>
      <c r="H773" s="111">
        <f t="shared" si="35"/>
        <v>4.5538000000000002E-3</v>
      </c>
    </row>
    <row r="774" spans="1:8" x14ac:dyDescent="0.3">
      <c r="A774" t="s">
        <v>76</v>
      </c>
      <c r="B774" s="107">
        <v>44580</v>
      </c>
      <c r="C774" s="211">
        <v>1.3167</v>
      </c>
      <c r="D774" s="211">
        <v>0.91300000000000003</v>
      </c>
      <c r="E774" s="211">
        <v>0.46912999999999999</v>
      </c>
      <c r="F774" s="111">
        <f t="shared" si="33"/>
        <v>1.3167E-2</v>
      </c>
      <c r="G774" s="111">
        <f t="shared" si="34"/>
        <v>9.130000000000001E-3</v>
      </c>
      <c r="H774" s="111">
        <f t="shared" si="35"/>
        <v>4.6912999999999998E-3</v>
      </c>
    </row>
    <row r="775" spans="1:8" x14ac:dyDescent="0.3">
      <c r="A775" t="s">
        <v>76</v>
      </c>
      <c r="B775" s="107">
        <v>44581</v>
      </c>
      <c r="C775" s="211">
        <v>1.34178</v>
      </c>
      <c r="D775" s="211">
        <v>0.92989999999999995</v>
      </c>
      <c r="E775" s="211">
        <v>0.4783</v>
      </c>
      <c r="F775" s="111">
        <f t="shared" si="33"/>
        <v>1.3417800000000001E-2</v>
      </c>
      <c r="G775" s="111">
        <f t="shared" si="34"/>
        <v>9.299E-3</v>
      </c>
      <c r="H775" s="111">
        <f t="shared" si="35"/>
        <v>4.7829999999999999E-3</v>
      </c>
    </row>
    <row r="776" spans="1:8" x14ac:dyDescent="0.3">
      <c r="A776" t="s">
        <v>76</v>
      </c>
      <c r="B776" s="107">
        <v>44582</v>
      </c>
      <c r="C776" s="211">
        <v>1.35412</v>
      </c>
      <c r="D776" s="211">
        <v>0.94547999999999999</v>
      </c>
      <c r="E776" s="211">
        <v>0.48679</v>
      </c>
      <c r="F776" s="111">
        <f t="shared" si="33"/>
        <v>1.35412E-2</v>
      </c>
      <c r="G776" s="111">
        <f t="shared" si="34"/>
        <v>9.4547999999999993E-3</v>
      </c>
      <c r="H776" s="111">
        <f t="shared" si="35"/>
        <v>4.8678999999999997E-3</v>
      </c>
    </row>
    <row r="777" spans="1:8" x14ac:dyDescent="0.3">
      <c r="A777" t="s">
        <v>76</v>
      </c>
      <c r="B777" s="107">
        <v>44585</v>
      </c>
      <c r="C777" s="211">
        <v>1.3932800000000001</v>
      </c>
      <c r="D777" s="211">
        <v>0.97629999999999995</v>
      </c>
      <c r="E777" s="211">
        <v>0.51066999999999996</v>
      </c>
      <c r="F777" s="111">
        <f t="shared" si="33"/>
        <v>1.39328E-2</v>
      </c>
      <c r="G777" s="111">
        <f t="shared" si="34"/>
        <v>9.7629999999999991E-3</v>
      </c>
      <c r="H777" s="111">
        <f t="shared" si="35"/>
        <v>5.1066999999999996E-3</v>
      </c>
    </row>
    <row r="778" spans="1:8" x14ac:dyDescent="0.3">
      <c r="A778" t="s">
        <v>76</v>
      </c>
      <c r="B778" s="107">
        <v>44586</v>
      </c>
      <c r="C778" s="211">
        <v>1.3993</v>
      </c>
      <c r="D778" s="211">
        <v>1.0115499999999999</v>
      </c>
      <c r="E778" s="211">
        <v>0.51646000000000003</v>
      </c>
      <c r="F778" s="111">
        <f t="shared" si="33"/>
        <v>1.3993E-2</v>
      </c>
      <c r="G778" s="111">
        <f t="shared" si="34"/>
        <v>1.0115499999999999E-2</v>
      </c>
      <c r="H778" s="111">
        <f t="shared" si="35"/>
        <v>5.1646000000000001E-3</v>
      </c>
    </row>
    <row r="779" spans="1:8" x14ac:dyDescent="0.3">
      <c r="A779" t="s">
        <v>76</v>
      </c>
      <c r="B779" s="107">
        <v>44587</v>
      </c>
      <c r="C779" s="211">
        <v>1.4093599999999999</v>
      </c>
      <c r="D779" s="211">
        <v>1.0294300000000001</v>
      </c>
      <c r="E779" s="211">
        <v>0.53129999999999999</v>
      </c>
      <c r="F779" s="111">
        <f t="shared" si="33"/>
        <v>1.40936E-2</v>
      </c>
      <c r="G779" s="111">
        <f t="shared" si="34"/>
        <v>1.0294300000000001E-2</v>
      </c>
      <c r="H779" s="111">
        <f t="shared" si="35"/>
        <v>5.313E-3</v>
      </c>
    </row>
    <row r="780" spans="1:8" x14ac:dyDescent="0.3">
      <c r="A780" t="s">
        <v>76</v>
      </c>
      <c r="B780" s="107">
        <v>44588</v>
      </c>
      <c r="C780" s="211">
        <v>1.4454400000000001</v>
      </c>
      <c r="D780" s="211">
        <v>1.0489999999999999</v>
      </c>
      <c r="E780" s="211">
        <v>0.54144000000000003</v>
      </c>
      <c r="F780" s="111">
        <f t="shared" si="33"/>
        <v>1.4454400000000001E-2</v>
      </c>
      <c r="G780" s="111">
        <f t="shared" si="34"/>
        <v>1.0489999999999999E-2</v>
      </c>
      <c r="H780" s="111">
        <f t="shared" si="35"/>
        <v>5.4144000000000006E-3</v>
      </c>
    </row>
    <row r="781" spans="1:8" x14ac:dyDescent="0.3">
      <c r="A781" t="s">
        <v>76</v>
      </c>
      <c r="B781" s="107">
        <v>44589</v>
      </c>
      <c r="C781" s="211">
        <v>1.4712799999999999</v>
      </c>
      <c r="D781" s="211">
        <v>1.0682199999999999</v>
      </c>
      <c r="E781" s="211">
        <v>0.55142000000000002</v>
      </c>
      <c r="F781" s="111">
        <f t="shared" si="33"/>
        <v>1.47128E-2</v>
      </c>
      <c r="G781" s="111">
        <f t="shared" si="34"/>
        <v>1.0682199999999999E-2</v>
      </c>
      <c r="H781" s="111">
        <f t="shared" si="35"/>
        <v>5.5142000000000004E-3</v>
      </c>
    </row>
    <row r="782" spans="1:8" x14ac:dyDescent="0.3">
      <c r="A782" t="s">
        <v>76</v>
      </c>
      <c r="B782" s="107">
        <v>44592</v>
      </c>
      <c r="C782" s="211">
        <v>1.5040899999999999</v>
      </c>
      <c r="D782" s="211">
        <v>1.09284</v>
      </c>
      <c r="E782" s="211">
        <v>0.57289999999999996</v>
      </c>
      <c r="F782" s="111">
        <f t="shared" si="33"/>
        <v>1.5040899999999999E-2</v>
      </c>
      <c r="G782" s="111">
        <f t="shared" si="34"/>
        <v>1.09284E-2</v>
      </c>
      <c r="H782" s="111">
        <f t="shared" si="35"/>
        <v>5.7289999999999997E-3</v>
      </c>
    </row>
    <row r="783" spans="1:8" x14ac:dyDescent="0.3">
      <c r="A783" t="s">
        <v>76</v>
      </c>
      <c r="B783" s="107">
        <v>44593</v>
      </c>
      <c r="C783" s="211">
        <v>1.59874</v>
      </c>
      <c r="D783" s="211">
        <v>1.1432500000000001</v>
      </c>
      <c r="E783" s="211">
        <v>0.58667999999999998</v>
      </c>
      <c r="F783" s="111">
        <f t="shared" si="33"/>
        <v>1.5987399999999999E-2</v>
      </c>
      <c r="G783" s="111">
        <f t="shared" si="34"/>
        <v>1.1432500000000002E-2</v>
      </c>
      <c r="H783" s="111">
        <f t="shared" si="35"/>
        <v>5.8668000000000001E-3</v>
      </c>
    </row>
    <row r="784" spans="1:8" x14ac:dyDescent="0.3">
      <c r="A784" t="s">
        <v>76</v>
      </c>
      <c r="B784" s="107">
        <v>44594</v>
      </c>
      <c r="C784" s="211">
        <v>1.5938399999999999</v>
      </c>
      <c r="D784" s="211">
        <v>1.14663</v>
      </c>
      <c r="E784" s="211">
        <v>0.59138999999999997</v>
      </c>
      <c r="F784" s="111">
        <f t="shared" si="33"/>
        <v>1.5938399999999998E-2</v>
      </c>
      <c r="G784" s="111">
        <f t="shared" si="34"/>
        <v>1.14663E-2</v>
      </c>
      <c r="H784" s="111">
        <f t="shared" si="35"/>
        <v>5.9138999999999997E-3</v>
      </c>
    </row>
    <row r="785" spans="1:8" x14ac:dyDescent="0.3">
      <c r="A785" t="s">
        <v>76</v>
      </c>
      <c r="B785" s="107">
        <v>44595</v>
      </c>
      <c r="C785" s="211">
        <v>1.5934600000000001</v>
      </c>
      <c r="D785" s="211">
        <v>1.16256</v>
      </c>
      <c r="E785" s="211">
        <v>0.60001000000000004</v>
      </c>
      <c r="F785" s="111">
        <f t="shared" si="33"/>
        <v>1.59346E-2</v>
      </c>
      <c r="G785" s="111">
        <f t="shared" si="34"/>
        <v>1.16256E-2</v>
      </c>
      <c r="H785" s="111">
        <f t="shared" si="35"/>
        <v>6.0001000000000004E-3</v>
      </c>
    </row>
    <row r="786" spans="1:8" x14ac:dyDescent="0.3">
      <c r="A786" t="s">
        <v>76</v>
      </c>
      <c r="B786" s="107">
        <v>44596</v>
      </c>
      <c r="C786" s="211">
        <v>1.60432</v>
      </c>
      <c r="D786" s="211">
        <v>1.1781900000000001</v>
      </c>
      <c r="E786" s="211">
        <v>0.60850000000000004</v>
      </c>
      <c r="F786" s="111">
        <f t="shared" si="33"/>
        <v>1.6043200000000001E-2</v>
      </c>
      <c r="G786" s="111">
        <f t="shared" si="34"/>
        <v>1.1781900000000001E-2</v>
      </c>
      <c r="H786" s="111">
        <f t="shared" si="35"/>
        <v>6.0850000000000001E-3</v>
      </c>
    </row>
    <row r="787" spans="1:8" x14ac:dyDescent="0.3">
      <c r="A787" t="s">
        <v>76</v>
      </c>
      <c r="B787" s="107">
        <v>44599</v>
      </c>
      <c r="C787" s="211">
        <v>1.64133</v>
      </c>
      <c r="D787" s="211">
        <v>1.2020299999999999</v>
      </c>
      <c r="E787" s="211">
        <v>0.63429999999999997</v>
      </c>
      <c r="F787" s="111">
        <f t="shared" si="33"/>
        <v>1.6413299999999999E-2</v>
      </c>
      <c r="G787" s="111">
        <f t="shared" si="34"/>
        <v>1.2020299999999999E-2</v>
      </c>
      <c r="H787" s="111">
        <f t="shared" si="35"/>
        <v>6.3429999999999997E-3</v>
      </c>
    </row>
    <row r="788" spans="1:8" x14ac:dyDescent="0.3">
      <c r="A788" t="s">
        <v>76</v>
      </c>
      <c r="B788" s="107">
        <v>44600</v>
      </c>
      <c r="C788" s="211">
        <v>1.6401699999999999</v>
      </c>
      <c r="D788" s="211">
        <v>1.21946</v>
      </c>
      <c r="E788" s="211">
        <v>0.63953000000000004</v>
      </c>
      <c r="F788" s="111">
        <f t="shared" si="33"/>
        <v>1.6401699999999998E-2</v>
      </c>
      <c r="G788" s="111">
        <f t="shared" si="34"/>
        <v>1.21946E-2</v>
      </c>
      <c r="H788" s="111">
        <f t="shared" si="35"/>
        <v>6.3953000000000005E-3</v>
      </c>
    </row>
    <row r="789" spans="1:8" x14ac:dyDescent="0.3">
      <c r="A789" t="s">
        <v>76</v>
      </c>
      <c r="B789" s="107">
        <v>44601</v>
      </c>
      <c r="C789" s="211">
        <v>1.63659</v>
      </c>
      <c r="D789" s="211">
        <v>1.22662</v>
      </c>
      <c r="E789" s="211">
        <v>0.65461000000000003</v>
      </c>
      <c r="F789" s="111">
        <f t="shared" si="33"/>
        <v>1.6365899999999999E-2</v>
      </c>
      <c r="G789" s="111">
        <f t="shared" si="34"/>
        <v>1.22662E-2</v>
      </c>
      <c r="H789" s="111">
        <f t="shared" si="35"/>
        <v>6.5461E-3</v>
      </c>
    </row>
    <row r="790" spans="1:8" x14ac:dyDescent="0.3">
      <c r="A790" t="s">
        <v>76</v>
      </c>
      <c r="B790" s="107">
        <v>44602</v>
      </c>
      <c r="C790" s="211">
        <v>1.6245400000000001</v>
      </c>
      <c r="D790" s="211">
        <v>1.2380599999999999</v>
      </c>
      <c r="E790" s="211">
        <v>0.66442999999999997</v>
      </c>
      <c r="F790" s="111">
        <f t="shared" si="33"/>
        <v>1.62454E-2</v>
      </c>
      <c r="G790" s="111">
        <f t="shared" si="34"/>
        <v>1.2380599999999999E-2</v>
      </c>
      <c r="H790" s="111">
        <f t="shared" si="35"/>
        <v>6.6442999999999997E-3</v>
      </c>
    </row>
    <row r="791" spans="1:8" x14ac:dyDescent="0.3">
      <c r="A791" t="s">
        <v>76</v>
      </c>
      <c r="B791" s="107">
        <v>44603</v>
      </c>
      <c r="C791" s="211">
        <v>1.6327799999999999</v>
      </c>
      <c r="D791" s="211">
        <v>1.2465200000000001</v>
      </c>
      <c r="E791" s="211">
        <v>0.67537000000000003</v>
      </c>
      <c r="F791" s="111">
        <f t="shared" si="33"/>
        <v>1.63278E-2</v>
      </c>
      <c r="G791" s="111">
        <f t="shared" si="34"/>
        <v>1.2465200000000001E-2</v>
      </c>
      <c r="H791" s="111">
        <f t="shared" si="35"/>
        <v>6.7537000000000005E-3</v>
      </c>
    </row>
    <row r="792" spans="1:8" x14ac:dyDescent="0.3">
      <c r="A792" t="s">
        <v>76</v>
      </c>
      <c r="B792" s="107">
        <v>44606</v>
      </c>
      <c r="C792" s="211">
        <v>1.67692</v>
      </c>
      <c r="D792" s="211">
        <v>1.28349</v>
      </c>
      <c r="E792" s="211">
        <v>0.70494000000000001</v>
      </c>
      <c r="F792" s="111">
        <f t="shared" si="33"/>
        <v>1.6769199999999998E-2</v>
      </c>
      <c r="G792" s="111">
        <f t="shared" si="34"/>
        <v>1.28349E-2</v>
      </c>
      <c r="H792" s="111">
        <f t="shared" si="35"/>
        <v>7.0493999999999999E-3</v>
      </c>
    </row>
    <row r="793" spans="1:8" x14ac:dyDescent="0.3">
      <c r="A793" t="s">
        <v>76</v>
      </c>
      <c r="B793" s="107">
        <v>44607</v>
      </c>
      <c r="C793" s="211">
        <v>1.6812499999999999</v>
      </c>
      <c r="D793" s="211">
        <v>1.3061400000000001</v>
      </c>
      <c r="E793" s="211">
        <v>0.71094000000000002</v>
      </c>
      <c r="F793" s="111">
        <f t="shared" si="33"/>
        <v>1.6812499999999998E-2</v>
      </c>
      <c r="G793" s="111">
        <f t="shared" si="34"/>
        <v>1.3061400000000001E-2</v>
      </c>
      <c r="H793" s="111">
        <f t="shared" si="35"/>
        <v>7.1094000000000001E-3</v>
      </c>
    </row>
    <row r="794" spans="1:8" x14ac:dyDescent="0.3">
      <c r="A794" t="s">
        <v>76</v>
      </c>
      <c r="B794" s="107">
        <v>44608</v>
      </c>
      <c r="C794" s="211">
        <v>1.6882699999999999</v>
      </c>
      <c r="D794" s="211">
        <v>1.31796</v>
      </c>
      <c r="E794" s="211">
        <v>0.72884000000000004</v>
      </c>
      <c r="F794" s="111">
        <f t="shared" si="33"/>
        <v>1.68827E-2</v>
      </c>
      <c r="G794" s="111">
        <f t="shared" si="34"/>
        <v>1.31796E-2</v>
      </c>
      <c r="H794" s="111">
        <f t="shared" si="35"/>
        <v>7.2884000000000004E-3</v>
      </c>
    </row>
    <row r="795" spans="1:8" x14ac:dyDescent="0.3">
      <c r="A795" t="s">
        <v>76</v>
      </c>
      <c r="B795" s="107">
        <v>44609</v>
      </c>
      <c r="C795" s="211">
        <v>1.71411</v>
      </c>
      <c r="D795" s="211">
        <v>1.3318399999999999</v>
      </c>
      <c r="E795" s="211">
        <v>0.74009999999999998</v>
      </c>
      <c r="F795" s="111">
        <f t="shared" si="33"/>
        <v>1.7141099999999999E-2</v>
      </c>
      <c r="G795" s="111">
        <f t="shared" si="34"/>
        <v>1.3318399999999999E-2</v>
      </c>
      <c r="H795" s="111">
        <f t="shared" si="35"/>
        <v>7.4009999999999996E-3</v>
      </c>
    </row>
    <row r="796" spans="1:8" x14ac:dyDescent="0.3">
      <c r="A796" t="s">
        <v>76</v>
      </c>
      <c r="B796" s="107">
        <v>44610</v>
      </c>
      <c r="C796" s="211">
        <v>1.7405999999999999</v>
      </c>
      <c r="D796" s="211">
        <v>1.34768</v>
      </c>
      <c r="E796" s="211">
        <v>0.75209000000000004</v>
      </c>
      <c r="F796" s="111">
        <f t="shared" si="33"/>
        <v>1.7405999999999998E-2</v>
      </c>
      <c r="G796" s="111">
        <f t="shared" si="34"/>
        <v>1.3476800000000001E-2</v>
      </c>
      <c r="H796" s="111">
        <f t="shared" si="35"/>
        <v>7.5209000000000005E-3</v>
      </c>
    </row>
    <row r="797" spans="1:8" x14ac:dyDescent="0.3">
      <c r="A797" t="s">
        <v>76</v>
      </c>
      <c r="B797" s="107">
        <v>44613</v>
      </c>
      <c r="C797" s="211">
        <v>1.7695000000000001</v>
      </c>
      <c r="D797" s="211">
        <v>1.3726100000000001</v>
      </c>
      <c r="E797" s="211">
        <v>0.77949000000000002</v>
      </c>
      <c r="F797" s="111">
        <f t="shared" si="33"/>
        <v>1.7695000000000002E-2</v>
      </c>
      <c r="G797" s="111">
        <f t="shared" si="34"/>
        <v>1.3726100000000001E-2</v>
      </c>
      <c r="H797" s="111">
        <f t="shared" si="35"/>
        <v>7.7949000000000004E-3</v>
      </c>
    </row>
    <row r="798" spans="1:8" x14ac:dyDescent="0.3">
      <c r="A798" t="s">
        <v>76</v>
      </c>
      <c r="B798" s="107">
        <v>44614</v>
      </c>
      <c r="C798" s="211">
        <v>1.77749</v>
      </c>
      <c r="D798" s="211">
        <v>1.39859</v>
      </c>
      <c r="E798" s="211">
        <v>0.78620999999999996</v>
      </c>
      <c r="F798" s="111">
        <f t="shared" si="33"/>
        <v>1.77749E-2</v>
      </c>
      <c r="G798" s="111">
        <f t="shared" si="34"/>
        <v>1.3985900000000001E-2</v>
      </c>
      <c r="H798" s="111">
        <f t="shared" si="35"/>
        <v>7.8621000000000003E-3</v>
      </c>
    </row>
    <row r="799" spans="1:8" x14ac:dyDescent="0.3">
      <c r="A799" t="s">
        <v>76</v>
      </c>
      <c r="B799" s="107">
        <v>44615</v>
      </c>
      <c r="C799" s="211">
        <v>1.78854</v>
      </c>
      <c r="D799" s="211">
        <v>1.4128000000000001</v>
      </c>
      <c r="E799" s="211">
        <v>0.80622000000000005</v>
      </c>
      <c r="F799" s="111">
        <f t="shared" si="33"/>
        <v>1.7885399999999999E-2</v>
      </c>
      <c r="G799" s="111">
        <f t="shared" si="34"/>
        <v>1.4128E-2</v>
      </c>
      <c r="H799" s="111">
        <f t="shared" si="35"/>
        <v>8.0622000000000003E-3</v>
      </c>
    </row>
    <row r="800" spans="1:8" x14ac:dyDescent="0.3">
      <c r="A800" t="s">
        <v>76</v>
      </c>
      <c r="B800" s="107">
        <v>44616</v>
      </c>
      <c r="C800" s="211">
        <v>1.80514</v>
      </c>
      <c r="D800" s="211">
        <v>1.4237899999999999</v>
      </c>
      <c r="E800" s="211">
        <v>0.81628000000000001</v>
      </c>
      <c r="F800" s="111">
        <f t="shared" si="33"/>
        <v>1.8051399999999999E-2</v>
      </c>
      <c r="G800" s="111">
        <f t="shared" si="34"/>
        <v>1.42379E-2</v>
      </c>
      <c r="H800" s="111">
        <f t="shared" si="35"/>
        <v>8.1627999999999996E-3</v>
      </c>
    </row>
    <row r="801" spans="1:8" x14ac:dyDescent="0.3">
      <c r="A801" t="s">
        <v>76</v>
      </c>
      <c r="B801" s="107">
        <v>44617</v>
      </c>
      <c r="C801" s="211">
        <v>1.82003</v>
      </c>
      <c r="D801" s="211">
        <v>1.43757</v>
      </c>
      <c r="E801" s="211">
        <v>0.82735999999999998</v>
      </c>
      <c r="F801" s="111">
        <f t="shared" si="33"/>
        <v>1.8200299999999999E-2</v>
      </c>
      <c r="G801" s="111">
        <f t="shared" si="34"/>
        <v>1.43757E-2</v>
      </c>
      <c r="H801" s="111">
        <f t="shared" si="35"/>
        <v>8.273599999999999E-3</v>
      </c>
    </row>
    <row r="802" spans="1:8" x14ac:dyDescent="0.3">
      <c r="A802" t="s">
        <v>76</v>
      </c>
      <c r="B802" s="107">
        <v>44620</v>
      </c>
      <c r="C802" s="211">
        <v>1.83301</v>
      </c>
      <c r="D802" s="211">
        <v>1.4608399999999999</v>
      </c>
      <c r="E802" s="211">
        <v>0.85450999999999999</v>
      </c>
      <c r="F802" s="111">
        <f t="shared" si="33"/>
        <v>1.8330100000000002E-2</v>
      </c>
      <c r="G802" s="111">
        <f t="shared" si="34"/>
        <v>1.4608399999999999E-2</v>
      </c>
      <c r="H802" s="111">
        <f t="shared" si="35"/>
        <v>8.5450999999999999E-3</v>
      </c>
    </row>
    <row r="803" spans="1:8" x14ac:dyDescent="0.3">
      <c r="A803" t="s">
        <v>76</v>
      </c>
      <c r="B803" s="107">
        <v>44621</v>
      </c>
      <c r="C803" s="211">
        <v>1.8726799999999999</v>
      </c>
      <c r="D803" s="211">
        <v>1.49932</v>
      </c>
      <c r="E803" s="211">
        <v>0.88166999999999995</v>
      </c>
      <c r="F803" s="111">
        <f t="shared" si="33"/>
        <v>1.8726799999999998E-2</v>
      </c>
      <c r="G803" s="111">
        <f t="shared" si="34"/>
        <v>1.49932E-2</v>
      </c>
      <c r="H803" s="111">
        <f t="shared" si="35"/>
        <v>8.8167000000000002E-3</v>
      </c>
    </row>
    <row r="804" spans="1:8" x14ac:dyDescent="0.3">
      <c r="A804" t="s">
        <v>76</v>
      </c>
      <c r="B804" s="107">
        <v>44622</v>
      </c>
      <c r="C804" s="211">
        <v>1.89961</v>
      </c>
      <c r="D804" s="211">
        <v>1.5099100000000001</v>
      </c>
      <c r="E804" s="211">
        <v>0.89381999999999995</v>
      </c>
      <c r="F804" s="111">
        <f t="shared" si="33"/>
        <v>1.8996100000000002E-2</v>
      </c>
      <c r="G804" s="111">
        <f t="shared" si="34"/>
        <v>1.5099100000000001E-2</v>
      </c>
      <c r="H804" s="111">
        <f t="shared" si="35"/>
        <v>8.9382000000000003E-3</v>
      </c>
    </row>
    <row r="805" spans="1:8" x14ac:dyDescent="0.3">
      <c r="A805" t="s">
        <v>76</v>
      </c>
      <c r="B805" s="107">
        <v>44623</v>
      </c>
      <c r="C805" s="211">
        <v>1.93126</v>
      </c>
      <c r="D805" s="211">
        <v>1.5247599999999999</v>
      </c>
      <c r="E805" s="211">
        <v>0.90742999999999996</v>
      </c>
      <c r="F805" s="111">
        <f t="shared" si="33"/>
        <v>1.9312599999999999E-2</v>
      </c>
      <c r="G805" s="111">
        <f t="shared" si="34"/>
        <v>1.5247599999999998E-2</v>
      </c>
      <c r="H805" s="111">
        <f t="shared" si="35"/>
        <v>9.0743000000000004E-3</v>
      </c>
    </row>
    <row r="806" spans="1:8" x14ac:dyDescent="0.3">
      <c r="A806" t="s">
        <v>76</v>
      </c>
      <c r="B806" s="107">
        <v>44624</v>
      </c>
      <c r="C806" s="211">
        <v>1.9574800000000001</v>
      </c>
      <c r="D806" s="211">
        <v>1.53331</v>
      </c>
      <c r="E806" s="211">
        <v>0.91510999999999998</v>
      </c>
      <c r="F806" s="111">
        <f t="shared" si="33"/>
        <v>1.95748E-2</v>
      </c>
      <c r="G806" s="111">
        <f t="shared" si="34"/>
        <v>1.5333099999999999E-2</v>
      </c>
      <c r="H806" s="111">
        <f t="shared" si="35"/>
        <v>9.1511000000000006E-3</v>
      </c>
    </row>
    <row r="807" spans="1:8" x14ac:dyDescent="0.3">
      <c r="A807" t="s">
        <v>76</v>
      </c>
      <c r="B807" s="107">
        <v>44627</v>
      </c>
      <c r="C807" s="211">
        <v>2.0126200000000001</v>
      </c>
      <c r="D807" s="211">
        <v>1.5857300000000001</v>
      </c>
      <c r="E807" s="211">
        <v>0.95837000000000006</v>
      </c>
      <c r="F807" s="111">
        <f t="shared" si="33"/>
        <v>2.01262E-2</v>
      </c>
      <c r="G807" s="111">
        <f t="shared" si="34"/>
        <v>1.5857300000000001E-2</v>
      </c>
      <c r="H807" s="111">
        <f t="shared" si="35"/>
        <v>9.5837000000000006E-3</v>
      </c>
    </row>
    <row r="808" spans="1:8" x14ac:dyDescent="0.3">
      <c r="A808" t="s">
        <v>76</v>
      </c>
      <c r="B808" s="107">
        <v>44628</v>
      </c>
      <c r="C808" s="211">
        <v>2.03755</v>
      </c>
      <c r="D808" s="211">
        <v>1.6028899999999999</v>
      </c>
      <c r="E808" s="211">
        <v>0.97109000000000001</v>
      </c>
      <c r="F808" s="111">
        <f t="shared" si="33"/>
        <v>2.0375500000000001E-2</v>
      </c>
      <c r="G808" s="111">
        <f t="shared" si="34"/>
        <v>1.6028899999999999E-2</v>
      </c>
      <c r="H808" s="111">
        <f t="shared" si="35"/>
        <v>9.7108999999999997E-3</v>
      </c>
    </row>
    <row r="809" spans="1:8" x14ac:dyDescent="0.3">
      <c r="A809" t="s">
        <v>76</v>
      </c>
      <c r="B809" s="107">
        <v>44629</v>
      </c>
      <c r="C809" s="211">
        <v>2.0581900000000002</v>
      </c>
      <c r="D809" s="211">
        <v>1.61808</v>
      </c>
      <c r="E809" s="211">
        <v>0.98267000000000004</v>
      </c>
      <c r="F809" s="111">
        <f t="shared" si="33"/>
        <v>2.05819E-2</v>
      </c>
      <c r="G809" s="111">
        <f t="shared" si="34"/>
        <v>1.6180799999999999E-2</v>
      </c>
      <c r="H809" s="111">
        <f t="shared" si="35"/>
        <v>9.8267000000000007E-3</v>
      </c>
    </row>
    <row r="810" spans="1:8" x14ac:dyDescent="0.3">
      <c r="A810" t="s">
        <v>76</v>
      </c>
      <c r="B810" s="107">
        <v>44630</v>
      </c>
      <c r="C810" s="211">
        <v>2.0927500000000001</v>
      </c>
      <c r="D810" s="211">
        <v>1.6354299999999999</v>
      </c>
      <c r="E810" s="211">
        <v>0.99802000000000002</v>
      </c>
      <c r="F810" s="111">
        <f t="shared" si="33"/>
        <v>2.0927500000000002E-2</v>
      </c>
      <c r="G810" s="111">
        <f t="shared" si="34"/>
        <v>1.6354299999999999E-2</v>
      </c>
      <c r="H810" s="111">
        <f t="shared" si="35"/>
        <v>9.9801999999999998E-3</v>
      </c>
    </row>
    <row r="811" spans="1:8" x14ac:dyDescent="0.3">
      <c r="A811" t="s">
        <v>76</v>
      </c>
      <c r="B811" s="107">
        <v>44631</v>
      </c>
      <c r="C811" s="211">
        <v>2.1254</v>
      </c>
      <c r="D811" s="211">
        <v>1.64981</v>
      </c>
      <c r="E811" s="211">
        <v>1.0087299999999999</v>
      </c>
      <c r="F811" s="111">
        <f t="shared" si="33"/>
        <v>2.1253999999999999E-2</v>
      </c>
      <c r="G811" s="111">
        <f t="shared" si="34"/>
        <v>1.6498100000000002E-2</v>
      </c>
      <c r="H811" s="111">
        <f t="shared" si="35"/>
        <v>1.0087299999999999E-2</v>
      </c>
    </row>
    <row r="812" spans="1:8" x14ac:dyDescent="0.3">
      <c r="A812" t="s">
        <v>76</v>
      </c>
      <c r="B812" s="107">
        <v>44634</v>
      </c>
      <c r="C812" s="211">
        <v>2.20974</v>
      </c>
      <c r="D812" s="211">
        <v>1.7062999999999999</v>
      </c>
      <c r="E812" s="211">
        <v>1.0612999999999999</v>
      </c>
      <c r="F812" s="111">
        <f t="shared" si="33"/>
        <v>2.20974E-2</v>
      </c>
      <c r="G812" s="111">
        <f t="shared" si="34"/>
        <v>1.7062999999999998E-2</v>
      </c>
      <c r="H812" s="111">
        <f t="shared" si="35"/>
        <v>1.0612999999999999E-2</v>
      </c>
    </row>
    <row r="813" spans="1:8" x14ac:dyDescent="0.3">
      <c r="A813" t="s">
        <v>76</v>
      </c>
      <c r="B813" s="107">
        <v>44635</v>
      </c>
      <c r="C813" s="211">
        <v>2.2471199999999998</v>
      </c>
      <c r="D813" s="211">
        <v>1.72424</v>
      </c>
      <c r="E813" s="211">
        <v>1.07711</v>
      </c>
      <c r="F813" s="111">
        <f t="shared" si="33"/>
        <v>2.2471199999999997E-2</v>
      </c>
      <c r="G813" s="111">
        <f t="shared" si="34"/>
        <v>1.7242400000000001E-2</v>
      </c>
      <c r="H813" s="111">
        <f t="shared" si="35"/>
        <v>1.07711E-2</v>
      </c>
    </row>
    <row r="814" spans="1:8" x14ac:dyDescent="0.3">
      <c r="A814" t="s">
        <v>76</v>
      </c>
      <c r="B814" s="107">
        <v>44636</v>
      </c>
      <c r="C814" s="211">
        <v>2.28233</v>
      </c>
      <c r="D814" s="211">
        <v>1.7425299999999999</v>
      </c>
      <c r="E814" s="211">
        <v>1.0930899999999999</v>
      </c>
      <c r="F814" s="111">
        <f t="shared" si="33"/>
        <v>2.2823300000000001E-2</v>
      </c>
      <c r="G814" s="111">
        <f t="shared" si="34"/>
        <v>1.7425299999999998E-2</v>
      </c>
      <c r="H814" s="111">
        <f t="shared" si="35"/>
        <v>1.0930899999999999E-2</v>
      </c>
    </row>
    <row r="815" spans="1:8" x14ac:dyDescent="0.3">
      <c r="A815" t="s">
        <v>76</v>
      </c>
      <c r="B815" s="107">
        <v>44637</v>
      </c>
      <c r="C815" s="211">
        <v>2.31277</v>
      </c>
      <c r="D815" s="211">
        <v>1.7612300000000001</v>
      </c>
      <c r="E815" s="211">
        <v>1.1093</v>
      </c>
      <c r="F815" s="111">
        <f t="shared" si="33"/>
        <v>2.3127700000000001E-2</v>
      </c>
      <c r="G815" s="111">
        <f t="shared" si="34"/>
        <v>1.7612300000000001E-2</v>
      </c>
      <c r="H815" s="111">
        <f t="shared" si="35"/>
        <v>1.1092999999999999E-2</v>
      </c>
    </row>
    <row r="816" spans="1:8" x14ac:dyDescent="0.3">
      <c r="A816" t="s">
        <v>76</v>
      </c>
      <c r="B816" s="107">
        <v>44638</v>
      </c>
      <c r="C816" s="211">
        <v>2.33588</v>
      </c>
      <c r="D816" s="211">
        <v>1.7734399999999999</v>
      </c>
      <c r="E816" s="211">
        <v>1.1190100000000001</v>
      </c>
      <c r="F816" s="111">
        <f t="shared" si="33"/>
        <v>2.3358799999999999E-2</v>
      </c>
      <c r="G816" s="111">
        <f t="shared" si="34"/>
        <v>1.7734399999999997E-2</v>
      </c>
      <c r="H816" s="111">
        <f t="shared" si="35"/>
        <v>1.1190100000000001E-2</v>
      </c>
    </row>
    <row r="817" spans="1:8" x14ac:dyDescent="0.3">
      <c r="A817" t="s">
        <v>76</v>
      </c>
      <c r="B817" s="107">
        <v>44641</v>
      </c>
      <c r="C817" s="211">
        <v>2.4335399999999998</v>
      </c>
      <c r="D817" s="211">
        <v>1.83572</v>
      </c>
      <c r="E817" s="211">
        <v>1.1723699999999999</v>
      </c>
      <c r="F817" s="111">
        <f t="shared" si="33"/>
        <v>2.4335399999999997E-2</v>
      </c>
      <c r="G817" s="111">
        <f t="shared" si="34"/>
        <v>1.8357200000000001E-2</v>
      </c>
      <c r="H817" s="111">
        <f t="shared" si="35"/>
        <v>1.1723699999999998E-2</v>
      </c>
    </row>
    <row r="818" spans="1:8" x14ac:dyDescent="0.3">
      <c r="A818" t="s">
        <v>76</v>
      </c>
      <c r="B818" s="107">
        <v>44642</v>
      </c>
      <c r="C818" s="211">
        <v>2.4586199999999998</v>
      </c>
      <c r="D818" s="211">
        <v>1.85249</v>
      </c>
      <c r="E818" s="211">
        <v>1.1874199999999999</v>
      </c>
      <c r="F818" s="111">
        <f t="shared" si="33"/>
        <v>2.4586199999999999E-2</v>
      </c>
      <c r="G818" s="111">
        <f t="shared" si="34"/>
        <v>1.85249E-2</v>
      </c>
      <c r="H818" s="111">
        <f t="shared" si="35"/>
        <v>1.18742E-2</v>
      </c>
    </row>
    <row r="819" spans="1:8" x14ac:dyDescent="0.3">
      <c r="A819" t="s">
        <v>76</v>
      </c>
      <c r="B819" s="107">
        <v>44643</v>
      </c>
      <c r="C819" s="211">
        <v>2.4832700000000001</v>
      </c>
      <c r="D819" s="211">
        <v>1.8702399999999999</v>
      </c>
      <c r="E819" s="211">
        <v>1.20306</v>
      </c>
      <c r="F819" s="111">
        <f t="shared" si="33"/>
        <v>2.4832699999999999E-2</v>
      </c>
      <c r="G819" s="111">
        <f t="shared" si="34"/>
        <v>1.8702399999999997E-2</v>
      </c>
      <c r="H819" s="111">
        <f t="shared" si="35"/>
        <v>1.2030600000000001E-2</v>
      </c>
    </row>
    <row r="820" spans="1:8" x14ac:dyDescent="0.3">
      <c r="A820" t="s">
        <v>76</v>
      </c>
      <c r="B820" s="107">
        <v>44644</v>
      </c>
      <c r="C820" s="211">
        <v>2.52006</v>
      </c>
      <c r="D820" s="211">
        <v>1.88856</v>
      </c>
      <c r="E820" s="211">
        <v>1.21902</v>
      </c>
      <c r="F820" s="111">
        <f t="shared" si="33"/>
        <v>2.52006E-2</v>
      </c>
      <c r="G820" s="111">
        <f t="shared" si="34"/>
        <v>1.8885599999999999E-2</v>
      </c>
      <c r="H820" s="111">
        <f t="shared" si="35"/>
        <v>1.21902E-2</v>
      </c>
    </row>
    <row r="821" spans="1:8" x14ac:dyDescent="0.3">
      <c r="A821" t="s">
        <v>76</v>
      </c>
      <c r="B821" s="107">
        <v>44645</v>
      </c>
      <c r="C821" s="211">
        <v>2.5343300000000002</v>
      </c>
      <c r="D821" s="211">
        <v>1.89479</v>
      </c>
      <c r="E821" s="211">
        <v>1.22583</v>
      </c>
      <c r="F821" s="111">
        <f t="shared" si="33"/>
        <v>2.5343300000000003E-2</v>
      </c>
      <c r="G821" s="111">
        <f t="shared" si="34"/>
        <v>1.89479E-2</v>
      </c>
      <c r="H821" s="111">
        <f t="shared" si="35"/>
        <v>1.22583E-2</v>
      </c>
    </row>
    <row r="822" spans="1:8" x14ac:dyDescent="0.3">
      <c r="A822" t="s">
        <v>76</v>
      </c>
      <c r="B822" s="107">
        <v>44648</v>
      </c>
      <c r="C822" s="211">
        <v>2.5834899999999998</v>
      </c>
      <c r="D822" s="211">
        <v>1.9449399999999999</v>
      </c>
      <c r="E822" s="211">
        <v>1.27268</v>
      </c>
      <c r="F822" s="111">
        <f t="shared" si="33"/>
        <v>2.5834899999999997E-2</v>
      </c>
      <c r="G822" s="111">
        <f t="shared" si="34"/>
        <v>1.9449399999999999E-2</v>
      </c>
      <c r="H822" s="111">
        <f t="shared" si="35"/>
        <v>1.27268E-2</v>
      </c>
    </row>
    <row r="823" spans="1:8" x14ac:dyDescent="0.3">
      <c r="A823" t="s">
        <v>76</v>
      </c>
      <c r="B823" s="107">
        <v>44649</v>
      </c>
      <c r="C823" s="211">
        <v>2.5845500000000001</v>
      </c>
      <c r="D823" s="211">
        <v>1.96068</v>
      </c>
      <c r="E823" s="211">
        <v>1.2870900000000001</v>
      </c>
      <c r="F823" s="111">
        <f t="shared" si="33"/>
        <v>2.58455E-2</v>
      </c>
      <c r="G823" s="111">
        <f t="shared" si="34"/>
        <v>1.9606800000000001E-2</v>
      </c>
      <c r="H823" s="111">
        <f t="shared" si="35"/>
        <v>1.2870900000000001E-2</v>
      </c>
    </row>
    <row r="824" spans="1:8" x14ac:dyDescent="0.3">
      <c r="A824" t="s">
        <v>76</v>
      </c>
      <c r="B824" s="107">
        <v>44650</v>
      </c>
      <c r="C824" s="211">
        <v>2.5759599999999998</v>
      </c>
      <c r="D824" s="211">
        <v>1.97322</v>
      </c>
      <c r="E824" s="211">
        <v>1.2999000000000001</v>
      </c>
      <c r="F824" s="111">
        <f t="shared" si="33"/>
        <v>2.5759599999999997E-2</v>
      </c>
      <c r="G824" s="111">
        <f t="shared" si="34"/>
        <v>1.9732199999999998E-2</v>
      </c>
      <c r="H824" s="111">
        <f t="shared" si="35"/>
        <v>1.2999E-2</v>
      </c>
    </row>
    <row r="825" spans="1:8" x14ac:dyDescent="0.3">
      <c r="A825" t="s">
        <v>76</v>
      </c>
      <c r="B825" s="107">
        <v>44651</v>
      </c>
      <c r="C825" s="211">
        <v>2.5774599999999999</v>
      </c>
      <c r="D825" s="211">
        <v>1.9898100000000001</v>
      </c>
      <c r="E825" s="211">
        <v>1.3072299999999999</v>
      </c>
      <c r="F825" s="111">
        <f t="shared" si="33"/>
        <v>2.5774599999999998E-2</v>
      </c>
      <c r="G825" s="111">
        <f t="shared" si="34"/>
        <v>1.9898100000000002E-2</v>
      </c>
      <c r="H825" s="111">
        <f t="shared" si="35"/>
        <v>1.3072299999999999E-2</v>
      </c>
    </row>
    <row r="826" spans="1:8" x14ac:dyDescent="0.3">
      <c r="A826" t="s">
        <v>76</v>
      </c>
      <c r="B826" s="107">
        <v>44652</v>
      </c>
      <c r="C826" s="211">
        <v>2.6009000000000002</v>
      </c>
      <c r="D826" s="211">
        <v>2.04217</v>
      </c>
      <c r="E826" s="211">
        <v>1.3197700000000001</v>
      </c>
      <c r="F826" s="111">
        <f t="shared" si="33"/>
        <v>2.6009000000000001E-2</v>
      </c>
      <c r="G826" s="111">
        <f t="shared" si="34"/>
        <v>2.0421700000000001E-2</v>
      </c>
      <c r="H826" s="111">
        <f t="shared" si="35"/>
        <v>1.3197700000000001E-2</v>
      </c>
    </row>
    <row r="827" spans="1:8" x14ac:dyDescent="0.3">
      <c r="A827" t="s">
        <v>76</v>
      </c>
      <c r="B827" s="107">
        <v>44655</v>
      </c>
      <c r="C827" s="211">
        <v>2.6623000000000001</v>
      </c>
      <c r="D827" s="211">
        <v>2.0820599999999998</v>
      </c>
      <c r="E827" s="211">
        <v>1.3684700000000001</v>
      </c>
      <c r="F827" s="111">
        <f t="shared" ref="F827:F890" si="36">C827/100</f>
        <v>2.6623000000000001E-2</v>
      </c>
      <c r="G827" s="111">
        <f t="shared" ref="G827:G890" si="37">D827/100</f>
        <v>2.0820599999999998E-2</v>
      </c>
      <c r="H827" s="111">
        <f t="shared" ref="H827:H890" si="38">E827/100</f>
        <v>1.3684700000000001E-2</v>
      </c>
    </row>
    <row r="828" spans="1:8" x14ac:dyDescent="0.3">
      <c r="A828" t="s">
        <v>76</v>
      </c>
      <c r="B828" s="107">
        <v>44656</v>
      </c>
      <c r="C828" s="211">
        <v>2.6779799999999998</v>
      </c>
      <c r="D828" s="211">
        <v>2.1061399999999999</v>
      </c>
      <c r="E828" s="211">
        <v>1.38585</v>
      </c>
      <c r="F828" s="111">
        <f t="shared" si="36"/>
        <v>2.6779799999999999E-2</v>
      </c>
      <c r="G828" s="111">
        <f t="shared" si="37"/>
        <v>2.1061399999999997E-2</v>
      </c>
      <c r="H828" s="111">
        <f t="shared" si="38"/>
        <v>1.3858500000000001E-2</v>
      </c>
    </row>
    <row r="829" spans="1:8" x14ac:dyDescent="0.3">
      <c r="A829" t="s">
        <v>76</v>
      </c>
      <c r="B829" s="107">
        <v>44657</v>
      </c>
      <c r="C829" s="211">
        <v>2.6966100000000002</v>
      </c>
      <c r="D829" s="211">
        <v>2.1192799999999998</v>
      </c>
      <c r="E829" s="211">
        <v>1.4039699999999999</v>
      </c>
      <c r="F829" s="111">
        <f t="shared" si="36"/>
        <v>2.6966100000000003E-2</v>
      </c>
      <c r="G829" s="111">
        <f t="shared" si="37"/>
        <v>2.1192799999999998E-2</v>
      </c>
      <c r="H829" s="111">
        <f t="shared" si="38"/>
        <v>1.4039699999999999E-2</v>
      </c>
    </row>
    <row r="830" spans="1:8" x14ac:dyDescent="0.3">
      <c r="A830" t="s">
        <v>76</v>
      </c>
      <c r="B830" s="107">
        <v>44658</v>
      </c>
      <c r="C830" s="211">
        <v>2.7557800000000001</v>
      </c>
      <c r="D830" s="211">
        <v>2.1443699999999999</v>
      </c>
      <c r="E830" s="211">
        <v>1.4225300000000001</v>
      </c>
      <c r="F830" s="111">
        <f t="shared" si="36"/>
        <v>2.75578E-2</v>
      </c>
      <c r="G830" s="111">
        <f t="shared" si="37"/>
        <v>2.14437E-2</v>
      </c>
      <c r="H830" s="111">
        <f t="shared" si="38"/>
        <v>1.4225300000000001E-2</v>
      </c>
    </row>
    <row r="831" spans="1:8" x14ac:dyDescent="0.3">
      <c r="A831" t="s">
        <v>76</v>
      </c>
      <c r="B831" s="107">
        <v>44659</v>
      </c>
      <c r="C831" s="211">
        <v>2.81853</v>
      </c>
      <c r="D831" s="211">
        <v>2.1676500000000001</v>
      </c>
      <c r="E831" s="211">
        <v>1.4457100000000001</v>
      </c>
      <c r="F831" s="111">
        <f t="shared" si="36"/>
        <v>2.81853E-2</v>
      </c>
      <c r="G831" s="111">
        <f t="shared" si="37"/>
        <v>2.1676500000000001E-2</v>
      </c>
      <c r="H831" s="111">
        <f t="shared" si="38"/>
        <v>1.4457100000000001E-2</v>
      </c>
    </row>
    <row r="832" spans="1:8" x14ac:dyDescent="0.3">
      <c r="A832" t="s">
        <v>76</v>
      </c>
      <c r="B832" s="107">
        <v>44662</v>
      </c>
      <c r="C832" s="211">
        <v>2.9667699999999999</v>
      </c>
      <c r="D832" s="211">
        <v>2.24953</v>
      </c>
      <c r="E832" s="211">
        <v>1.5127999999999999</v>
      </c>
      <c r="F832" s="111">
        <f t="shared" si="36"/>
        <v>2.9667699999999998E-2</v>
      </c>
      <c r="G832" s="111">
        <f t="shared" si="37"/>
        <v>2.2495299999999999E-2</v>
      </c>
      <c r="H832" s="111">
        <f t="shared" si="38"/>
        <v>1.5127999999999999E-2</v>
      </c>
    </row>
    <row r="833" spans="1:8" x14ac:dyDescent="0.3">
      <c r="A833" t="s">
        <v>76</v>
      </c>
      <c r="B833" s="107">
        <v>44663</v>
      </c>
      <c r="C833" s="211">
        <v>3.00204</v>
      </c>
      <c r="D833" s="211">
        <v>2.2767300000000001</v>
      </c>
      <c r="E833" s="211">
        <v>1.5350900000000001</v>
      </c>
      <c r="F833" s="111">
        <f t="shared" si="36"/>
        <v>3.0020399999999999E-2</v>
      </c>
      <c r="G833" s="111">
        <f t="shared" si="37"/>
        <v>2.2767300000000001E-2</v>
      </c>
      <c r="H833" s="111">
        <f t="shared" si="38"/>
        <v>1.5350900000000001E-2</v>
      </c>
    </row>
    <row r="834" spans="1:8" x14ac:dyDescent="0.3">
      <c r="A834" t="s">
        <v>76</v>
      </c>
      <c r="B834" s="107">
        <v>44664</v>
      </c>
      <c r="C834" s="211">
        <v>3.03281</v>
      </c>
      <c r="D834" s="211">
        <v>2.3042199999999999</v>
      </c>
      <c r="E834" s="211">
        <v>1.55671</v>
      </c>
      <c r="F834" s="111">
        <f t="shared" si="36"/>
        <v>3.03281E-2</v>
      </c>
      <c r="G834" s="111">
        <f t="shared" si="37"/>
        <v>2.3042199999999999E-2</v>
      </c>
      <c r="H834" s="111">
        <f t="shared" si="38"/>
        <v>1.55671E-2</v>
      </c>
    </row>
    <row r="835" spans="1:8" x14ac:dyDescent="0.3">
      <c r="A835" t="s">
        <v>76</v>
      </c>
      <c r="B835" s="107">
        <v>44665</v>
      </c>
      <c r="C835" s="211">
        <v>3.0832700000000002</v>
      </c>
      <c r="D835" s="211">
        <v>2.3313899999999999</v>
      </c>
      <c r="E835" s="211">
        <v>1.5785800000000001</v>
      </c>
      <c r="F835" s="111">
        <f t="shared" si="36"/>
        <v>3.0832700000000001E-2</v>
      </c>
      <c r="G835" s="111">
        <f t="shared" si="37"/>
        <v>2.3313899999999999E-2</v>
      </c>
      <c r="H835" s="111">
        <f t="shared" si="38"/>
        <v>1.5785800000000003E-2</v>
      </c>
    </row>
    <row r="836" spans="1:8" x14ac:dyDescent="0.3">
      <c r="A836" t="s">
        <v>76</v>
      </c>
      <c r="B836" s="107">
        <v>44666</v>
      </c>
      <c r="C836" s="211">
        <v>3.12127</v>
      </c>
      <c r="D836" s="211">
        <v>2.3503500000000002</v>
      </c>
      <c r="E836" s="211">
        <v>1.6005100000000001</v>
      </c>
      <c r="F836" s="111">
        <f t="shared" si="36"/>
        <v>3.1212699999999999E-2</v>
      </c>
      <c r="G836" s="111">
        <f t="shared" si="37"/>
        <v>2.35035E-2</v>
      </c>
      <c r="H836" s="111">
        <f t="shared" si="38"/>
        <v>1.6005100000000001E-2</v>
      </c>
    </row>
    <row r="837" spans="1:8" x14ac:dyDescent="0.3">
      <c r="A837" t="s">
        <v>76</v>
      </c>
      <c r="B837" s="107">
        <v>44670</v>
      </c>
      <c r="C837" s="211">
        <v>3.2358199999999999</v>
      </c>
      <c r="D837" s="211">
        <v>2.4630200000000002</v>
      </c>
      <c r="E837" s="211">
        <v>1.6822999999999999</v>
      </c>
      <c r="F837" s="111">
        <f t="shared" si="36"/>
        <v>3.2358199999999997E-2</v>
      </c>
      <c r="G837" s="111">
        <f t="shared" si="37"/>
        <v>2.4630200000000001E-2</v>
      </c>
      <c r="H837" s="111">
        <f t="shared" si="38"/>
        <v>1.6822999999999998E-2</v>
      </c>
    </row>
    <row r="838" spans="1:8" x14ac:dyDescent="0.3">
      <c r="A838" t="s">
        <v>76</v>
      </c>
      <c r="B838" s="107">
        <v>44671</v>
      </c>
      <c r="C838" s="211">
        <v>3.2579799999999999</v>
      </c>
      <c r="D838" s="211">
        <v>2.4882599999999999</v>
      </c>
      <c r="E838" s="211">
        <v>1.7034</v>
      </c>
      <c r="F838" s="111">
        <f t="shared" si="36"/>
        <v>3.2579799999999999E-2</v>
      </c>
      <c r="G838" s="111">
        <f t="shared" si="37"/>
        <v>2.4882599999999998E-2</v>
      </c>
      <c r="H838" s="111">
        <f t="shared" si="38"/>
        <v>1.7034000000000001E-2</v>
      </c>
    </row>
    <row r="839" spans="1:8" x14ac:dyDescent="0.3">
      <c r="A839" t="s">
        <v>76</v>
      </c>
      <c r="B839" s="107">
        <v>44672</v>
      </c>
      <c r="C839" s="211">
        <v>3.3207399999999998</v>
      </c>
      <c r="D839" s="211">
        <v>2.5154000000000001</v>
      </c>
      <c r="E839" s="211">
        <v>1.72478</v>
      </c>
      <c r="F839" s="111">
        <f t="shared" si="36"/>
        <v>3.3207399999999998E-2</v>
      </c>
      <c r="G839" s="111">
        <f t="shared" si="37"/>
        <v>2.5153999999999999E-2</v>
      </c>
      <c r="H839" s="111">
        <f t="shared" si="38"/>
        <v>1.7247800000000001E-2</v>
      </c>
    </row>
    <row r="840" spans="1:8" x14ac:dyDescent="0.3">
      <c r="A840" t="s">
        <v>76</v>
      </c>
      <c r="B840" s="107">
        <v>44673</v>
      </c>
      <c r="C840" s="211">
        <v>3.3594900000000001</v>
      </c>
      <c r="D840" s="211">
        <v>2.53112</v>
      </c>
      <c r="E840" s="211">
        <v>1.74573</v>
      </c>
      <c r="F840" s="111">
        <f t="shared" si="36"/>
        <v>3.3594900000000004E-2</v>
      </c>
      <c r="G840" s="111">
        <f t="shared" si="37"/>
        <v>2.5311199999999999E-2</v>
      </c>
      <c r="H840" s="111">
        <f t="shared" si="38"/>
        <v>1.7457299999999999E-2</v>
      </c>
    </row>
    <row r="841" spans="1:8" x14ac:dyDescent="0.3">
      <c r="A841" t="s">
        <v>76</v>
      </c>
      <c r="B841" s="107">
        <v>44676</v>
      </c>
      <c r="C841" s="211">
        <v>3.4773900000000002</v>
      </c>
      <c r="D841" s="211">
        <v>2.6185299999999998</v>
      </c>
      <c r="E841" s="211">
        <v>1.80951</v>
      </c>
      <c r="F841" s="111">
        <f t="shared" si="36"/>
        <v>3.4773900000000003E-2</v>
      </c>
      <c r="G841" s="111">
        <f t="shared" si="37"/>
        <v>2.6185299999999998E-2</v>
      </c>
      <c r="H841" s="111">
        <f t="shared" si="38"/>
        <v>1.8095099999999999E-2</v>
      </c>
    </row>
    <row r="842" spans="1:8" x14ac:dyDescent="0.3">
      <c r="A842" t="s">
        <v>76</v>
      </c>
      <c r="B842" s="107">
        <v>44677</v>
      </c>
      <c r="C842" s="211">
        <v>3.4916800000000001</v>
      </c>
      <c r="D842" s="211">
        <v>2.6430699999999998</v>
      </c>
      <c r="E842" s="211">
        <v>1.83077</v>
      </c>
      <c r="F842" s="111">
        <f t="shared" si="36"/>
        <v>3.4916799999999998E-2</v>
      </c>
      <c r="G842" s="111">
        <f t="shared" si="37"/>
        <v>2.6430699999999998E-2</v>
      </c>
      <c r="H842" s="111">
        <f t="shared" si="38"/>
        <v>1.83077E-2</v>
      </c>
    </row>
    <row r="843" spans="1:8" x14ac:dyDescent="0.3">
      <c r="A843" t="s">
        <v>76</v>
      </c>
      <c r="B843" s="107">
        <v>44678</v>
      </c>
      <c r="C843" s="211">
        <v>3.5045099999999998</v>
      </c>
      <c r="D843" s="211">
        <v>2.6657099999999998</v>
      </c>
      <c r="E843" s="211">
        <v>1.8519600000000001</v>
      </c>
      <c r="F843" s="111">
        <f t="shared" si="36"/>
        <v>3.5045099999999996E-2</v>
      </c>
      <c r="G843" s="111">
        <f t="shared" si="37"/>
        <v>2.66571E-2</v>
      </c>
      <c r="H843" s="111">
        <f t="shared" si="38"/>
        <v>1.8519600000000001E-2</v>
      </c>
    </row>
    <row r="844" spans="1:8" x14ac:dyDescent="0.3">
      <c r="A844" t="s">
        <v>76</v>
      </c>
      <c r="B844" s="107">
        <v>44679</v>
      </c>
      <c r="C844" s="211">
        <v>3.6283400000000001</v>
      </c>
      <c r="D844" s="211">
        <v>2.6905600000000001</v>
      </c>
      <c r="E844" s="211">
        <v>1.8740600000000001</v>
      </c>
      <c r="F844" s="111">
        <f t="shared" si="36"/>
        <v>3.62834E-2</v>
      </c>
      <c r="G844" s="111">
        <f t="shared" si="37"/>
        <v>2.6905600000000002E-2</v>
      </c>
      <c r="H844" s="111">
        <f t="shared" si="38"/>
        <v>1.87406E-2</v>
      </c>
    </row>
    <row r="845" spans="1:8" x14ac:dyDescent="0.3">
      <c r="A845" t="s">
        <v>76</v>
      </c>
      <c r="B845" s="107">
        <v>44680</v>
      </c>
      <c r="C845" s="211">
        <v>3.6727599999999998</v>
      </c>
      <c r="D845" s="211">
        <v>2.7050399999999999</v>
      </c>
      <c r="E845" s="211">
        <v>1.8955500000000001</v>
      </c>
      <c r="F845" s="111">
        <f t="shared" si="36"/>
        <v>3.6727599999999999E-2</v>
      </c>
      <c r="G845" s="111">
        <f t="shared" si="37"/>
        <v>2.7050399999999999E-2</v>
      </c>
      <c r="H845" s="111">
        <f t="shared" si="38"/>
        <v>1.89555E-2</v>
      </c>
    </row>
    <row r="846" spans="1:8" x14ac:dyDescent="0.3">
      <c r="A846" t="s">
        <v>76</v>
      </c>
      <c r="B846" s="107">
        <v>44683</v>
      </c>
      <c r="C846" s="211">
        <v>3.7792500000000002</v>
      </c>
      <c r="D846" s="211">
        <v>2.8011599999999999</v>
      </c>
      <c r="E846" s="211">
        <v>1.9641599999999999</v>
      </c>
      <c r="F846" s="111">
        <f t="shared" si="36"/>
        <v>3.77925E-2</v>
      </c>
      <c r="G846" s="111">
        <f t="shared" si="37"/>
        <v>2.8011599999999998E-2</v>
      </c>
      <c r="H846" s="111">
        <f t="shared" si="38"/>
        <v>1.9641599999999999E-2</v>
      </c>
    </row>
    <row r="847" spans="1:8" x14ac:dyDescent="0.3">
      <c r="A847" t="s">
        <v>76</v>
      </c>
      <c r="B847" s="107">
        <v>44685</v>
      </c>
      <c r="C847" s="211">
        <v>3.8744000000000001</v>
      </c>
      <c r="D847" s="211">
        <v>2.8554400000000002</v>
      </c>
      <c r="E847" s="211">
        <v>2.0070800000000002</v>
      </c>
      <c r="F847" s="111">
        <f t="shared" si="36"/>
        <v>3.8744000000000001E-2</v>
      </c>
      <c r="G847" s="111">
        <f t="shared" si="37"/>
        <v>2.8554400000000001E-2</v>
      </c>
      <c r="H847" s="111">
        <f t="shared" si="38"/>
        <v>2.0070800000000003E-2</v>
      </c>
    </row>
    <row r="848" spans="1:8" x14ac:dyDescent="0.3">
      <c r="A848" t="s">
        <v>76</v>
      </c>
      <c r="B848" s="107">
        <v>44686</v>
      </c>
      <c r="C848" s="211">
        <v>3.9127800000000001</v>
      </c>
      <c r="D848" s="211">
        <v>2.87188</v>
      </c>
      <c r="E848" s="211">
        <v>2.0266999999999999</v>
      </c>
      <c r="F848" s="111">
        <f t="shared" si="36"/>
        <v>3.9127800000000004E-2</v>
      </c>
      <c r="G848" s="111">
        <f t="shared" si="37"/>
        <v>2.8718799999999999E-2</v>
      </c>
      <c r="H848" s="111">
        <f t="shared" si="38"/>
        <v>2.0267E-2</v>
      </c>
    </row>
    <row r="849" spans="1:8" x14ac:dyDescent="0.3">
      <c r="A849" t="s">
        <v>76</v>
      </c>
      <c r="B849" s="107">
        <v>44687</v>
      </c>
      <c r="C849" s="211">
        <v>3.94251</v>
      </c>
      <c r="D849" s="211">
        <v>2.8865099999999999</v>
      </c>
      <c r="E849" s="211">
        <v>2.0387300000000002</v>
      </c>
      <c r="F849" s="111">
        <f t="shared" si="36"/>
        <v>3.9425099999999998E-2</v>
      </c>
      <c r="G849" s="111">
        <f t="shared" si="37"/>
        <v>2.8865099999999998E-2</v>
      </c>
      <c r="H849" s="111">
        <f t="shared" si="38"/>
        <v>2.0387300000000001E-2</v>
      </c>
    </row>
    <row r="850" spans="1:8" x14ac:dyDescent="0.3">
      <c r="A850" t="s">
        <v>76</v>
      </c>
      <c r="B850" s="107">
        <v>44690</v>
      </c>
      <c r="C850" s="211">
        <v>4.0295800000000002</v>
      </c>
      <c r="D850" s="211">
        <v>3.0162100000000001</v>
      </c>
      <c r="E850" s="211">
        <v>2.11117</v>
      </c>
      <c r="F850" s="111">
        <f t="shared" si="36"/>
        <v>4.02958E-2</v>
      </c>
      <c r="G850" s="111">
        <f t="shared" si="37"/>
        <v>3.0162100000000001E-2</v>
      </c>
      <c r="H850" s="111">
        <f t="shared" si="38"/>
        <v>2.1111700000000001E-2</v>
      </c>
    </row>
    <row r="851" spans="1:8" x14ac:dyDescent="0.3">
      <c r="A851" t="s">
        <v>76</v>
      </c>
      <c r="B851" s="107">
        <v>44691</v>
      </c>
      <c r="C851" s="211">
        <v>4.0489600000000001</v>
      </c>
      <c r="D851" s="211">
        <v>3.04819</v>
      </c>
      <c r="E851" s="211">
        <v>2.1328</v>
      </c>
      <c r="F851" s="111">
        <f t="shared" si="36"/>
        <v>4.0489600000000001E-2</v>
      </c>
      <c r="G851" s="111">
        <f t="shared" si="37"/>
        <v>3.0481899999999999E-2</v>
      </c>
      <c r="H851" s="111">
        <f t="shared" si="38"/>
        <v>2.1328E-2</v>
      </c>
    </row>
    <row r="852" spans="1:8" x14ac:dyDescent="0.3">
      <c r="A852" t="s">
        <v>76</v>
      </c>
      <c r="B852" s="107">
        <v>44692</v>
      </c>
      <c r="C852" s="211">
        <v>4.0609000000000002</v>
      </c>
      <c r="D852" s="211">
        <v>3.0782500000000002</v>
      </c>
      <c r="E852" s="211">
        <v>2.1470400000000001</v>
      </c>
      <c r="F852" s="111">
        <f t="shared" si="36"/>
        <v>4.0608999999999999E-2</v>
      </c>
      <c r="G852" s="111">
        <f t="shared" si="37"/>
        <v>3.0782500000000001E-2</v>
      </c>
      <c r="H852" s="111">
        <f t="shared" si="38"/>
        <v>2.1470400000000001E-2</v>
      </c>
    </row>
    <row r="853" spans="1:8" x14ac:dyDescent="0.3">
      <c r="A853" t="s">
        <v>76</v>
      </c>
      <c r="B853" s="107">
        <v>44693</v>
      </c>
      <c r="C853" s="211">
        <v>4.0832100000000002</v>
      </c>
      <c r="D853" s="211">
        <v>3.0972400000000002</v>
      </c>
      <c r="E853" s="211">
        <v>2.1773899999999999</v>
      </c>
      <c r="F853" s="111">
        <f t="shared" si="36"/>
        <v>4.0832100000000003E-2</v>
      </c>
      <c r="G853" s="111">
        <f t="shared" si="37"/>
        <v>3.0972400000000001E-2</v>
      </c>
      <c r="H853" s="111">
        <f t="shared" si="38"/>
        <v>2.1773899999999999E-2</v>
      </c>
    </row>
    <row r="854" spans="1:8" x14ac:dyDescent="0.3">
      <c r="A854" t="s">
        <v>76</v>
      </c>
      <c r="B854" s="107">
        <v>44694</v>
      </c>
      <c r="C854" s="211">
        <v>4.1061100000000001</v>
      </c>
      <c r="D854" s="211">
        <v>3.1151599999999999</v>
      </c>
      <c r="E854" s="211">
        <v>2.1914899999999999</v>
      </c>
      <c r="F854" s="111">
        <f t="shared" si="36"/>
        <v>4.1061100000000003E-2</v>
      </c>
      <c r="G854" s="111">
        <f t="shared" si="37"/>
        <v>3.1151599999999998E-2</v>
      </c>
      <c r="H854" s="111">
        <f t="shared" si="38"/>
        <v>2.1914900000000001E-2</v>
      </c>
    </row>
    <row r="855" spans="1:8" x14ac:dyDescent="0.3">
      <c r="A855" t="s">
        <v>76</v>
      </c>
      <c r="B855" s="107">
        <v>44697</v>
      </c>
      <c r="C855" s="211">
        <v>4.1767700000000003</v>
      </c>
      <c r="D855" s="211">
        <v>3.2355900000000002</v>
      </c>
      <c r="E855" s="211">
        <v>2.2661699999999998</v>
      </c>
      <c r="F855" s="111">
        <f t="shared" si="36"/>
        <v>4.1767700000000005E-2</v>
      </c>
      <c r="G855" s="111">
        <f t="shared" si="37"/>
        <v>3.23559E-2</v>
      </c>
      <c r="H855" s="111">
        <f t="shared" si="38"/>
        <v>2.2661699999999996E-2</v>
      </c>
    </row>
    <row r="856" spans="1:8" x14ac:dyDescent="0.3">
      <c r="A856" t="s">
        <v>76</v>
      </c>
      <c r="B856" s="107">
        <v>44698</v>
      </c>
      <c r="C856" s="211">
        <v>4.1928900000000002</v>
      </c>
      <c r="D856" s="211">
        <v>3.2649400000000002</v>
      </c>
      <c r="E856" s="211">
        <v>2.28776</v>
      </c>
      <c r="F856" s="111">
        <f t="shared" si="36"/>
        <v>4.1928900000000005E-2</v>
      </c>
      <c r="G856" s="111">
        <f t="shared" si="37"/>
        <v>3.2649400000000002E-2</v>
      </c>
      <c r="H856" s="111">
        <f t="shared" si="38"/>
        <v>2.2877600000000001E-2</v>
      </c>
    </row>
    <row r="857" spans="1:8" x14ac:dyDescent="0.3">
      <c r="A857" t="s">
        <v>76</v>
      </c>
      <c r="B857" s="107">
        <v>44699</v>
      </c>
      <c r="C857" s="211">
        <v>4.2063699999999997</v>
      </c>
      <c r="D857" s="211">
        <v>3.2921999999999998</v>
      </c>
      <c r="E857" s="211">
        <v>2.30932</v>
      </c>
      <c r="F857" s="111">
        <f t="shared" si="36"/>
        <v>4.2063699999999996E-2</v>
      </c>
      <c r="G857" s="111">
        <f t="shared" si="37"/>
        <v>3.2922E-2</v>
      </c>
      <c r="H857" s="111">
        <f t="shared" si="38"/>
        <v>2.3093200000000001E-2</v>
      </c>
    </row>
    <row r="858" spans="1:8" x14ac:dyDescent="0.3">
      <c r="A858" t="s">
        <v>76</v>
      </c>
      <c r="B858" s="107">
        <v>44700</v>
      </c>
      <c r="C858" s="211">
        <v>4.2641600000000004</v>
      </c>
      <c r="D858" s="211">
        <v>3.3072599999999999</v>
      </c>
      <c r="E858" s="211">
        <v>2.3306</v>
      </c>
      <c r="F858" s="111">
        <f t="shared" si="36"/>
        <v>4.2641600000000002E-2</v>
      </c>
      <c r="G858" s="111">
        <f t="shared" si="37"/>
        <v>3.3072600000000001E-2</v>
      </c>
      <c r="H858" s="111">
        <f t="shared" si="38"/>
        <v>2.3306E-2</v>
      </c>
    </row>
    <row r="859" spans="1:8" x14ac:dyDescent="0.3">
      <c r="A859" t="s">
        <v>76</v>
      </c>
      <c r="B859" s="107">
        <v>44701</v>
      </c>
      <c r="C859" s="211">
        <v>4.2878999999999996</v>
      </c>
      <c r="D859" s="211">
        <v>3.3226100000000001</v>
      </c>
      <c r="E859" s="211">
        <v>2.3437299999999999</v>
      </c>
      <c r="F859" s="111">
        <f t="shared" si="36"/>
        <v>4.2878999999999994E-2</v>
      </c>
      <c r="G859" s="111">
        <f t="shared" si="37"/>
        <v>3.3226100000000001E-2</v>
      </c>
      <c r="H859" s="111">
        <f t="shared" si="38"/>
        <v>2.3437299999999998E-2</v>
      </c>
    </row>
    <row r="860" spans="1:8" x14ac:dyDescent="0.3">
      <c r="A860" t="s">
        <v>76</v>
      </c>
      <c r="B860" s="107">
        <v>44704</v>
      </c>
      <c r="C860" s="211">
        <v>4.3393199999999998</v>
      </c>
      <c r="D860" s="211">
        <v>3.4402499999999998</v>
      </c>
      <c r="E860" s="211">
        <v>2.4157500000000001</v>
      </c>
      <c r="F860" s="111">
        <f t="shared" si="36"/>
        <v>4.33932E-2</v>
      </c>
      <c r="G860" s="111">
        <f t="shared" si="37"/>
        <v>3.4402499999999996E-2</v>
      </c>
      <c r="H860" s="111">
        <f t="shared" si="38"/>
        <v>2.4157500000000002E-2</v>
      </c>
    </row>
    <row r="861" spans="1:8" x14ac:dyDescent="0.3">
      <c r="A861" t="s">
        <v>76</v>
      </c>
      <c r="B861" s="107">
        <v>44705</v>
      </c>
      <c r="C861" s="211">
        <v>4.3481899999999998</v>
      </c>
      <c r="D861" s="211">
        <v>3.4713699999999998</v>
      </c>
      <c r="E861" s="211">
        <v>2.4367399999999999</v>
      </c>
      <c r="F861" s="111">
        <f t="shared" si="36"/>
        <v>4.3481899999999997E-2</v>
      </c>
      <c r="G861" s="111">
        <f t="shared" si="37"/>
        <v>3.47137E-2</v>
      </c>
      <c r="H861" s="111">
        <f t="shared" si="38"/>
        <v>2.4367399999999997E-2</v>
      </c>
    </row>
    <row r="862" spans="1:8" x14ac:dyDescent="0.3">
      <c r="A862" t="s">
        <v>76</v>
      </c>
      <c r="B862" s="107">
        <v>44706</v>
      </c>
      <c r="C862" s="211">
        <v>4.40482</v>
      </c>
      <c r="D862" s="211">
        <v>3.5029499999999998</v>
      </c>
      <c r="E862" s="211">
        <v>2.45939</v>
      </c>
      <c r="F862" s="111">
        <f t="shared" si="36"/>
        <v>4.4048200000000003E-2</v>
      </c>
      <c r="G862" s="111">
        <f t="shared" si="37"/>
        <v>3.5029499999999998E-2</v>
      </c>
      <c r="H862" s="111">
        <f t="shared" si="38"/>
        <v>2.4593899999999998E-2</v>
      </c>
    </row>
    <row r="863" spans="1:8" x14ac:dyDescent="0.3">
      <c r="A863" t="s">
        <v>76</v>
      </c>
      <c r="B863" s="107">
        <v>44707</v>
      </c>
      <c r="C863" s="211">
        <v>4.4271399999999996</v>
      </c>
      <c r="D863" s="211">
        <v>3.5154700000000001</v>
      </c>
      <c r="E863" s="211">
        <v>2.4805000000000001</v>
      </c>
      <c r="F863" s="111">
        <f t="shared" si="36"/>
        <v>4.4271399999999995E-2</v>
      </c>
      <c r="G863" s="111">
        <f t="shared" si="37"/>
        <v>3.5154700000000004E-2</v>
      </c>
      <c r="H863" s="111">
        <f t="shared" si="38"/>
        <v>2.4805000000000001E-2</v>
      </c>
    </row>
    <row r="864" spans="1:8" x14ac:dyDescent="0.3">
      <c r="A864" t="s">
        <v>76</v>
      </c>
      <c r="B864" s="107">
        <v>44708</v>
      </c>
      <c r="C864" s="211">
        <v>4.4545300000000001</v>
      </c>
      <c r="D864" s="211">
        <v>3.5291700000000001</v>
      </c>
      <c r="E864" s="211">
        <v>2.4931299999999998</v>
      </c>
      <c r="F864" s="111">
        <f t="shared" si="36"/>
        <v>4.4545300000000003E-2</v>
      </c>
      <c r="G864" s="111">
        <f t="shared" si="37"/>
        <v>3.5291700000000002E-2</v>
      </c>
      <c r="H864" s="111">
        <f t="shared" si="38"/>
        <v>2.49313E-2</v>
      </c>
    </row>
    <row r="865" spans="1:8" x14ac:dyDescent="0.3">
      <c r="A865" t="s">
        <v>76</v>
      </c>
      <c r="B865" s="107">
        <v>44711</v>
      </c>
      <c r="C865" s="211">
        <v>4.5100199999999999</v>
      </c>
      <c r="D865" s="211">
        <v>3.6217100000000002</v>
      </c>
      <c r="E865" s="211">
        <v>2.5695299999999999</v>
      </c>
      <c r="F865" s="111">
        <f t="shared" si="36"/>
        <v>4.51002E-2</v>
      </c>
      <c r="G865" s="111">
        <f t="shared" si="37"/>
        <v>3.6217100000000002E-2</v>
      </c>
      <c r="H865" s="111">
        <f t="shared" si="38"/>
        <v>2.5695299999999997E-2</v>
      </c>
    </row>
    <row r="866" spans="1:8" x14ac:dyDescent="0.3">
      <c r="A866" t="s">
        <v>76</v>
      </c>
      <c r="B866" s="107">
        <v>44712</v>
      </c>
      <c r="C866" s="211">
        <v>4.5133200000000002</v>
      </c>
      <c r="D866" s="211">
        <v>3.6327799999999999</v>
      </c>
      <c r="E866" s="211">
        <v>2.581</v>
      </c>
      <c r="F866" s="111">
        <f t="shared" si="36"/>
        <v>4.5133200000000005E-2</v>
      </c>
      <c r="G866" s="111">
        <f t="shared" si="37"/>
        <v>3.63278E-2</v>
      </c>
      <c r="H866" s="111">
        <f t="shared" si="38"/>
        <v>2.581E-2</v>
      </c>
    </row>
    <row r="867" spans="1:8" x14ac:dyDescent="0.3">
      <c r="A867" t="s">
        <v>76</v>
      </c>
      <c r="B867" s="107">
        <v>44713</v>
      </c>
      <c r="C867" s="211">
        <v>4.6207000000000003</v>
      </c>
      <c r="D867" s="211">
        <v>3.66757</v>
      </c>
      <c r="E867" s="211">
        <v>2.6022099999999999</v>
      </c>
      <c r="F867" s="111">
        <f t="shared" si="36"/>
        <v>4.6207000000000005E-2</v>
      </c>
      <c r="G867" s="111">
        <f t="shared" si="37"/>
        <v>3.6675699999999999E-2</v>
      </c>
      <c r="H867" s="111">
        <f t="shared" si="38"/>
        <v>2.6022099999999999E-2</v>
      </c>
    </row>
    <row r="868" spans="1:8" x14ac:dyDescent="0.3">
      <c r="A868" t="s">
        <v>76</v>
      </c>
      <c r="B868" s="107">
        <v>44714</v>
      </c>
      <c r="C868" s="211">
        <v>4.6265599999999996</v>
      </c>
      <c r="D868" s="211">
        <v>3.6958799999999998</v>
      </c>
      <c r="E868" s="211">
        <v>2.6218599999999999</v>
      </c>
      <c r="F868" s="111">
        <f t="shared" si="36"/>
        <v>4.6265599999999997E-2</v>
      </c>
      <c r="G868" s="111">
        <f t="shared" si="37"/>
        <v>3.69588E-2</v>
      </c>
      <c r="H868" s="111">
        <f t="shared" si="38"/>
        <v>2.6218599999999998E-2</v>
      </c>
    </row>
    <row r="869" spans="1:8" x14ac:dyDescent="0.3">
      <c r="A869" t="s">
        <v>76</v>
      </c>
      <c r="B869" s="107">
        <v>44715</v>
      </c>
      <c r="C869" s="211">
        <v>4.63056</v>
      </c>
      <c r="D869" s="211">
        <v>3.7208000000000001</v>
      </c>
      <c r="E869" s="211">
        <v>2.6419199999999998</v>
      </c>
      <c r="F869" s="111">
        <f t="shared" si="36"/>
        <v>4.6305600000000002E-2</v>
      </c>
      <c r="G869" s="111">
        <f t="shared" si="37"/>
        <v>3.7207999999999998E-2</v>
      </c>
      <c r="H869" s="111">
        <f t="shared" si="38"/>
        <v>2.6419199999999997E-2</v>
      </c>
    </row>
    <row r="870" spans="1:8" x14ac:dyDescent="0.3">
      <c r="A870" t="s">
        <v>76</v>
      </c>
      <c r="B870" s="107">
        <v>44718</v>
      </c>
      <c r="C870" s="211">
        <v>4.7360499999999996</v>
      </c>
      <c r="D870" s="211">
        <v>3.7787700000000002</v>
      </c>
      <c r="E870" s="211">
        <v>2.70933</v>
      </c>
      <c r="F870" s="111">
        <f t="shared" si="36"/>
        <v>4.73605E-2</v>
      </c>
      <c r="G870" s="111">
        <f t="shared" si="37"/>
        <v>3.77877E-2</v>
      </c>
      <c r="H870" s="111">
        <f t="shared" si="38"/>
        <v>2.7093300000000001E-2</v>
      </c>
    </row>
    <row r="871" spans="1:8" x14ac:dyDescent="0.3">
      <c r="A871" t="s">
        <v>76</v>
      </c>
      <c r="B871" s="107">
        <v>44719</v>
      </c>
      <c r="C871" s="211">
        <v>4.7404700000000002</v>
      </c>
      <c r="D871" s="211">
        <v>3.8383400000000001</v>
      </c>
      <c r="E871" s="211">
        <v>2.7320000000000002</v>
      </c>
      <c r="F871" s="111">
        <f t="shared" si="36"/>
        <v>4.7404700000000001E-2</v>
      </c>
      <c r="G871" s="111">
        <f t="shared" si="37"/>
        <v>3.8383399999999998E-2</v>
      </c>
      <c r="H871" s="111">
        <f t="shared" si="38"/>
        <v>2.7320000000000001E-2</v>
      </c>
    </row>
    <row r="872" spans="1:8" x14ac:dyDescent="0.3">
      <c r="A872" t="s">
        <v>76</v>
      </c>
      <c r="B872" s="107">
        <v>44720</v>
      </c>
      <c r="C872" s="211">
        <v>4.7457399999999996</v>
      </c>
      <c r="D872" s="211">
        <v>3.8668200000000001</v>
      </c>
      <c r="E872" s="211">
        <v>2.75502</v>
      </c>
      <c r="F872" s="111">
        <f t="shared" si="36"/>
        <v>4.7457399999999997E-2</v>
      </c>
      <c r="G872" s="111">
        <f t="shared" si="37"/>
        <v>3.86682E-2</v>
      </c>
      <c r="H872" s="111">
        <f t="shared" si="38"/>
        <v>2.75502E-2</v>
      </c>
    </row>
    <row r="873" spans="1:8" x14ac:dyDescent="0.3">
      <c r="A873" t="s">
        <v>76</v>
      </c>
      <c r="B873" s="107">
        <v>44721</v>
      </c>
      <c r="C873" s="211">
        <v>4.7496499999999999</v>
      </c>
      <c r="D873" s="211">
        <v>3.8974899999999999</v>
      </c>
      <c r="E873" s="211">
        <v>2.7781699999999998</v>
      </c>
      <c r="F873" s="111">
        <f t="shared" si="36"/>
        <v>4.7496499999999997E-2</v>
      </c>
      <c r="G873" s="111">
        <f t="shared" si="37"/>
        <v>3.89749E-2</v>
      </c>
      <c r="H873" s="111">
        <f t="shared" si="38"/>
        <v>2.7781699999999999E-2</v>
      </c>
    </row>
    <row r="874" spans="1:8" x14ac:dyDescent="0.3">
      <c r="A874" t="s">
        <v>76</v>
      </c>
      <c r="B874" s="107">
        <v>44722</v>
      </c>
      <c r="C874" s="211">
        <v>4.7760100000000003</v>
      </c>
      <c r="D874" s="211">
        <v>3.9268299999999998</v>
      </c>
      <c r="E874" s="211">
        <v>2.80172</v>
      </c>
      <c r="F874" s="111">
        <f t="shared" si="36"/>
        <v>4.77601E-2</v>
      </c>
      <c r="G874" s="111">
        <f t="shared" si="37"/>
        <v>3.9268299999999999E-2</v>
      </c>
      <c r="H874" s="111">
        <f t="shared" si="38"/>
        <v>2.8017199999999999E-2</v>
      </c>
    </row>
    <row r="875" spans="1:8" x14ac:dyDescent="0.3">
      <c r="A875" t="s">
        <v>76</v>
      </c>
      <c r="B875" s="107">
        <v>44725</v>
      </c>
      <c r="C875" s="211">
        <v>4.8525499999999999</v>
      </c>
      <c r="D875" s="211">
        <v>3.98888</v>
      </c>
      <c r="E875" s="211">
        <v>2.87181</v>
      </c>
      <c r="F875" s="111">
        <f t="shared" si="36"/>
        <v>4.8525499999999999E-2</v>
      </c>
      <c r="G875" s="111">
        <f t="shared" si="37"/>
        <v>3.9888800000000002E-2</v>
      </c>
      <c r="H875" s="111">
        <f t="shared" si="38"/>
        <v>2.87181E-2</v>
      </c>
    </row>
    <row r="876" spans="1:8" x14ac:dyDescent="0.3">
      <c r="A876" t="s">
        <v>76</v>
      </c>
      <c r="B876" s="107">
        <v>44726</v>
      </c>
      <c r="C876" s="211">
        <v>4.8732699999999998</v>
      </c>
      <c r="D876" s="211">
        <v>4.0425300000000002</v>
      </c>
      <c r="E876" s="211">
        <v>2.8958499999999998</v>
      </c>
      <c r="F876" s="111">
        <f t="shared" si="36"/>
        <v>4.8732699999999997E-2</v>
      </c>
      <c r="G876" s="111">
        <f t="shared" si="37"/>
        <v>4.0425300000000004E-2</v>
      </c>
      <c r="H876" s="111">
        <f t="shared" si="38"/>
        <v>2.8958499999999998E-2</v>
      </c>
    </row>
    <row r="877" spans="1:8" x14ac:dyDescent="0.3">
      <c r="A877" t="s">
        <v>76</v>
      </c>
      <c r="B877" s="107">
        <v>44727</v>
      </c>
      <c r="C877" s="211">
        <v>4.8910900000000002</v>
      </c>
      <c r="D877" s="211">
        <v>4.0708500000000001</v>
      </c>
      <c r="E877" s="211">
        <v>2.91919</v>
      </c>
      <c r="F877" s="111">
        <f t="shared" si="36"/>
        <v>4.89109E-2</v>
      </c>
      <c r="G877" s="111">
        <f t="shared" si="37"/>
        <v>4.0708500000000002E-2</v>
      </c>
      <c r="H877" s="111">
        <f t="shared" si="38"/>
        <v>2.91919E-2</v>
      </c>
    </row>
    <row r="878" spans="1:8" x14ac:dyDescent="0.3">
      <c r="A878" t="s">
        <v>76</v>
      </c>
      <c r="B878" s="107">
        <v>44729</v>
      </c>
      <c r="C878" s="211">
        <v>4.9491699999999996</v>
      </c>
      <c r="D878" s="211">
        <v>4.1281999999999996</v>
      </c>
      <c r="E878" s="211">
        <v>2.96678</v>
      </c>
      <c r="F878" s="111">
        <f t="shared" si="36"/>
        <v>4.94917E-2</v>
      </c>
      <c r="G878" s="111">
        <f t="shared" si="37"/>
        <v>4.1281999999999999E-2</v>
      </c>
      <c r="H878" s="111">
        <f t="shared" si="38"/>
        <v>2.9667800000000001E-2</v>
      </c>
    </row>
    <row r="879" spans="1:8" x14ac:dyDescent="0.3">
      <c r="A879" t="s">
        <v>76</v>
      </c>
      <c r="B879" s="107">
        <v>44732</v>
      </c>
      <c r="C879" s="211">
        <v>5.0170500000000002</v>
      </c>
      <c r="D879" s="211">
        <v>4.1815499999999997</v>
      </c>
      <c r="E879" s="211">
        <v>3.0361600000000002</v>
      </c>
      <c r="F879" s="111">
        <f t="shared" si="36"/>
        <v>5.01705E-2</v>
      </c>
      <c r="G879" s="111">
        <f t="shared" si="37"/>
        <v>4.1815499999999999E-2</v>
      </c>
      <c r="H879" s="111">
        <f t="shared" si="38"/>
        <v>3.0361600000000002E-2</v>
      </c>
    </row>
    <row r="880" spans="1:8" x14ac:dyDescent="0.3">
      <c r="A880" t="s">
        <v>76</v>
      </c>
      <c r="B880" s="107">
        <v>44733</v>
      </c>
      <c r="C880" s="211">
        <v>5.0182099999999998</v>
      </c>
      <c r="D880" s="211">
        <v>4.2337600000000002</v>
      </c>
      <c r="E880" s="211">
        <v>3.0575999999999999</v>
      </c>
      <c r="F880" s="111">
        <f t="shared" si="36"/>
        <v>5.01821E-2</v>
      </c>
      <c r="G880" s="111">
        <f t="shared" si="37"/>
        <v>4.2337600000000003E-2</v>
      </c>
      <c r="H880" s="111">
        <f t="shared" si="38"/>
        <v>3.0575999999999999E-2</v>
      </c>
    </row>
    <row r="881" spans="1:8" x14ac:dyDescent="0.3">
      <c r="A881" t="s">
        <v>76</v>
      </c>
      <c r="B881" s="107">
        <v>44734</v>
      </c>
      <c r="C881" s="211">
        <v>5.0224099999999998</v>
      </c>
      <c r="D881" s="211">
        <v>4.2602399999999996</v>
      </c>
      <c r="E881" s="211">
        <v>3.0794299999999999</v>
      </c>
      <c r="F881" s="111">
        <f t="shared" si="36"/>
        <v>5.0224100000000001E-2</v>
      </c>
      <c r="G881" s="111">
        <f t="shared" si="37"/>
        <v>4.2602399999999999E-2</v>
      </c>
      <c r="H881" s="111">
        <f t="shared" si="38"/>
        <v>3.07943E-2</v>
      </c>
    </row>
    <row r="882" spans="1:8" x14ac:dyDescent="0.3">
      <c r="A882" t="s">
        <v>76</v>
      </c>
      <c r="B882" s="107">
        <v>44735</v>
      </c>
      <c r="C882" s="211">
        <v>5.0724900000000002</v>
      </c>
      <c r="D882" s="211">
        <v>4.2876700000000003</v>
      </c>
      <c r="E882" s="211">
        <v>3.10223</v>
      </c>
      <c r="F882" s="111">
        <f t="shared" si="36"/>
        <v>5.0724900000000003E-2</v>
      </c>
      <c r="G882" s="111">
        <f t="shared" si="37"/>
        <v>4.2876700000000004E-2</v>
      </c>
      <c r="H882" s="111">
        <f t="shared" si="38"/>
        <v>3.1022299999999999E-2</v>
      </c>
    </row>
    <row r="883" spans="1:8" x14ac:dyDescent="0.3">
      <c r="A883" t="s">
        <v>76</v>
      </c>
      <c r="B883" s="107">
        <v>44736</v>
      </c>
      <c r="C883" s="211">
        <v>5.0937700000000001</v>
      </c>
      <c r="D883" s="211">
        <v>4.3137699999999999</v>
      </c>
      <c r="E883" s="211">
        <v>3.1246499999999999</v>
      </c>
      <c r="F883" s="111">
        <f t="shared" si="36"/>
        <v>5.0937700000000002E-2</v>
      </c>
      <c r="G883" s="111">
        <f t="shared" si="37"/>
        <v>4.3137700000000001E-2</v>
      </c>
      <c r="H883" s="111">
        <f t="shared" si="38"/>
        <v>3.12465E-2</v>
      </c>
    </row>
    <row r="884" spans="1:8" x14ac:dyDescent="0.3">
      <c r="A884" t="s">
        <v>76</v>
      </c>
      <c r="B884" s="107">
        <v>44739</v>
      </c>
      <c r="C884" s="211">
        <v>5.1334799999999996</v>
      </c>
      <c r="D884" s="211">
        <v>4.3610100000000003</v>
      </c>
      <c r="E884" s="211">
        <v>3.1904599999999999</v>
      </c>
      <c r="F884" s="111">
        <f t="shared" si="36"/>
        <v>5.1334799999999993E-2</v>
      </c>
      <c r="G884" s="111">
        <f t="shared" si="37"/>
        <v>4.3610100000000006E-2</v>
      </c>
      <c r="H884" s="111">
        <f t="shared" si="38"/>
        <v>3.1904599999999998E-2</v>
      </c>
    </row>
    <row r="885" spans="1:8" x14ac:dyDescent="0.3">
      <c r="A885" t="s">
        <v>76</v>
      </c>
      <c r="B885" s="107">
        <v>44740</v>
      </c>
      <c r="C885" s="211">
        <v>5.1232100000000003</v>
      </c>
      <c r="D885" s="211">
        <v>4.4288999999999996</v>
      </c>
      <c r="E885" s="211">
        <v>3.2113100000000001</v>
      </c>
      <c r="F885" s="111">
        <f t="shared" si="36"/>
        <v>5.1232100000000003E-2</v>
      </c>
      <c r="G885" s="111">
        <f t="shared" si="37"/>
        <v>4.4288999999999995E-2</v>
      </c>
      <c r="H885" s="111">
        <f t="shared" si="38"/>
        <v>3.2113099999999999E-2</v>
      </c>
    </row>
    <row r="886" spans="1:8" x14ac:dyDescent="0.3">
      <c r="A886" t="s">
        <v>76</v>
      </c>
      <c r="B886" s="107">
        <v>44741</v>
      </c>
      <c r="C886" s="211">
        <v>5.1306900000000004</v>
      </c>
      <c r="D886" s="211">
        <v>4.4589800000000004</v>
      </c>
      <c r="E886" s="211">
        <v>3.2344599999999999</v>
      </c>
      <c r="F886" s="111">
        <f t="shared" si="36"/>
        <v>5.1306900000000003E-2</v>
      </c>
      <c r="G886" s="111">
        <f t="shared" si="37"/>
        <v>4.4589800000000006E-2</v>
      </c>
      <c r="H886" s="111">
        <f t="shared" si="38"/>
        <v>3.2344600000000001E-2</v>
      </c>
    </row>
    <row r="887" spans="1:8" x14ac:dyDescent="0.3">
      <c r="A887" t="s">
        <v>76</v>
      </c>
      <c r="B887" s="107">
        <v>44742</v>
      </c>
      <c r="C887" s="211">
        <v>5.1780900000000001</v>
      </c>
      <c r="D887" s="211">
        <v>4.4933899999999998</v>
      </c>
      <c r="E887" s="211">
        <v>3.2582100000000001</v>
      </c>
      <c r="F887" s="111">
        <f t="shared" si="36"/>
        <v>5.1780899999999998E-2</v>
      </c>
      <c r="G887" s="111">
        <f t="shared" si="37"/>
        <v>4.4933899999999999E-2</v>
      </c>
      <c r="H887" s="111">
        <f t="shared" si="38"/>
        <v>3.2582100000000003E-2</v>
      </c>
    </row>
    <row r="888" spans="1:8" x14ac:dyDescent="0.3">
      <c r="A888" t="s">
        <v>76</v>
      </c>
      <c r="B888" s="107">
        <v>44743</v>
      </c>
      <c r="C888" s="211">
        <v>5.2130400000000003</v>
      </c>
      <c r="D888" s="211">
        <v>4.5462800000000003</v>
      </c>
      <c r="E888" s="211">
        <v>3.3265899999999999</v>
      </c>
      <c r="F888" s="111">
        <f t="shared" si="36"/>
        <v>5.21304E-2</v>
      </c>
      <c r="G888" s="111">
        <f t="shared" si="37"/>
        <v>4.5462800000000005E-2</v>
      </c>
      <c r="H888" s="111">
        <f t="shared" si="38"/>
        <v>3.3265900000000001E-2</v>
      </c>
    </row>
    <row r="889" spans="1:8" x14ac:dyDescent="0.3">
      <c r="A889" t="s">
        <v>76</v>
      </c>
      <c r="B889" s="107">
        <v>44746</v>
      </c>
      <c r="C889" s="211">
        <v>5.3056999999999999</v>
      </c>
      <c r="D889" s="211">
        <v>4.6430800000000003</v>
      </c>
      <c r="E889" s="211">
        <v>3.3816299999999999</v>
      </c>
      <c r="F889" s="111">
        <f t="shared" si="36"/>
        <v>5.3057E-2</v>
      </c>
      <c r="G889" s="111">
        <f t="shared" si="37"/>
        <v>4.6430800000000001E-2</v>
      </c>
      <c r="H889" s="111">
        <f t="shared" si="38"/>
        <v>3.3816300000000001E-2</v>
      </c>
    </row>
    <row r="890" spans="1:8" x14ac:dyDescent="0.3">
      <c r="A890" t="s">
        <v>76</v>
      </c>
      <c r="B890" s="107">
        <v>44747</v>
      </c>
      <c r="C890" s="211">
        <v>5.3225600000000002</v>
      </c>
      <c r="D890" s="211">
        <v>4.6726700000000001</v>
      </c>
      <c r="E890" s="211">
        <v>3.40869</v>
      </c>
      <c r="F890" s="111">
        <f t="shared" si="36"/>
        <v>5.3225600000000005E-2</v>
      </c>
      <c r="G890" s="111">
        <f t="shared" si="37"/>
        <v>4.6726700000000003E-2</v>
      </c>
      <c r="H890" s="111">
        <f t="shared" si="38"/>
        <v>3.4086900000000003E-2</v>
      </c>
    </row>
    <row r="891" spans="1:8" x14ac:dyDescent="0.3">
      <c r="A891" t="s">
        <v>76</v>
      </c>
      <c r="B891" s="107">
        <v>44748</v>
      </c>
      <c r="C891" s="211">
        <v>5.3661500000000002</v>
      </c>
      <c r="D891" s="211">
        <v>4.7002699999999997</v>
      </c>
      <c r="E891" s="211">
        <v>3.4221900000000001</v>
      </c>
      <c r="F891" s="111">
        <f t="shared" ref="F891:F954" si="39">C891/100</f>
        <v>5.3661500000000001E-2</v>
      </c>
      <c r="G891" s="111">
        <f t="shared" ref="G891:G954" si="40">D891/100</f>
        <v>4.7002699999999994E-2</v>
      </c>
      <c r="H891" s="111">
        <f t="shared" ref="H891:H954" si="41">E891/100</f>
        <v>3.42219E-2</v>
      </c>
    </row>
    <row r="892" spans="1:8" x14ac:dyDescent="0.3">
      <c r="A892" t="s">
        <v>76</v>
      </c>
      <c r="B892" s="107">
        <v>44749</v>
      </c>
      <c r="C892" s="211">
        <v>5.39879</v>
      </c>
      <c r="D892" s="211">
        <v>4.7277199999999997</v>
      </c>
      <c r="E892" s="211">
        <v>3.4557500000000001</v>
      </c>
      <c r="F892" s="111">
        <f t="shared" si="39"/>
        <v>5.3987899999999998E-2</v>
      </c>
      <c r="G892" s="111">
        <f t="shared" si="40"/>
        <v>4.7277199999999998E-2</v>
      </c>
      <c r="H892" s="111">
        <f t="shared" si="41"/>
        <v>3.4557499999999998E-2</v>
      </c>
    </row>
    <row r="893" spans="1:8" x14ac:dyDescent="0.3">
      <c r="A893" t="s">
        <v>76</v>
      </c>
      <c r="B893" s="107">
        <v>44750</v>
      </c>
      <c r="C893" s="211">
        <v>5.4350500000000004</v>
      </c>
      <c r="D893" s="211">
        <v>4.7470299999999996</v>
      </c>
      <c r="E893" s="211">
        <v>3.4701599999999999</v>
      </c>
      <c r="F893" s="111">
        <f t="shared" si="39"/>
        <v>5.4350500000000003E-2</v>
      </c>
      <c r="G893" s="111">
        <f t="shared" si="40"/>
        <v>4.7470299999999993E-2</v>
      </c>
      <c r="H893" s="111">
        <f t="shared" si="41"/>
        <v>3.4701599999999999E-2</v>
      </c>
    </row>
    <row r="894" spans="1:8" x14ac:dyDescent="0.3">
      <c r="A894" t="s">
        <v>76</v>
      </c>
      <c r="B894" s="107">
        <v>44753</v>
      </c>
      <c r="C894" s="211">
        <v>5.5221099999999996</v>
      </c>
      <c r="D894" s="211">
        <v>4.8142899999999997</v>
      </c>
      <c r="E894" s="211">
        <v>3.5524200000000001</v>
      </c>
      <c r="F894" s="111">
        <f t="shared" si="39"/>
        <v>5.5221099999999995E-2</v>
      </c>
      <c r="G894" s="111">
        <f t="shared" si="40"/>
        <v>4.8142899999999995E-2</v>
      </c>
      <c r="H894" s="111">
        <f t="shared" si="41"/>
        <v>3.5524199999999999E-2</v>
      </c>
    </row>
    <row r="895" spans="1:8" x14ac:dyDescent="0.3">
      <c r="A895" t="s">
        <v>76</v>
      </c>
      <c r="B895" s="107">
        <v>44754</v>
      </c>
      <c r="C895" s="211">
        <v>5.5391199999999996</v>
      </c>
      <c r="D895" s="211">
        <v>4.8360000000000003</v>
      </c>
      <c r="E895" s="211">
        <v>3.5770900000000001</v>
      </c>
      <c r="F895" s="111">
        <f t="shared" si="39"/>
        <v>5.5391199999999995E-2</v>
      </c>
      <c r="G895" s="111">
        <f t="shared" si="40"/>
        <v>4.836E-2</v>
      </c>
      <c r="H895" s="111">
        <f t="shared" si="41"/>
        <v>3.5770900000000001E-2</v>
      </c>
    </row>
    <row r="896" spans="1:8" x14ac:dyDescent="0.3">
      <c r="A896" t="s">
        <v>76</v>
      </c>
      <c r="B896" s="107">
        <v>44755</v>
      </c>
      <c r="C896" s="211">
        <v>5.5587999999999997</v>
      </c>
      <c r="D896" s="211">
        <v>4.8586400000000003</v>
      </c>
      <c r="E896" s="211">
        <v>3.6023700000000001</v>
      </c>
      <c r="F896" s="111">
        <f t="shared" si="39"/>
        <v>5.5587999999999999E-2</v>
      </c>
      <c r="G896" s="111">
        <f t="shared" si="40"/>
        <v>4.8586400000000002E-2</v>
      </c>
      <c r="H896" s="111">
        <f t="shared" si="41"/>
        <v>3.6023699999999999E-2</v>
      </c>
    </row>
    <row r="897" spans="1:8" x14ac:dyDescent="0.3">
      <c r="A897" t="s">
        <v>76</v>
      </c>
      <c r="B897" s="107">
        <v>44756</v>
      </c>
      <c r="C897" s="211">
        <v>5.5767100000000003</v>
      </c>
      <c r="D897" s="211">
        <v>4.88103</v>
      </c>
      <c r="E897" s="211">
        <v>3.6273599999999999</v>
      </c>
      <c r="F897" s="111">
        <f t="shared" si="39"/>
        <v>5.57671E-2</v>
      </c>
      <c r="G897" s="111">
        <f t="shared" si="40"/>
        <v>4.8810300000000001E-2</v>
      </c>
      <c r="H897" s="111">
        <f t="shared" si="41"/>
        <v>3.6273599999999996E-2</v>
      </c>
    </row>
    <row r="898" spans="1:8" x14ac:dyDescent="0.3">
      <c r="A898" t="s">
        <v>76</v>
      </c>
      <c r="B898" s="107">
        <v>44757</v>
      </c>
      <c r="C898" s="211">
        <v>5.5988699999999998</v>
      </c>
      <c r="D898" s="211">
        <v>4.90402</v>
      </c>
      <c r="E898" s="211">
        <v>3.6415500000000001</v>
      </c>
      <c r="F898" s="111">
        <f t="shared" si="39"/>
        <v>5.5988699999999995E-2</v>
      </c>
      <c r="G898" s="111">
        <f t="shared" si="40"/>
        <v>4.9040199999999999E-2</v>
      </c>
      <c r="H898" s="111">
        <f t="shared" si="41"/>
        <v>3.6415500000000003E-2</v>
      </c>
    </row>
    <row r="899" spans="1:8" x14ac:dyDescent="0.3">
      <c r="A899" t="s">
        <v>76</v>
      </c>
      <c r="B899" s="107">
        <v>44760</v>
      </c>
      <c r="C899" s="211">
        <v>5.6533699999999998</v>
      </c>
      <c r="D899" s="211">
        <v>4.9446599999999998</v>
      </c>
      <c r="E899" s="211">
        <v>3.73062</v>
      </c>
      <c r="F899" s="111">
        <f t="shared" si="39"/>
        <v>5.6533699999999999E-2</v>
      </c>
      <c r="G899" s="111">
        <f t="shared" si="40"/>
        <v>4.94466E-2</v>
      </c>
      <c r="H899" s="111">
        <f t="shared" si="41"/>
        <v>3.7306199999999998E-2</v>
      </c>
    </row>
    <row r="900" spans="1:8" x14ac:dyDescent="0.3">
      <c r="A900" t="s">
        <v>76</v>
      </c>
      <c r="B900" s="107">
        <v>44761</v>
      </c>
      <c r="C900" s="211">
        <v>5.6625199999999998</v>
      </c>
      <c r="D900" s="211">
        <v>5.0015299999999998</v>
      </c>
      <c r="E900" s="211">
        <v>3.7545600000000001</v>
      </c>
      <c r="F900" s="111">
        <f t="shared" si="39"/>
        <v>5.6625200000000001E-2</v>
      </c>
      <c r="G900" s="111">
        <f t="shared" si="40"/>
        <v>5.0015299999999999E-2</v>
      </c>
      <c r="H900" s="111">
        <f t="shared" si="41"/>
        <v>3.7545599999999998E-2</v>
      </c>
    </row>
    <row r="901" spans="1:8" x14ac:dyDescent="0.3">
      <c r="A901" t="s">
        <v>76</v>
      </c>
      <c r="B901" s="107">
        <v>44762</v>
      </c>
      <c r="C901" s="211">
        <v>5.7059199999999999</v>
      </c>
      <c r="D901" s="211">
        <v>5.02447</v>
      </c>
      <c r="E901" s="211">
        <v>3.77887</v>
      </c>
      <c r="F901" s="111">
        <f t="shared" si="39"/>
        <v>5.7059199999999997E-2</v>
      </c>
      <c r="G901" s="111">
        <f t="shared" si="40"/>
        <v>5.0244700000000003E-2</v>
      </c>
      <c r="H901" s="111">
        <f t="shared" si="41"/>
        <v>3.7788700000000001E-2</v>
      </c>
    </row>
    <row r="902" spans="1:8" x14ac:dyDescent="0.3">
      <c r="A902" t="s">
        <v>76</v>
      </c>
      <c r="B902" s="107">
        <v>44763</v>
      </c>
      <c r="C902" s="211">
        <v>5.7399699999999996</v>
      </c>
      <c r="D902" s="211">
        <v>5.0472999999999999</v>
      </c>
      <c r="E902" s="211">
        <v>3.8040799999999999</v>
      </c>
      <c r="F902" s="111">
        <f t="shared" si="39"/>
        <v>5.7399699999999998E-2</v>
      </c>
      <c r="G902" s="111">
        <f t="shared" si="40"/>
        <v>5.0472999999999997E-2</v>
      </c>
      <c r="H902" s="111">
        <f t="shared" si="41"/>
        <v>3.80408E-2</v>
      </c>
    </row>
    <row r="903" spans="1:8" x14ac:dyDescent="0.3">
      <c r="A903" t="s">
        <v>76</v>
      </c>
      <c r="B903" s="107">
        <v>44764</v>
      </c>
      <c r="C903" s="211">
        <v>5.7713799999999997</v>
      </c>
      <c r="D903" s="211">
        <v>5.0712299999999999</v>
      </c>
      <c r="E903" s="211">
        <v>3.81717</v>
      </c>
      <c r="F903" s="111">
        <f t="shared" si="39"/>
        <v>5.7713799999999996E-2</v>
      </c>
      <c r="G903" s="111">
        <f t="shared" si="40"/>
        <v>5.0712300000000002E-2</v>
      </c>
      <c r="H903" s="111">
        <f t="shared" si="41"/>
        <v>3.8171700000000003E-2</v>
      </c>
    </row>
    <row r="904" spans="1:8" x14ac:dyDescent="0.3">
      <c r="A904" t="s">
        <v>76</v>
      </c>
      <c r="B904" s="107">
        <v>44767</v>
      </c>
      <c r="C904" s="211">
        <v>5.8345799999999999</v>
      </c>
      <c r="D904" s="211">
        <v>5.1433099999999996</v>
      </c>
      <c r="E904" s="211">
        <v>3.9045899999999998</v>
      </c>
      <c r="F904" s="111">
        <f t="shared" si="39"/>
        <v>5.8345799999999996E-2</v>
      </c>
      <c r="G904" s="111">
        <f t="shared" si="40"/>
        <v>5.1433099999999995E-2</v>
      </c>
      <c r="H904" s="111">
        <f t="shared" si="41"/>
        <v>3.9045899999999995E-2</v>
      </c>
    </row>
    <row r="905" spans="1:8" x14ac:dyDescent="0.3">
      <c r="A905" t="s">
        <v>76</v>
      </c>
      <c r="B905" s="107">
        <v>44768</v>
      </c>
      <c r="C905" s="211">
        <v>5.8516700000000004</v>
      </c>
      <c r="D905" s="211">
        <v>5.1703200000000002</v>
      </c>
      <c r="E905" s="211">
        <v>3.9306199999999998</v>
      </c>
      <c r="F905" s="111">
        <f t="shared" si="39"/>
        <v>5.8516700000000005E-2</v>
      </c>
      <c r="G905" s="111">
        <f t="shared" si="40"/>
        <v>5.1703200000000005E-2</v>
      </c>
      <c r="H905" s="111">
        <f t="shared" si="41"/>
        <v>3.9306199999999999E-2</v>
      </c>
    </row>
    <row r="906" spans="1:8" x14ac:dyDescent="0.3">
      <c r="A906" t="s">
        <v>76</v>
      </c>
      <c r="B906" s="107">
        <v>44769</v>
      </c>
      <c r="C906" s="211">
        <v>5.9301599999999999</v>
      </c>
      <c r="D906" s="211">
        <v>5.1944100000000004</v>
      </c>
      <c r="E906" s="211">
        <v>3.9542099999999998</v>
      </c>
      <c r="F906" s="111">
        <f t="shared" si="39"/>
        <v>5.9301599999999996E-2</v>
      </c>
      <c r="G906" s="111">
        <f t="shared" si="40"/>
        <v>5.1944100000000007E-2</v>
      </c>
      <c r="H906" s="111">
        <f t="shared" si="41"/>
        <v>3.9542099999999997E-2</v>
      </c>
    </row>
    <row r="907" spans="1:8" x14ac:dyDescent="0.3">
      <c r="A907" t="s">
        <v>76</v>
      </c>
      <c r="B907" s="107">
        <v>44770</v>
      </c>
      <c r="C907" s="211">
        <v>5.9733299999999998</v>
      </c>
      <c r="D907" s="211">
        <v>5.2166800000000002</v>
      </c>
      <c r="E907" s="211">
        <v>3.9780000000000002</v>
      </c>
      <c r="F907" s="111">
        <f t="shared" si="39"/>
        <v>5.9733299999999996E-2</v>
      </c>
      <c r="G907" s="111">
        <f t="shared" si="40"/>
        <v>5.2166799999999999E-2</v>
      </c>
      <c r="H907" s="111">
        <f t="shared" si="41"/>
        <v>3.9780000000000003E-2</v>
      </c>
    </row>
    <row r="908" spans="1:8" x14ac:dyDescent="0.3">
      <c r="A908" t="s">
        <v>76</v>
      </c>
      <c r="B908" s="107">
        <v>44771</v>
      </c>
      <c r="C908" s="211">
        <v>5.9970400000000001</v>
      </c>
      <c r="D908" s="211">
        <v>5.2397400000000003</v>
      </c>
      <c r="E908" s="211">
        <v>3.9900600000000002</v>
      </c>
      <c r="F908" s="111">
        <f t="shared" si="39"/>
        <v>5.99704E-2</v>
      </c>
      <c r="G908" s="111">
        <f t="shared" si="40"/>
        <v>5.2397400000000004E-2</v>
      </c>
      <c r="H908" s="111">
        <f t="shared" si="41"/>
        <v>3.9900600000000001E-2</v>
      </c>
    </row>
    <row r="909" spans="1:8" x14ac:dyDescent="0.3">
      <c r="A909" t="s">
        <v>76</v>
      </c>
      <c r="B909" s="107">
        <v>44774</v>
      </c>
      <c r="C909" s="211">
        <v>6.0185500000000003</v>
      </c>
      <c r="D909" s="211">
        <v>5.3152999999999997</v>
      </c>
      <c r="E909" s="211">
        <v>4.0761200000000004</v>
      </c>
      <c r="F909" s="111">
        <f t="shared" si="39"/>
        <v>6.0185500000000003E-2</v>
      </c>
      <c r="G909" s="111">
        <f t="shared" si="40"/>
        <v>5.3152999999999999E-2</v>
      </c>
      <c r="H909" s="111">
        <f t="shared" si="41"/>
        <v>4.0761200000000004E-2</v>
      </c>
    </row>
    <row r="910" spans="1:8" x14ac:dyDescent="0.3">
      <c r="A910" t="s">
        <v>76</v>
      </c>
      <c r="B910" s="107">
        <v>44775</v>
      </c>
      <c r="C910" s="211">
        <v>6.0288899999999996</v>
      </c>
      <c r="D910" s="211">
        <v>5.3270999999999997</v>
      </c>
      <c r="E910" s="211">
        <v>4.1035500000000003</v>
      </c>
      <c r="F910" s="111">
        <f t="shared" si="39"/>
        <v>6.0288899999999999E-2</v>
      </c>
      <c r="G910" s="111">
        <f t="shared" si="40"/>
        <v>5.3270999999999999E-2</v>
      </c>
      <c r="H910" s="111">
        <f t="shared" si="41"/>
        <v>4.1035500000000003E-2</v>
      </c>
    </row>
    <row r="911" spans="1:8" x14ac:dyDescent="0.3">
      <c r="A911" t="s">
        <v>76</v>
      </c>
      <c r="B911" s="107">
        <v>44776</v>
      </c>
      <c r="C911" s="211">
        <v>6.0388700000000002</v>
      </c>
      <c r="D911" s="211">
        <v>5.3387399999999996</v>
      </c>
      <c r="E911" s="211">
        <v>4.1303000000000001</v>
      </c>
      <c r="F911" s="111">
        <f t="shared" si="39"/>
        <v>6.0388700000000003E-2</v>
      </c>
      <c r="G911" s="111">
        <f t="shared" si="40"/>
        <v>5.3387399999999995E-2</v>
      </c>
      <c r="H911" s="111">
        <f t="shared" si="41"/>
        <v>4.1302999999999999E-2</v>
      </c>
    </row>
    <row r="912" spans="1:8" x14ac:dyDescent="0.3">
      <c r="A912" t="s">
        <v>76</v>
      </c>
      <c r="B912" s="107">
        <v>44777</v>
      </c>
      <c r="C912" s="211">
        <v>6.0654199999999996</v>
      </c>
      <c r="D912" s="211">
        <v>5.3795299999999999</v>
      </c>
      <c r="E912" s="211">
        <v>4.1574400000000002</v>
      </c>
      <c r="F912" s="111">
        <f t="shared" si="39"/>
        <v>6.0654199999999998E-2</v>
      </c>
      <c r="G912" s="111">
        <f t="shared" si="40"/>
        <v>5.3795299999999997E-2</v>
      </c>
      <c r="H912" s="111">
        <f t="shared" si="41"/>
        <v>4.1574400000000004E-2</v>
      </c>
    </row>
    <row r="913" spans="1:8" x14ac:dyDescent="0.3">
      <c r="A913" t="s">
        <v>76</v>
      </c>
      <c r="B913" s="107">
        <v>44778</v>
      </c>
      <c r="C913" s="211">
        <v>6.0827999999999998</v>
      </c>
      <c r="D913" s="211">
        <v>5.4021100000000004</v>
      </c>
      <c r="E913" s="211">
        <v>4.1702399999999997</v>
      </c>
      <c r="F913" s="111">
        <f t="shared" si="39"/>
        <v>6.0828E-2</v>
      </c>
      <c r="G913" s="111">
        <f t="shared" si="40"/>
        <v>5.4021100000000002E-2</v>
      </c>
      <c r="H913" s="111">
        <f t="shared" si="41"/>
        <v>4.1702400000000001E-2</v>
      </c>
    </row>
    <row r="914" spans="1:8" x14ac:dyDescent="0.3">
      <c r="A914" t="s">
        <v>76</v>
      </c>
      <c r="B914" s="107">
        <v>44781</v>
      </c>
      <c r="C914" s="211">
        <v>6.1028000000000002</v>
      </c>
      <c r="D914" s="211">
        <v>5.4383800000000004</v>
      </c>
      <c r="E914" s="211">
        <v>4.2565600000000003</v>
      </c>
      <c r="F914" s="111">
        <f t="shared" si="39"/>
        <v>6.1027999999999999E-2</v>
      </c>
      <c r="G914" s="111">
        <f t="shared" si="40"/>
        <v>5.4383800000000003E-2</v>
      </c>
      <c r="H914" s="111">
        <f t="shared" si="41"/>
        <v>4.2565600000000002E-2</v>
      </c>
    </row>
    <row r="915" spans="1:8" x14ac:dyDescent="0.3">
      <c r="A915" t="s">
        <v>76</v>
      </c>
      <c r="B915" s="107">
        <v>44782</v>
      </c>
      <c r="C915" s="211">
        <v>6.1033299999999997</v>
      </c>
      <c r="D915" s="211">
        <v>5.4669499999999998</v>
      </c>
      <c r="E915" s="211">
        <v>4.28233</v>
      </c>
      <c r="F915" s="111">
        <f t="shared" si="39"/>
        <v>6.1033299999999999E-2</v>
      </c>
      <c r="G915" s="111">
        <f t="shared" si="40"/>
        <v>5.4669499999999996E-2</v>
      </c>
      <c r="H915" s="111">
        <f t="shared" si="41"/>
        <v>4.2823300000000002E-2</v>
      </c>
    </row>
    <row r="916" spans="1:8" x14ac:dyDescent="0.3">
      <c r="A916" t="s">
        <v>76</v>
      </c>
      <c r="B916" s="107">
        <v>44783</v>
      </c>
      <c r="C916" s="211">
        <v>6.1019899999999998</v>
      </c>
      <c r="D916" s="211">
        <v>5.4822899999999999</v>
      </c>
      <c r="E916" s="211">
        <v>4.3061199999999999</v>
      </c>
      <c r="F916" s="111">
        <f t="shared" si="39"/>
        <v>6.1019899999999995E-2</v>
      </c>
      <c r="G916" s="111">
        <f t="shared" si="40"/>
        <v>5.4822900000000001E-2</v>
      </c>
      <c r="H916" s="111">
        <f t="shared" si="41"/>
        <v>4.3061200000000001E-2</v>
      </c>
    </row>
    <row r="917" spans="1:8" x14ac:dyDescent="0.3">
      <c r="A917" t="s">
        <v>76</v>
      </c>
      <c r="B917" s="107">
        <v>44784</v>
      </c>
      <c r="C917" s="211">
        <v>6.0952500000000001</v>
      </c>
      <c r="D917" s="211">
        <v>5.4978899999999999</v>
      </c>
      <c r="E917" s="211">
        <v>4.3291000000000004</v>
      </c>
      <c r="F917" s="111">
        <f t="shared" si="39"/>
        <v>6.09525E-2</v>
      </c>
      <c r="G917" s="111">
        <f t="shared" si="40"/>
        <v>5.4978899999999997E-2</v>
      </c>
      <c r="H917" s="111">
        <f t="shared" si="41"/>
        <v>4.3291000000000003E-2</v>
      </c>
    </row>
    <row r="918" spans="1:8" x14ac:dyDescent="0.3">
      <c r="A918" t="s">
        <v>76</v>
      </c>
      <c r="B918" s="107">
        <v>44785</v>
      </c>
      <c r="C918" s="211">
        <v>6.0981100000000001</v>
      </c>
      <c r="D918" s="211">
        <v>5.5130299999999997</v>
      </c>
      <c r="E918" s="211">
        <v>4.33969</v>
      </c>
      <c r="F918" s="111">
        <f t="shared" si="39"/>
        <v>6.0981100000000003E-2</v>
      </c>
      <c r="G918" s="111">
        <f t="shared" si="40"/>
        <v>5.5130299999999993E-2</v>
      </c>
      <c r="H918" s="111">
        <f t="shared" si="41"/>
        <v>4.3396900000000002E-2</v>
      </c>
    </row>
    <row r="919" spans="1:8" x14ac:dyDescent="0.3">
      <c r="A919" t="s">
        <v>76</v>
      </c>
      <c r="B919" s="107">
        <v>44789</v>
      </c>
      <c r="C919" s="211">
        <v>6.1130599999999999</v>
      </c>
      <c r="D919" s="211">
        <v>5.5758200000000002</v>
      </c>
      <c r="E919" s="211">
        <v>4.4474600000000004</v>
      </c>
      <c r="F919" s="111">
        <f t="shared" si="39"/>
        <v>6.11306E-2</v>
      </c>
      <c r="G919" s="111">
        <f t="shared" si="40"/>
        <v>5.5758200000000001E-2</v>
      </c>
      <c r="H919" s="111">
        <f t="shared" si="41"/>
        <v>4.4474600000000003E-2</v>
      </c>
    </row>
    <row r="920" spans="1:8" x14ac:dyDescent="0.3">
      <c r="A920" t="s">
        <v>76</v>
      </c>
      <c r="B920" s="107">
        <v>44790</v>
      </c>
      <c r="C920" s="211">
        <v>6.1174299999999997</v>
      </c>
      <c r="D920" s="211">
        <v>5.5928800000000001</v>
      </c>
      <c r="E920" s="211">
        <v>4.4708399999999999</v>
      </c>
      <c r="F920" s="111">
        <f t="shared" si="39"/>
        <v>6.1174299999999994E-2</v>
      </c>
      <c r="G920" s="111">
        <f t="shared" si="40"/>
        <v>5.5928800000000001E-2</v>
      </c>
      <c r="H920" s="111">
        <f t="shared" si="41"/>
        <v>4.4708400000000002E-2</v>
      </c>
    </row>
    <row r="921" spans="1:8" x14ac:dyDescent="0.3">
      <c r="A921" t="s">
        <v>76</v>
      </c>
      <c r="B921" s="107">
        <v>44791</v>
      </c>
      <c r="C921" s="211">
        <v>6.1261400000000004</v>
      </c>
      <c r="D921" s="211">
        <v>5.6125299999999996</v>
      </c>
      <c r="E921" s="211">
        <v>4.4945000000000004</v>
      </c>
      <c r="F921" s="111">
        <f t="shared" si="39"/>
        <v>6.1261400000000001E-2</v>
      </c>
      <c r="G921" s="111">
        <f t="shared" si="40"/>
        <v>5.6125299999999996E-2</v>
      </c>
      <c r="H921" s="111">
        <f t="shared" si="41"/>
        <v>4.4945000000000006E-2</v>
      </c>
    </row>
    <row r="922" spans="1:8" x14ac:dyDescent="0.3">
      <c r="A922" t="s">
        <v>76</v>
      </c>
      <c r="B922" s="107">
        <v>44792</v>
      </c>
      <c r="C922" s="211">
        <v>6.1387499999999999</v>
      </c>
      <c r="D922" s="211">
        <v>5.6312300000000004</v>
      </c>
      <c r="E922" s="211">
        <v>4.5052300000000001</v>
      </c>
      <c r="F922" s="111">
        <f t="shared" si="39"/>
        <v>6.1387499999999998E-2</v>
      </c>
      <c r="G922" s="111">
        <f t="shared" si="40"/>
        <v>5.6312300000000003E-2</v>
      </c>
      <c r="H922" s="111">
        <f t="shared" si="41"/>
        <v>4.5052300000000003E-2</v>
      </c>
    </row>
    <row r="923" spans="1:8" x14ac:dyDescent="0.3">
      <c r="A923" t="s">
        <v>76</v>
      </c>
      <c r="B923" s="107">
        <v>44795</v>
      </c>
      <c r="C923" s="211">
        <v>6.1612499999999999</v>
      </c>
      <c r="D923" s="211">
        <v>5.6642900000000003</v>
      </c>
      <c r="E923" s="211">
        <v>4.5921799999999999</v>
      </c>
      <c r="F923" s="111">
        <f t="shared" si="39"/>
        <v>6.1612500000000001E-2</v>
      </c>
      <c r="G923" s="111">
        <f t="shared" si="40"/>
        <v>5.6642900000000003E-2</v>
      </c>
      <c r="H923" s="111">
        <f t="shared" si="41"/>
        <v>4.5921799999999999E-2</v>
      </c>
    </row>
    <row r="924" spans="1:8" x14ac:dyDescent="0.3">
      <c r="A924" t="s">
        <v>76</v>
      </c>
      <c r="B924" s="107">
        <v>44796</v>
      </c>
      <c r="C924" s="211">
        <v>6.1616799999999996</v>
      </c>
      <c r="D924" s="211">
        <v>5.7032100000000003</v>
      </c>
      <c r="E924" s="211">
        <v>4.6147999999999998</v>
      </c>
      <c r="F924" s="111">
        <f t="shared" si="39"/>
        <v>6.1616799999999999E-2</v>
      </c>
      <c r="G924" s="111">
        <f t="shared" si="40"/>
        <v>5.7032100000000002E-2</v>
      </c>
      <c r="H924" s="111">
        <f t="shared" si="41"/>
        <v>4.6147999999999995E-2</v>
      </c>
    </row>
    <row r="925" spans="1:8" x14ac:dyDescent="0.3">
      <c r="A925" t="s">
        <v>76</v>
      </c>
      <c r="B925" s="107">
        <v>44797</v>
      </c>
      <c r="C925" s="211">
        <v>6.1608700000000001</v>
      </c>
      <c r="D925" s="211">
        <v>5.7197100000000001</v>
      </c>
      <c r="E925" s="211">
        <v>4.6387799999999997</v>
      </c>
      <c r="F925" s="111">
        <f t="shared" si="39"/>
        <v>6.1608700000000002E-2</v>
      </c>
      <c r="G925" s="111">
        <f t="shared" si="40"/>
        <v>5.7197100000000001E-2</v>
      </c>
      <c r="H925" s="111">
        <f t="shared" si="41"/>
        <v>4.63878E-2</v>
      </c>
    </row>
    <row r="926" spans="1:8" x14ac:dyDescent="0.3">
      <c r="A926" t="s">
        <v>76</v>
      </c>
      <c r="B926" s="107">
        <v>44798</v>
      </c>
      <c r="C926" s="211">
        <v>6.1631299999999998</v>
      </c>
      <c r="D926" s="211">
        <v>5.7336299999999998</v>
      </c>
      <c r="E926" s="211">
        <v>4.66167</v>
      </c>
      <c r="F926" s="111">
        <f t="shared" si="39"/>
        <v>6.16313E-2</v>
      </c>
      <c r="G926" s="111">
        <f t="shared" si="40"/>
        <v>5.73363E-2</v>
      </c>
      <c r="H926" s="111">
        <f t="shared" si="41"/>
        <v>4.6616699999999997E-2</v>
      </c>
    </row>
    <row r="927" spans="1:8" x14ac:dyDescent="0.3">
      <c r="A927" t="s">
        <v>76</v>
      </c>
      <c r="B927" s="107">
        <v>44799</v>
      </c>
      <c r="C927" s="211">
        <v>6.1536</v>
      </c>
      <c r="D927" s="211">
        <v>5.74979</v>
      </c>
      <c r="E927" s="211">
        <v>4.6700999999999997</v>
      </c>
      <c r="F927" s="111">
        <f t="shared" si="39"/>
        <v>6.1536E-2</v>
      </c>
      <c r="G927" s="111">
        <f t="shared" si="40"/>
        <v>5.7497899999999998E-2</v>
      </c>
      <c r="H927" s="111">
        <f t="shared" si="41"/>
        <v>4.6700999999999999E-2</v>
      </c>
    </row>
    <row r="928" spans="1:8" x14ac:dyDescent="0.3">
      <c r="A928" t="s">
        <v>76</v>
      </c>
      <c r="B928" s="107">
        <v>44802</v>
      </c>
      <c r="C928" s="211">
        <v>6.1518800000000002</v>
      </c>
      <c r="D928" s="211">
        <v>5.7723000000000004</v>
      </c>
      <c r="E928" s="211">
        <v>4.73916</v>
      </c>
      <c r="F928" s="111">
        <f t="shared" si="39"/>
        <v>6.1518800000000005E-2</v>
      </c>
      <c r="G928" s="111">
        <f t="shared" si="40"/>
        <v>5.7723000000000003E-2</v>
      </c>
      <c r="H928" s="111">
        <f t="shared" si="41"/>
        <v>4.7391599999999999E-2</v>
      </c>
    </row>
    <row r="929" spans="1:8" x14ac:dyDescent="0.3">
      <c r="A929" t="s">
        <v>76</v>
      </c>
      <c r="B929" s="107">
        <v>44803</v>
      </c>
      <c r="C929" s="211">
        <v>6.1482700000000001</v>
      </c>
      <c r="D929" s="211">
        <v>5.8073300000000003</v>
      </c>
      <c r="E929" s="211">
        <v>4.7468500000000002</v>
      </c>
      <c r="F929" s="111">
        <f t="shared" si="39"/>
        <v>6.1482700000000001E-2</v>
      </c>
      <c r="G929" s="111">
        <f t="shared" si="40"/>
        <v>5.8073300000000001E-2</v>
      </c>
      <c r="H929" s="111">
        <f t="shared" si="41"/>
        <v>4.7468500000000004E-2</v>
      </c>
    </row>
    <row r="930" spans="1:8" x14ac:dyDescent="0.3">
      <c r="A930" t="s">
        <v>76</v>
      </c>
      <c r="B930" s="107">
        <v>44804</v>
      </c>
      <c r="C930" s="211">
        <v>6.1558099999999998</v>
      </c>
      <c r="D930" s="211">
        <v>5.8267899999999999</v>
      </c>
      <c r="E930" s="211">
        <v>4.7564599999999997</v>
      </c>
      <c r="F930" s="111">
        <f t="shared" si="39"/>
        <v>6.1558099999999998E-2</v>
      </c>
      <c r="G930" s="111">
        <f t="shared" si="40"/>
        <v>5.8267899999999997E-2</v>
      </c>
      <c r="H930" s="111">
        <f t="shared" si="41"/>
        <v>4.7564599999999999E-2</v>
      </c>
    </row>
    <row r="931" spans="1:8" x14ac:dyDescent="0.3">
      <c r="A931" t="s">
        <v>76</v>
      </c>
      <c r="B931" s="107">
        <v>44805</v>
      </c>
      <c r="C931" s="211">
        <v>6.1772200000000002</v>
      </c>
      <c r="D931" s="211">
        <v>5.8376400000000004</v>
      </c>
      <c r="E931" s="211">
        <v>4.7795899999999998</v>
      </c>
      <c r="F931" s="111">
        <f t="shared" si="39"/>
        <v>6.1772199999999999E-2</v>
      </c>
      <c r="G931" s="111">
        <f t="shared" si="40"/>
        <v>5.8376400000000002E-2</v>
      </c>
      <c r="H931" s="111">
        <f t="shared" si="41"/>
        <v>4.7795899999999995E-2</v>
      </c>
    </row>
    <row r="932" spans="1:8" x14ac:dyDescent="0.3">
      <c r="A932" t="s">
        <v>76</v>
      </c>
      <c r="B932" s="107">
        <v>44806</v>
      </c>
      <c r="C932" s="211">
        <v>6.1785500000000004</v>
      </c>
      <c r="D932" s="211">
        <v>5.8550000000000004</v>
      </c>
      <c r="E932" s="211">
        <v>4.8027100000000003</v>
      </c>
      <c r="F932" s="111">
        <f t="shared" si="39"/>
        <v>6.1785500000000007E-2</v>
      </c>
      <c r="G932" s="111">
        <f t="shared" si="40"/>
        <v>5.8550000000000005E-2</v>
      </c>
      <c r="H932" s="111">
        <f t="shared" si="41"/>
        <v>4.8027100000000003E-2</v>
      </c>
    </row>
    <row r="933" spans="1:8" x14ac:dyDescent="0.3">
      <c r="A933" t="s">
        <v>76</v>
      </c>
      <c r="B933" s="107">
        <v>44809</v>
      </c>
      <c r="C933" s="211">
        <v>6.1522199999999998</v>
      </c>
      <c r="D933" s="211">
        <v>5.8762499999999998</v>
      </c>
      <c r="E933" s="211">
        <v>4.8514099999999996</v>
      </c>
      <c r="F933" s="111">
        <f t="shared" si="39"/>
        <v>6.1522199999999999E-2</v>
      </c>
      <c r="G933" s="111">
        <f t="shared" si="40"/>
        <v>5.8762499999999995E-2</v>
      </c>
      <c r="H933" s="111">
        <f t="shared" si="41"/>
        <v>4.8514099999999998E-2</v>
      </c>
    </row>
    <row r="934" spans="1:8" x14ac:dyDescent="0.3">
      <c r="A934" t="s">
        <v>76</v>
      </c>
      <c r="B934" s="107">
        <v>44810</v>
      </c>
      <c r="C934" s="211">
        <v>6.1569000000000003</v>
      </c>
      <c r="D934" s="211">
        <v>5.9069700000000003</v>
      </c>
      <c r="E934" s="211">
        <v>4.8598600000000003</v>
      </c>
      <c r="F934" s="111">
        <f t="shared" si="39"/>
        <v>6.1569000000000006E-2</v>
      </c>
      <c r="G934" s="111">
        <f t="shared" si="40"/>
        <v>5.9069700000000003E-2</v>
      </c>
      <c r="H934" s="111">
        <f t="shared" si="41"/>
        <v>4.8598600000000006E-2</v>
      </c>
    </row>
    <row r="935" spans="1:8" x14ac:dyDescent="0.3">
      <c r="A935" t="s">
        <v>76</v>
      </c>
      <c r="B935" s="107">
        <v>44811</v>
      </c>
      <c r="C935" s="211">
        <v>6.1631200000000002</v>
      </c>
      <c r="D935" s="211">
        <v>5.9231800000000003</v>
      </c>
      <c r="E935" s="211">
        <v>4.9094199999999999</v>
      </c>
      <c r="F935" s="111">
        <f t="shared" si="39"/>
        <v>6.1631200000000004E-2</v>
      </c>
      <c r="G935" s="111">
        <f t="shared" si="40"/>
        <v>5.9231800000000001E-2</v>
      </c>
      <c r="H935" s="111">
        <f t="shared" si="41"/>
        <v>4.9094199999999998E-2</v>
      </c>
    </row>
    <row r="936" spans="1:8" x14ac:dyDescent="0.3">
      <c r="A936" t="s">
        <v>76</v>
      </c>
      <c r="B936" s="107">
        <v>44812</v>
      </c>
      <c r="C936" s="211">
        <v>6.1735300000000004</v>
      </c>
      <c r="D936" s="211">
        <v>5.9382000000000001</v>
      </c>
      <c r="E936" s="211">
        <v>4.9314499999999999</v>
      </c>
      <c r="F936" s="111">
        <f t="shared" si="39"/>
        <v>6.1735300000000007E-2</v>
      </c>
      <c r="G936" s="111">
        <f t="shared" si="40"/>
        <v>5.9382000000000004E-2</v>
      </c>
      <c r="H936" s="111">
        <f t="shared" si="41"/>
        <v>4.9314499999999997E-2</v>
      </c>
    </row>
    <row r="937" spans="1:8" x14ac:dyDescent="0.3">
      <c r="A937" t="s">
        <v>76</v>
      </c>
      <c r="B937" s="107">
        <v>44813</v>
      </c>
      <c r="C937" s="211">
        <v>6.1836399999999996</v>
      </c>
      <c r="D937" s="211">
        <v>5.9548300000000003</v>
      </c>
      <c r="E937" s="211">
        <v>4.9554099999999996</v>
      </c>
      <c r="F937" s="111">
        <f t="shared" si="39"/>
        <v>6.1836399999999993E-2</v>
      </c>
      <c r="G937" s="111">
        <f t="shared" si="40"/>
        <v>5.9548300000000005E-2</v>
      </c>
      <c r="H937" s="111">
        <f t="shared" si="41"/>
        <v>4.9554099999999997E-2</v>
      </c>
    </row>
    <row r="938" spans="1:8" x14ac:dyDescent="0.3">
      <c r="A938" t="s">
        <v>76</v>
      </c>
      <c r="B938" s="107">
        <v>44816</v>
      </c>
      <c r="C938" s="211">
        <v>6.2120300000000004</v>
      </c>
      <c r="D938" s="211">
        <v>5.9757600000000002</v>
      </c>
      <c r="E938" s="211">
        <v>5.0029399999999997</v>
      </c>
      <c r="F938" s="111">
        <f t="shared" si="39"/>
        <v>6.2120300000000003E-2</v>
      </c>
      <c r="G938" s="111">
        <f t="shared" si="40"/>
        <v>5.9757600000000001E-2</v>
      </c>
      <c r="H938" s="111">
        <f t="shared" si="41"/>
        <v>5.0029399999999995E-2</v>
      </c>
    </row>
    <row r="939" spans="1:8" x14ac:dyDescent="0.3">
      <c r="A939" t="s">
        <v>76</v>
      </c>
      <c r="B939" s="107">
        <v>44817</v>
      </c>
      <c r="C939" s="211">
        <v>6.2142799999999996</v>
      </c>
      <c r="D939" s="211">
        <v>5.9927700000000002</v>
      </c>
      <c r="E939" s="211">
        <v>5.0105000000000004</v>
      </c>
      <c r="F939" s="111">
        <f t="shared" si="39"/>
        <v>6.2142799999999998E-2</v>
      </c>
      <c r="G939" s="111">
        <f t="shared" si="40"/>
        <v>5.99277E-2</v>
      </c>
      <c r="H939" s="111">
        <f t="shared" si="41"/>
        <v>5.0105000000000004E-2</v>
      </c>
    </row>
    <row r="940" spans="1:8" x14ac:dyDescent="0.3">
      <c r="A940" t="s">
        <v>76</v>
      </c>
      <c r="B940" s="107">
        <v>44818</v>
      </c>
      <c r="C940" s="211">
        <v>6.2146600000000003</v>
      </c>
      <c r="D940" s="211">
        <v>6.0004900000000001</v>
      </c>
      <c r="E940" s="211">
        <v>5.0520800000000001</v>
      </c>
      <c r="F940" s="111">
        <f t="shared" si="39"/>
        <v>6.2146600000000003E-2</v>
      </c>
      <c r="G940" s="111">
        <f t="shared" si="40"/>
        <v>6.00049E-2</v>
      </c>
      <c r="H940" s="111">
        <f t="shared" si="41"/>
        <v>5.0520800000000005E-2</v>
      </c>
    </row>
    <row r="941" spans="1:8" x14ac:dyDescent="0.3">
      <c r="A941" t="s">
        <v>76</v>
      </c>
      <c r="B941" s="107">
        <v>44819</v>
      </c>
      <c r="C941" s="211">
        <v>6.2096900000000002</v>
      </c>
      <c r="D941" s="211">
        <v>6.0068200000000003</v>
      </c>
      <c r="E941" s="211">
        <v>5.0696599999999998</v>
      </c>
      <c r="F941" s="111">
        <f t="shared" si="39"/>
        <v>6.2096900000000003E-2</v>
      </c>
      <c r="G941" s="111">
        <f t="shared" si="40"/>
        <v>6.0068200000000002E-2</v>
      </c>
      <c r="H941" s="111">
        <f t="shared" si="41"/>
        <v>5.0696600000000001E-2</v>
      </c>
    </row>
    <row r="942" spans="1:8" x14ac:dyDescent="0.3">
      <c r="A942" t="s">
        <v>76</v>
      </c>
      <c r="B942" s="107">
        <v>44820</v>
      </c>
      <c r="C942" s="211">
        <v>6.2099700000000002</v>
      </c>
      <c r="D942" s="211">
        <v>6.0098399999999996</v>
      </c>
      <c r="E942" s="211">
        <v>5.08805</v>
      </c>
      <c r="F942" s="111">
        <f t="shared" si="39"/>
        <v>6.2099700000000001E-2</v>
      </c>
      <c r="G942" s="111">
        <f t="shared" si="40"/>
        <v>6.0098399999999996E-2</v>
      </c>
      <c r="H942" s="111">
        <f t="shared" si="41"/>
        <v>5.0880500000000002E-2</v>
      </c>
    </row>
    <row r="943" spans="1:8" x14ac:dyDescent="0.3">
      <c r="A943" t="s">
        <v>76</v>
      </c>
      <c r="B943" s="107">
        <v>44823</v>
      </c>
      <c r="C943" s="211">
        <v>6.2136899999999997</v>
      </c>
      <c r="D943" s="211">
        <v>6.0323000000000002</v>
      </c>
      <c r="E943" s="211">
        <v>5.1340300000000001</v>
      </c>
      <c r="F943" s="111">
        <f t="shared" si="39"/>
        <v>6.2136899999999995E-2</v>
      </c>
      <c r="G943" s="111">
        <f t="shared" si="40"/>
        <v>6.0323000000000002E-2</v>
      </c>
      <c r="H943" s="111">
        <f t="shared" si="41"/>
        <v>5.1340299999999998E-2</v>
      </c>
    </row>
    <row r="944" spans="1:8" x14ac:dyDescent="0.3">
      <c r="A944" t="s">
        <v>76</v>
      </c>
      <c r="B944" s="107">
        <v>44824</v>
      </c>
      <c r="C944" s="211">
        <v>6.2252400000000003</v>
      </c>
      <c r="D944" s="211">
        <v>6.0592100000000002</v>
      </c>
      <c r="E944" s="211">
        <v>5.1425599999999996</v>
      </c>
      <c r="F944" s="111">
        <f t="shared" si="39"/>
        <v>6.2252400000000006E-2</v>
      </c>
      <c r="G944" s="111">
        <f t="shared" si="40"/>
        <v>6.0592100000000003E-2</v>
      </c>
      <c r="H944" s="111">
        <f t="shared" si="41"/>
        <v>5.1425599999999995E-2</v>
      </c>
    </row>
    <row r="945" spans="1:8" x14ac:dyDescent="0.3">
      <c r="A945" t="s">
        <v>76</v>
      </c>
      <c r="B945" s="107">
        <v>44825</v>
      </c>
      <c r="C945" s="211">
        <v>6.2339399999999996</v>
      </c>
      <c r="D945" s="211">
        <v>6.0751400000000002</v>
      </c>
      <c r="E945" s="211">
        <v>5.1868600000000002</v>
      </c>
      <c r="F945" s="111">
        <f t="shared" si="39"/>
        <v>6.2339399999999996E-2</v>
      </c>
      <c r="G945" s="111">
        <f t="shared" si="40"/>
        <v>6.0751400000000004E-2</v>
      </c>
      <c r="H945" s="111">
        <f t="shared" si="41"/>
        <v>5.1868600000000001E-2</v>
      </c>
    </row>
    <row r="946" spans="1:8" x14ac:dyDescent="0.3">
      <c r="A946" t="s">
        <v>76</v>
      </c>
      <c r="B946" s="107">
        <v>44826</v>
      </c>
      <c r="C946" s="211">
        <v>6.2334399999999999</v>
      </c>
      <c r="D946" s="211">
        <v>6.0892999999999997</v>
      </c>
      <c r="E946" s="211">
        <v>5.2074600000000002</v>
      </c>
      <c r="F946" s="111">
        <f t="shared" si="39"/>
        <v>6.2334399999999998E-2</v>
      </c>
      <c r="G946" s="111">
        <f t="shared" si="40"/>
        <v>6.0892999999999996E-2</v>
      </c>
      <c r="H946" s="111">
        <f t="shared" si="41"/>
        <v>5.2074599999999999E-2</v>
      </c>
    </row>
    <row r="947" spans="1:8" x14ac:dyDescent="0.3">
      <c r="A947" t="s">
        <v>76</v>
      </c>
      <c r="B947" s="107">
        <v>44827</v>
      </c>
      <c r="C947" s="211">
        <v>6.2430000000000003</v>
      </c>
      <c r="D947" s="211">
        <v>6.1015800000000002</v>
      </c>
      <c r="E947" s="211">
        <v>5.2275999999999998</v>
      </c>
      <c r="F947" s="111">
        <f t="shared" si="39"/>
        <v>6.2430000000000006E-2</v>
      </c>
      <c r="G947" s="111">
        <f t="shared" si="40"/>
        <v>6.1015800000000002E-2</v>
      </c>
      <c r="H947" s="111">
        <f t="shared" si="41"/>
        <v>5.2275999999999996E-2</v>
      </c>
    </row>
    <row r="948" spans="1:8" x14ac:dyDescent="0.3">
      <c r="A948" t="s">
        <v>76</v>
      </c>
      <c r="B948" s="107">
        <v>44830</v>
      </c>
      <c r="C948" s="211">
        <v>6.2462799999999996</v>
      </c>
      <c r="D948" s="211">
        <v>6.1131799999999998</v>
      </c>
      <c r="E948" s="211">
        <v>5.2715899999999998</v>
      </c>
      <c r="F948" s="111">
        <f t="shared" si="39"/>
        <v>6.2462799999999999E-2</v>
      </c>
      <c r="G948" s="111">
        <f t="shared" si="40"/>
        <v>6.11318E-2</v>
      </c>
      <c r="H948" s="111">
        <f t="shared" si="41"/>
        <v>5.2715899999999996E-2</v>
      </c>
    </row>
    <row r="949" spans="1:8" x14ac:dyDescent="0.3">
      <c r="A949" t="s">
        <v>76</v>
      </c>
      <c r="B949" s="107">
        <v>44831</v>
      </c>
      <c r="C949" s="211">
        <v>6.2382900000000001</v>
      </c>
      <c r="D949" s="211">
        <v>6.1421900000000003</v>
      </c>
      <c r="E949" s="211">
        <v>5.2761399999999998</v>
      </c>
      <c r="F949" s="111">
        <f t="shared" si="39"/>
        <v>6.2382899999999998E-2</v>
      </c>
      <c r="G949" s="111">
        <f t="shared" si="40"/>
        <v>6.1421900000000001E-2</v>
      </c>
      <c r="H949" s="111">
        <f t="shared" si="41"/>
        <v>5.27614E-2</v>
      </c>
    </row>
    <row r="950" spans="1:8" x14ac:dyDescent="0.3">
      <c r="A950" t="s">
        <v>76</v>
      </c>
      <c r="B950" s="107">
        <v>44832</v>
      </c>
      <c r="C950" s="211">
        <v>6.2399800000000001</v>
      </c>
      <c r="D950" s="211">
        <v>6.15848</v>
      </c>
      <c r="E950" s="211">
        <v>5.3280700000000003</v>
      </c>
      <c r="F950" s="111">
        <f t="shared" si="39"/>
        <v>6.2399799999999998E-2</v>
      </c>
      <c r="G950" s="111">
        <f t="shared" si="40"/>
        <v>6.1584800000000002E-2</v>
      </c>
      <c r="H950" s="111">
        <f t="shared" si="41"/>
        <v>5.32807E-2</v>
      </c>
    </row>
    <row r="951" spans="1:8" x14ac:dyDescent="0.3">
      <c r="A951" t="s">
        <v>76</v>
      </c>
      <c r="B951" s="107">
        <v>44833</v>
      </c>
      <c r="C951" s="211">
        <v>6.2500999999999998</v>
      </c>
      <c r="D951" s="211">
        <v>6.1661400000000004</v>
      </c>
      <c r="E951" s="211">
        <v>5.3472099999999996</v>
      </c>
      <c r="F951" s="111">
        <f t="shared" si="39"/>
        <v>6.2501000000000001E-2</v>
      </c>
      <c r="G951" s="111">
        <f t="shared" si="40"/>
        <v>6.1661400000000005E-2</v>
      </c>
      <c r="H951" s="111">
        <f t="shared" si="41"/>
        <v>5.3472099999999995E-2</v>
      </c>
    </row>
    <row r="952" spans="1:8" x14ac:dyDescent="0.3">
      <c r="A952" t="s">
        <v>76</v>
      </c>
      <c r="B952" s="107">
        <v>44834</v>
      </c>
      <c r="C952" s="211">
        <v>6.2462400000000002</v>
      </c>
      <c r="D952" s="211">
        <v>6.1709199999999997</v>
      </c>
      <c r="E952" s="211">
        <v>5.3670999999999998</v>
      </c>
      <c r="F952" s="111">
        <f t="shared" si="39"/>
        <v>6.2462400000000001E-2</v>
      </c>
      <c r="G952" s="111">
        <f t="shared" si="40"/>
        <v>6.1709199999999999E-2</v>
      </c>
      <c r="H952" s="111">
        <f t="shared" si="41"/>
        <v>5.3670999999999996E-2</v>
      </c>
    </row>
    <row r="953" spans="1:8" x14ac:dyDescent="0.3">
      <c r="A953" t="s">
        <v>76</v>
      </c>
      <c r="B953" s="107">
        <v>44837</v>
      </c>
      <c r="C953" s="211">
        <v>6.1933100000000003</v>
      </c>
      <c r="D953" s="211">
        <v>6.1648100000000001</v>
      </c>
      <c r="E953" s="211">
        <v>5.4041699999999997</v>
      </c>
      <c r="F953" s="111">
        <f t="shared" si="39"/>
        <v>6.1933100000000005E-2</v>
      </c>
      <c r="G953" s="111">
        <f t="shared" si="40"/>
        <v>6.1648100000000004E-2</v>
      </c>
      <c r="H953" s="111">
        <f t="shared" si="41"/>
        <v>5.4041699999999998E-2</v>
      </c>
    </row>
    <row r="954" spans="1:8" x14ac:dyDescent="0.3">
      <c r="A954" t="s">
        <v>76</v>
      </c>
      <c r="B954" s="107">
        <v>44838</v>
      </c>
      <c r="C954" s="211">
        <v>6.1938500000000003</v>
      </c>
      <c r="D954" s="211">
        <v>6.1730499999999999</v>
      </c>
      <c r="E954" s="211">
        <v>5.4481700000000002</v>
      </c>
      <c r="F954" s="111">
        <f t="shared" si="39"/>
        <v>6.1938500000000001E-2</v>
      </c>
      <c r="G954" s="111">
        <f t="shared" si="40"/>
        <v>6.1730500000000001E-2</v>
      </c>
      <c r="H954" s="111">
        <f t="shared" si="41"/>
        <v>5.4481700000000001E-2</v>
      </c>
    </row>
    <row r="955" spans="1:8" x14ac:dyDescent="0.3">
      <c r="A955" t="s">
        <v>76</v>
      </c>
      <c r="B955" s="107">
        <v>44839</v>
      </c>
      <c r="C955" s="211">
        <v>6.2152799999999999</v>
      </c>
      <c r="D955" s="211">
        <v>6.1812199999999997</v>
      </c>
      <c r="E955" s="211">
        <v>5.4672700000000001</v>
      </c>
      <c r="F955" s="111">
        <f t="shared" ref="F955:F1014" si="42">C955/100</f>
        <v>6.2152800000000001E-2</v>
      </c>
      <c r="G955" s="111">
        <f t="shared" ref="G955:G1014" si="43">D955/100</f>
        <v>6.1812199999999998E-2</v>
      </c>
      <c r="H955" s="111">
        <f t="shared" ref="H955:H1014" si="44">E955/100</f>
        <v>5.4672699999999998E-2</v>
      </c>
    </row>
    <row r="956" spans="1:8" x14ac:dyDescent="0.3">
      <c r="A956" t="s">
        <v>76</v>
      </c>
      <c r="B956" s="107">
        <v>44840</v>
      </c>
      <c r="C956" s="211">
        <v>6.2227899999999998</v>
      </c>
      <c r="D956" s="211">
        <v>6.1892199999999997</v>
      </c>
      <c r="E956" s="211">
        <v>5.4852800000000004</v>
      </c>
      <c r="F956" s="111">
        <f t="shared" si="42"/>
        <v>6.2227899999999996E-2</v>
      </c>
      <c r="G956" s="111">
        <f t="shared" si="43"/>
        <v>6.1892199999999994E-2</v>
      </c>
      <c r="H956" s="111">
        <f t="shared" si="44"/>
        <v>5.4852800000000007E-2</v>
      </c>
    </row>
    <row r="957" spans="1:8" x14ac:dyDescent="0.3">
      <c r="A957" t="s">
        <v>76</v>
      </c>
      <c r="B957" s="107">
        <v>44841</v>
      </c>
      <c r="C957" s="211">
        <v>6.2279099999999996</v>
      </c>
      <c r="D957" s="211">
        <v>6.1963699999999999</v>
      </c>
      <c r="E957" s="211">
        <v>5.5027799999999996</v>
      </c>
      <c r="F957" s="111">
        <f t="shared" si="42"/>
        <v>6.2279099999999997E-2</v>
      </c>
      <c r="G957" s="111">
        <f t="shared" si="43"/>
        <v>6.1963699999999997E-2</v>
      </c>
      <c r="H957" s="111">
        <f t="shared" si="44"/>
        <v>5.5027799999999995E-2</v>
      </c>
    </row>
    <row r="958" spans="1:8" x14ac:dyDescent="0.3">
      <c r="A958" t="s">
        <v>76</v>
      </c>
      <c r="B958" s="107">
        <v>44844</v>
      </c>
      <c r="C958" s="211">
        <v>6.2179200000000003</v>
      </c>
      <c r="D958" s="211">
        <v>6.20031</v>
      </c>
      <c r="E958" s="211">
        <v>5.5227399999999998</v>
      </c>
      <c r="F958" s="111">
        <f t="shared" si="42"/>
        <v>6.2179200000000004E-2</v>
      </c>
      <c r="G958" s="111">
        <f t="shared" si="43"/>
        <v>6.2003099999999998E-2</v>
      </c>
      <c r="H958" s="111">
        <f t="shared" si="44"/>
        <v>5.5227399999999996E-2</v>
      </c>
    </row>
    <row r="959" spans="1:8" x14ac:dyDescent="0.3">
      <c r="A959" t="s">
        <v>76</v>
      </c>
      <c r="B959" s="107">
        <v>44845</v>
      </c>
      <c r="C959" s="211">
        <v>6.2199200000000001</v>
      </c>
      <c r="D959" s="211">
        <v>6.2005299999999997</v>
      </c>
      <c r="E959" s="211">
        <v>5.54861</v>
      </c>
      <c r="F959" s="111">
        <f t="shared" si="42"/>
        <v>6.2199200000000003E-2</v>
      </c>
      <c r="G959" s="111">
        <f t="shared" si="43"/>
        <v>6.2005299999999999E-2</v>
      </c>
      <c r="H959" s="111">
        <f t="shared" si="44"/>
        <v>5.5486100000000003E-2</v>
      </c>
    </row>
    <row r="960" spans="1:8" x14ac:dyDescent="0.3">
      <c r="A960" t="s">
        <v>76</v>
      </c>
      <c r="B960" s="107">
        <v>44846</v>
      </c>
      <c r="C960" s="211">
        <v>6.2073799999999997</v>
      </c>
      <c r="D960" s="211">
        <v>6.2041899999999996</v>
      </c>
      <c r="E960" s="211">
        <v>5.5614400000000002</v>
      </c>
      <c r="F960" s="111">
        <f t="shared" si="42"/>
        <v>6.2073799999999998E-2</v>
      </c>
      <c r="G960" s="111">
        <f t="shared" si="43"/>
        <v>6.2041899999999997E-2</v>
      </c>
      <c r="H960" s="111">
        <f t="shared" si="44"/>
        <v>5.5614400000000001E-2</v>
      </c>
    </row>
    <row r="961" spans="1:8" x14ac:dyDescent="0.3">
      <c r="A961" t="s">
        <v>76</v>
      </c>
      <c r="B961" s="107">
        <v>44847</v>
      </c>
      <c r="C961" s="211">
        <v>6.2114399999999996</v>
      </c>
      <c r="D961" s="211">
        <v>6.2078199999999999</v>
      </c>
      <c r="E961" s="211">
        <v>5.5747200000000001</v>
      </c>
      <c r="F961" s="111">
        <f t="shared" si="42"/>
        <v>6.2114399999999993E-2</v>
      </c>
      <c r="G961" s="111">
        <f t="shared" si="43"/>
        <v>6.20782E-2</v>
      </c>
      <c r="H961" s="111">
        <f t="shared" si="44"/>
        <v>5.5747200000000004E-2</v>
      </c>
    </row>
    <row r="962" spans="1:8" x14ac:dyDescent="0.3">
      <c r="A962" t="s">
        <v>76</v>
      </c>
      <c r="B962" s="107">
        <v>44848</v>
      </c>
      <c r="C962" s="211">
        <v>6.2172299999999998</v>
      </c>
      <c r="D962" s="211">
        <v>6.2115499999999999</v>
      </c>
      <c r="E962" s="211">
        <v>5.5879300000000001</v>
      </c>
      <c r="F962" s="111">
        <f t="shared" si="42"/>
        <v>6.21723E-2</v>
      </c>
      <c r="G962" s="111">
        <f t="shared" si="43"/>
        <v>6.2115499999999997E-2</v>
      </c>
      <c r="H962" s="111">
        <f t="shared" si="44"/>
        <v>5.58793E-2</v>
      </c>
    </row>
    <row r="963" spans="1:8" x14ac:dyDescent="0.3">
      <c r="A963" t="s">
        <v>76</v>
      </c>
      <c r="B963" s="107">
        <v>44851</v>
      </c>
      <c r="C963" s="211">
        <v>6.2371100000000004</v>
      </c>
      <c r="D963" s="211">
        <v>6.2188400000000001</v>
      </c>
      <c r="E963" s="211">
        <v>5.6107199999999997</v>
      </c>
      <c r="F963" s="111">
        <f t="shared" si="42"/>
        <v>6.2371100000000006E-2</v>
      </c>
      <c r="G963" s="111">
        <f t="shared" si="43"/>
        <v>6.2188400000000005E-2</v>
      </c>
      <c r="H963" s="111">
        <f t="shared" si="44"/>
        <v>5.6107199999999996E-2</v>
      </c>
    </row>
    <row r="964" spans="1:8" x14ac:dyDescent="0.3">
      <c r="A964" t="s">
        <v>76</v>
      </c>
      <c r="B964" s="107">
        <v>44852</v>
      </c>
      <c r="C964" s="211">
        <v>6.24505</v>
      </c>
      <c r="D964" s="211">
        <v>6.2232000000000003</v>
      </c>
      <c r="E964" s="211">
        <v>5.6162599999999996</v>
      </c>
      <c r="F964" s="111">
        <f t="shared" si="42"/>
        <v>6.2450499999999999E-2</v>
      </c>
      <c r="G964" s="111">
        <f t="shared" si="43"/>
        <v>6.2232000000000003E-2</v>
      </c>
      <c r="H964" s="111">
        <f t="shared" si="44"/>
        <v>5.6162599999999993E-2</v>
      </c>
    </row>
    <row r="965" spans="1:8" x14ac:dyDescent="0.3">
      <c r="A965" t="s">
        <v>76</v>
      </c>
      <c r="B965" s="107">
        <v>44853</v>
      </c>
      <c r="C965" s="211">
        <v>6.2349899999999998</v>
      </c>
      <c r="D965" s="211">
        <v>6.2276800000000003</v>
      </c>
      <c r="E965" s="211">
        <v>5.657</v>
      </c>
      <c r="F965" s="111">
        <f t="shared" si="42"/>
        <v>6.23499E-2</v>
      </c>
      <c r="G965" s="111">
        <f t="shared" si="43"/>
        <v>6.22768E-2</v>
      </c>
      <c r="H965" s="111">
        <f t="shared" si="44"/>
        <v>5.6570000000000002E-2</v>
      </c>
    </row>
    <row r="966" spans="1:8" x14ac:dyDescent="0.3">
      <c r="A966" t="s">
        <v>76</v>
      </c>
      <c r="B966" s="107">
        <v>44854</v>
      </c>
      <c r="C966" s="211">
        <v>6.2245400000000002</v>
      </c>
      <c r="D966" s="211">
        <v>6.2301000000000002</v>
      </c>
      <c r="E966" s="211">
        <v>5.66981</v>
      </c>
      <c r="F966" s="111">
        <f t="shared" si="42"/>
        <v>6.2245399999999999E-2</v>
      </c>
      <c r="G966" s="111">
        <f t="shared" si="43"/>
        <v>6.2301000000000002E-2</v>
      </c>
      <c r="H966" s="111">
        <f t="shared" si="44"/>
        <v>5.6698100000000001E-2</v>
      </c>
    </row>
    <row r="967" spans="1:8" x14ac:dyDescent="0.3">
      <c r="A967" t="s">
        <v>76</v>
      </c>
      <c r="B967" s="107">
        <v>44855</v>
      </c>
      <c r="C967" s="211">
        <v>6.2152900000000004</v>
      </c>
      <c r="D967" s="211">
        <v>6.23177</v>
      </c>
      <c r="E967" s="211">
        <v>5.6821900000000003</v>
      </c>
      <c r="F967" s="111">
        <f t="shared" si="42"/>
        <v>6.2152900000000004E-2</v>
      </c>
      <c r="G967" s="111">
        <f t="shared" si="43"/>
        <v>6.2317700000000004E-2</v>
      </c>
      <c r="H967" s="111">
        <f t="shared" si="44"/>
        <v>5.6821900000000002E-2</v>
      </c>
    </row>
    <row r="968" spans="1:8" x14ac:dyDescent="0.3">
      <c r="A968" t="s">
        <v>76</v>
      </c>
      <c r="B968" s="107">
        <v>44858</v>
      </c>
      <c r="C968" s="211">
        <v>6.2015500000000001</v>
      </c>
      <c r="D968" s="211">
        <v>6.2347200000000003</v>
      </c>
      <c r="E968" s="211">
        <v>5.7024600000000003</v>
      </c>
      <c r="F968" s="111">
        <f t="shared" si="42"/>
        <v>6.2015500000000001E-2</v>
      </c>
      <c r="G968" s="111">
        <f t="shared" si="43"/>
        <v>6.2347200000000005E-2</v>
      </c>
      <c r="H968" s="111">
        <f t="shared" si="44"/>
        <v>5.7024600000000002E-2</v>
      </c>
    </row>
    <row r="969" spans="1:8" x14ac:dyDescent="0.3">
      <c r="A969" t="s">
        <v>76</v>
      </c>
      <c r="B969" s="107">
        <v>44859</v>
      </c>
      <c r="C969" s="211">
        <v>6.2012900000000002</v>
      </c>
      <c r="D969" s="211">
        <v>6.2364300000000004</v>
      </c>
      <c r="E969" s="211">
        <v>5.73306</v>
      </c>
      <c r="F969" s="111">
        <f t="shared" si="42"/>
        <v>6.2012900000000003E-2</v>
      </c>
      <c r="G969" s="111">
        <f t="shared" si="43"/>
        <v>6.2364300000000004E-2</v>
      </c>
      <c r="H969" s="111">
        <f t="shared" si="44"/>
        <v>5.7330600000000002E-2</v>
      </c>
    </row>
    <row r="970" spans="1:8" x14ac:dyDescent="0.3">
      <c r="A970" t="s">
        <v>76</v>
      </c>
      <c r="B970" s="107">
        <v>44860</v>
      </c>
      <c r="C970" s="211">
        <v>6.2028600000000003</v>
      </c>
      <c r="D970" s="211">
        <v>6.23325</v>
      </c>
      <c r="E970" s="211">
        <v>5.7450799999999997</v>
      </c>
      <c r="F970" s="111">
        <f t="shared" si="42"/>
        <v>6.2028600000000003E-2</v>
      </c>
      <c r="G970" s="111">
        <f t="shared" si="43"/>
        <v>6.2332499999999999E-2</v>
      </c>
      <c r="H970" s="111">
        <f t="shared" si="44"/>
        <v>5.7450799999999996E-2</v>
      </c>
    </row>
    <row r="971" spans="1:8" x14ac:dyDescent="0.3">
      <c r="A971" t="s">
        <v>76</v>
      </c>
      <c r="B971" s="107">
        <v>44861</v>
      </c>
      <c r="C971" s="211">
        <v>6.2070800000000004</v>
      </c>
      <c r="D971" s="211">
        <v>6.2334500000000004</v>
      </c>
      <c r="E971" s="211">
        <v>5.7573499999999997</v>
      </c>
      <c r="F971" s="111">
        <f t="shared" si="42"/>
        <v>6.2070800000000002E-2</v>
      </c>
      <c r="G971" s="111">
        <f t="shared" si="43"/>
        <v>6.2334500000000001E-2</v>
      </c>
      <c r="H971" s="111">
        <f t="shared" si="44"/>
        <v>5.75735E-2</v>
      </c>
    </row>
    <row r="972" spans="1:8" x14ac:dyDescent="0.3">
      <c r="A972" t="s">
        <v>76</v>
      </c>
      <c r="B972" s="107">
        <v>44862</v>
      </c>
      <c r="C972" s="211">
        <v>6.2048699999999997</v>
      </c>
      <c r="D972" s="211">
        <v>6.2347799999999998</v>
      </c>
      <c r="E972" s="211">
        <v>5.7692800000000002</v>
      </c>
      <c r="F972" s="111">
        <f t="shared" si="42"/>
        <v>6.2048699999999998E-2</v>
      </c>
      <c r="G972" s="111">
        <f t="shared" si="43"/>
        <v>6.2347799999999995E-2</v>
      </c>
      <c r="H972" s="111">
        <f t="shared" si="44"/>
        <v>5.7692800000000002E-2</v>
      </c>
    </row>
    <row r="973" spans="1:8" x14ac:dyDescent="0.3">
      <c r="A973" t="s">
        <v>76</v>
      </c>
      <c r="B973" s="107">
        <v>44865</v>
      </c>
      <c r="C973" s="211">
        <v>6.2120499999999996</v>
      </c>
      <c r="D973" s="211">
        <v>6.2346899999999996</v>
      </c>
      <c r="E973" s="211">
        <v>5.78667</v>
      </c>
      <c r="F973" s="111">
        <f t="shared" si="42"/>
        <v>6.2120499999999995E-2</v>
      </c>
      <c r="G973" s="111">
        <f t="shared" si="43"/>
        <v>6.2346899999999997E-2</v>
      </c>
      <c r="H973" s="111">
        <f t="shared" si="44"/>
        <v>5.78667E-2</v>
      </c>
    </row>
    <row r="974" spans="1:8" x14ac:dyDescent="0.3">
      <c r="A974" t="s">
        <v>76</v>
      </c>
      <c r="B974" s="107">
        <v>44867</v>
      </c>
      <c r="C974" s="211">
        <v>6.2459899999999999</v>
      </c>
      <c r="D974" s="211">
        <v>6.2379199999999999</v>
      </c>
      <c r="E974" s="211">
        <v>5.8243900000000002</v>
      </c>
      <c r="F974" s="111">
        <f t="shared" si="42"/>
        <v>6.2459899999999999E-2</v>
      </c>
      <c r="G974" s="111">
        <f t="shared" si="43"/>
        <v>6.2379199999999996E-2</v>
      </c>
      <c r="H974" s="111">
        <f t="shared" si="44"/>
        <v>5.8243900000000001E-2</v>
      </c>
    </row>
    <row r="975" spans="1:8" x14ac:dyDescent="0.3">
      <c r="A975" t="s">
        <v>76</v>
      </c>
      <c r="B975" s="107">
        <v>44868</v>
      </c>
      <c r="C975" s="211">
        <v>6.2516999999999996</v>
      </c>
      <c r="D975" s="211">
        <v>6.2386400000000002</v>
      </c>
      <c r="E975" s="211">
        <v>5.8284599999999998</v>
      </c>
      <c r="F975" s="111">
        <f t="shared" si="42"/>
        <v>6.2516999999999989E-2</v>
      </c>
      <c r="G975" s="111">
        <f t="shared" si="43"/>
        <v>6.2386400000000002E-2</v>
      </c>
      <c r="H975" s="111">
        <f t="shared" si="44"/>
        <v>5.8284599999999999E-2</v>
      </c>
    </row>
    <row r="976" spans="1:8" x14ac:dyDescent="0.3">
      <c r="A976" t="s">
        <v>76</v>
      </c>
      <c r="B976" s="107">
        <v>44869</v>
      </c>
      <c r="C976" s="211">
        <v>6.26084</v>
      </c>
      <c r="D976" s="211">
        <v>6.2395800000000001</v>
      </c>
      <c r="E976" s="211">
        <v>5.8518600000000003</v>
      </c>
      <c r="F976" s="111">
        <f t="shared" si="42"/>
        <v>6.2608399999999995E-2</v>
      </c>
      <c r="G976" s="111">
        <f t="shared" si="43"/>
        <v>6.2395800000000001E-2</v>
      </c>
      <c r="H976" s="111">
        <f t="shared" si="44"/>
        <v>5.8518600000000004E-2</v>
      </c>
    </row>
    <row r="977" spans="1:8" x14ac:dyDescent="0.3">
      <c r="A977" t="s">
        <v>76</v>
      </c>
      <c r="B977" s="107">
        <v>44872</v>
      </c>
      <c r="C977" s="211">
        <v>6.25528</v>
      </c>
      <c r="D977" s="211">
        <v>6.2473799999999997</v>
      </c>
      <c r="E977" s="211">
        <v>5.8807900000000002</v>
      </c>
      <c r="F977" s="111">
        <f t="shared" si="42"/>
        <v>6.2552800000000006E-2</v>
      </c>
      <c r="G977" s="111">
        <f t="shared" si="43"/>
        <v>6.2473799999999996E-2</v>
      </c>
      <c r="H977" s="111">
        <f t="shared" si="44"/>
        <v>5.8807900000000003E-2</v>
      </c>
    </row>
    <row r="978" spans="1:8" x14ac:dyDescent="0.3">
      <c r="A978" t="s">
        <v>76</v>
      </c>
      <c r="B978" s="107">
        <v>44873</v>
      </c>
      <c r="C978" s="211">
        <v>6.2652000000000001</v>
      </c>
      <c r="D978" s="211">
        <v>6.25448</v>
      </c>
      <c r="E978" s="211">
        <v>5.88537</v>
      </c>
      <c r="F978" s="111">
        <f t="shared" si="42"/>
        <v>6.2651999999999999E-2</v>
      </c>
      <c r="G978" s="111">
        <f t="shared" si="43"/>
        <v>6.2544799999999998E-2</v>
      </c>
      <c r="H978" s="111">
        <f t="shared" si="44"/>
        <v>5.8853700000000002E-2</v>
      </c>
    </row>
    <row r="979" spans="1:8" x14ac:dyDescent="0.3">
      <c r="A979" t="s">
        <v>76</v>
      </c>
      <c r="B979" s="107">
        <v>44874</v>
      </c>
      <c r="C979" s="211">
        <v>6.2745300000000004</v>
      </c>
      <c r="D979" s="211">
        <v>6.25943</v>
      </c>
      <c r="E979" s="211">
        <v>5.90632</v>
      </c>
      <c r="F979" s="111">
        <f t="shared" si="42"/>
        <v>6.2745300000000004E-2</v>
      </c>
      <c r="G979" s="111">
        <f t="shared" si="43"/>
        <v>6.2594300000000005E-2</v>
      </c>
      <c r="H979" s="111">
        <f t="shared" si="44"/>
        <v>5.9063200000000003E-2</v>
      </c>
    </row>
    <row r="980" spans="1:8" x14ac:dyDescent="0.3">
      <c r="A980" t="s">
        <v>76</v>
      </c>
      <c r="B980" s="107">
        <v>44875</v>
      </c>
      <c r="C980" s="211">
        <v>6.2885900000000001</v>
      </c>
      <c r="D980" s="211">
        <v>6.2645999999999997</v>
      </c>
      <c r="E980" s="211">
        <v>5.9167300000000003</v>
      </c>
      <c r="F980" s="111">
        <f t="shared" si="42"/>
        <v>6.2885899999999995E-2</v>
      </c>
      <c r="G980" s="111">
        <f t="shared" si="43"/>
        <v>6.2645999999999993E-2</v>
      </c>
      <c r="H980" s="111">
        <f t="shared" si="44"/>
        <v>5.9167300000000006E-2</v>
      </c>
    </row>
    <row r="981" spans="1:8" x14ac:dyDescent="0.3">
      <c r="A981" t="s">
        <v>76</v>
      </c>
      <c r="B981" s="107">
        <v>44879</v>
      </c>
      <c r="C981" s="211">
        <v>6.3072999999999997</v>
      </c>
      <c r="D981" s="211">
        <v>6.27956</v>
      </c>
      <c r="E981" s="211">
        <v>5.95052</v>
      </c>
      <c r="F981" s="111">
        <f t="shared" si="42"/>
        <v>6.307299999999999E-2</v>
      </c>
      <c r="G981" s="111">
        <f t="shared" si="43"/>
        <v>6.2795600000000007E-2</v>
      </c>
      <c r="H981" s="111">
        <f t="shared" si="44"/>
        <v>5.9505200000000001E-2</v>
      </c>
    </row>
    <row r="982" spans="1:8" x14ac:dyDescent="0.3">
      <c r="A982" t="s">
        <v>76</v>
      </c>
      <c r="B982" s="107">
        <v>44880</v>
      </c>
      <c r="C982" s="211">
        <v>6.3066800000000001</v>
      </c>
      <c r="D982" s="211">
        <v>6.2803500000000003</v>
      </c>
      <c r="E982" s="211">
        <v>5.9531599999999996</v>
      </c>
      <c r="F982" s="111">
        <f t="shared" si="42"/>
        <v>6.3066800000000006E-2</v>
      </c>
      <c r="G982" s="111">
        <f t="shared" si="43"/>
        <v>6.2803499999999998E-2</v>
      </c>
      <c r="H982" s="111">
        <f t="shared" si="44"/>
        <v>5.9531599999999997E-2</v>
      </c>
    </row>
    <row r="983" spans="1:8" x14ac:dyDescent="0.3">
      <c r="A983" t="s">
        <v>76</v>
      </c>
      <c r="B983" s="107">
        <v>44881</v>
      </c>
      <c r="C983" s="211">
        <v>6.30762</v>
      </c>
      <c r="D983" s="211">
        <v>6.2818300000000002</v>
      </c>
      <c r="E983" s="211">
        <v>5.9729700000000001</v>
      </c>
      <c r="F983" s="111">
        <f t="shared" si="42"/>
        <v>6.3076199999999999E-2</v>
      </c>
      <c r="G983" s="111">
        <f t="shared" si="43"/>
        <v>6.2818300000000007E-2</v>
      </c>
      <c r="H983" s="111">
        <f t="shared" si="44"/>
        <v>5.9729700000000004E-2</v>
      </c>
    </row>
    <row r="984" spans="1:8" x14ac:dyDescent="0.3">
      <c r="A984" t="s">
        <v>76</v>
      </c>
      <c r="B984" s="107">
        <v>44882</v>
      </c>
      <c r="C984" s="211">
        <v>6.3002099999999999</v>
      </c>
      <c r="D984" s="211">
        <v>6.2818800000000001</v>
      </c>
      <c r="E984" s="211">
        <v>5.9816599999999998</v>
      </c>
      <c r="F984" s="111">
        <f t="shared" si="42"/>
        <v>6.3002100000000005E-2</v>
      </c>
      <c r="G984" s="111">
        <f t="shared" si="43"/>
        <v>6.2818800000000008E-2</v>
      </c>
      <c r="H984" s="111">
        <f t="shared" si="44"/>
        <v>5.9816599999999998E-2</v>
      </c>
    </row>
    <row r="985" spans="1:8" x14ac:dyDescent="0.3">
      <c r="A985" t="s">
        <v>76</v>
      </c>
      <c r="B985" s="107">
        <v>44883</v>
      </c>
      <c r="C985" s="211">
        <v>6.2904799999999996</v>
      </c>
      <c r="D985" s="211">
        <v>6.2791600000000001</v>
      </c>
      <c r="E985" s="211">
        <v>5.9902600000000001</v>
      </c>
      <c r="F985" s="111">
        <f t="shared" si="42"/>
        <v>6.2904799999999997E-2</v>
      </c>
      <c r="G985" s="111">
        <f t="shared" si="43"/>
        <v>6.2791600000000003E-2</v>
      </c>
      <c r="H985" s="111">
        <f t="shared" si="44"/>
        <v>5.99026E-2</v>
      </c>
    </row>
    <row r="986" spans="1:8" x14ac:dyDescent="0.3">
      <c r="A986" t="s">
        <v>76</v>
      </c>
      <c r="B986" s="107">
        <v>44886</v>
      </c>
      <c r="C986" s="211">
        <v>6.2765700000000004</v>
      </c>
      <c r="D986" s="211">
        <v>6.2755299999999998</v>
      </c>
      <c r="E986" s="211">
        <v>6.0083099999999998</v>
      </c>
      <c r="F986" s="111">
        <f t="shared" si="42"/>
        <v>6.2765700000000008E-2</v>
      </c>
      <c r="G986" s="111">
        <f t="shared" si="43"/>
        <v>6.27553E-2</v>
      </c>
      <c r="H986" s="111">
        <f t="shared" si="44"/>
        <v>6.00831E-2</v>
      </c>
    </row>
    <row r="987" spans="1:8" x14ac:dyDescent="0.3">
      <c r="A987" t="s">
        <v>76</v>
      </c>
      <c r="B987" s="107">
        <v>44887</v>
      </c>
      <c r="C987" s="211">
        <v>6.2707800000000002</v>
      </c>
      <c r="D987" s="211">
        <v>6.2708899999999996</v>
      </c>
      <c r="E987" s="211">
        <v>6.0095700000000001</v>
      </c>
      <c r="F987" s="111">
        <f t="shared" si="42"/>
        <v>6.2707800000000008E-2</v>
      </c>
      <c r="G987" s="111">
        <f t="shared" si="43"/>
        <v>6.2708899999999998E-2</v>
      </c>
      <c r="H987" s="111">
        <f t="shared" si="44"/>
        <v>6.0095700000000002E-2</v>
      </c>
    </row>
    <row r="988" spans="1:8" x14ac:dyDescent="0.3">
      <c r="A988" t="s">
        <v>76</v>
      </c>
      <c r="B988" s="107">
        <v>44888</v>
      </c>
      <c r="C988" s="211">
        <v>6.2674099999999999</v>
      </c>
      <c r="D988" s="211">
        <v>6.2706999999999997</v>
      </c>
      <c r="E988" s="211">
        <v>6.0320299999999998</v>
      </c>
      <c r="F988" s="111">
        <f t="shared" si="42"/>
        <v>6.2674099999999996E-2</v>
      </c>
      <c r="G988" s="111">
        <f t="shared" si="43"/>
        <v>6.2706999999999999E-2</v>
      </c>
      <c r="H988" s="111">
        <f t="shared" si="44"/>
        <v>6.03203E-2</v>
      </c>
    </row>
    <row r="989" spans="1:8" x14ac:dyDescent="0.3">
      <c r="A989" t="s">
        <v>76</v>
      </c>
      <c r="B989" s="107">
        <v>44889</v>
      </c>
      <c r="C989" s="211">
        <v>6.2671000000000001</v>
      </c>
      <c r="D989" s="211">
        <v>6.2710999999999997</v>
      </c>
      <c r="E989" s="211">
        <v>6.04061</v>
      </c>
      <c r="F989" s="111">
        <f t="shared" si="42"/>
        <v>6.2671000000000004E-2</v>
      </c>
      <c r="G989" s="111">
        <f t="shared" si="43"/>
        <v>6.2711000000000003E-2</v>
      </c>
      <c r="H989" s="111">
        <f t="shared" si="44"/>
        <v>6.0406099999999997E-2</v>
      </c>
    </row>
    <row r="990" spans="1:8" x14ac:dyDescent="0.3">
      <c r="A990" t="s">
        <v>76</v>
      </c>
      <c r="B990" s="107">
        <v>44890</v>
      </c>
      <c r="C990" s="211">
        <v>6.2641200000000001</v>
      </c>
      <c r="D990" s="211">
        <v>6.27081</v>
      </c>
      <c r="E990" s="211">
        <v>6.0475300000000001</v>
      </c>
      <c r="F990" s="111">
        <f t="shared" si="42"/>
        <v>6.2641200000000008E-2</v>
      </c>
      <c r="G990" s="111">
        <f t="shared" si="43"/>
        <v>6.2708100000000003E-2</v>
      </c>
      <c r="H990" s="111">
        <f t="shared" si="44"/>
        <v>6.0475300000000003E-2</v>
      </c>
    </row>
    <row r="991" spans="1:8" x14ac:dyDescent="0.3">
      <c r="A991" t="s">
        <v>76</v>
      </c>
      <c r="B991" s="107">
        <v>44893</v>
      </c>
      <c r="C991" s="211">
        <v>6.2576400000000003</v>
      </c>
      <c r="D991" s="211">
        <v>6.2679999999999998</v>
      </c>
      <c r="E991" s="211">
        <v>6.0640200000000002</v>
      </c>
      <c r="F991" s="111">
        <f t="shared" si="42"/>
        <v>6.2576400000000004E-2</v>
      </c>
      <c r="G991" s="111">
        <f t="shared" si="43"/>
        <v>6.268E-2</v>
      </c>
      <c r="H991" s="111">
        <f t="shared" si="44"/>
        <v>6.0640200000000005E-2</v>
      </c>
    </row>
    <row r="992" spans="1:8" x14ac:dyDescent="0.3">
      <c r="A992" t="s">
        <v>76</v>
      </c>
      <c r="B992" s="107">
        <v>44894</v>
      </c>
      <c r="C992" s="211">
        <v>6.24986</v>
      </c>
      <c r="D992" s="211">
        <v>6.2699400000000001</v>
      </c>
      <c r="E992" s="211">
        <v>6.06454</v>
      </c>
      <c r="F992" s="111">
        <f t="shared" si="42"/>
        <v>6.2498600000000001E-2</v>
      </c>
      <c r="G992" s="111">
        <f t="shared" si="43"/>
        <v>6.2699400000000002E-2</v>
      </c>
      <c r="H992" s="111">
        <f t="shared" si="44"/>
        <v>6.0645400000000002E-2</v>
      </c>
    </row>
    <row r="993" spans="1:8" x14ac:dyDescent="0.3">
      <c r="A993" t="s">
        <v>76</v>
      </c>
      <c r="B993" s="107">
        <v>44895</v>
      </c>
      <c r="C993" s="211">
        <v>6.2389599999999996</v>
      </c>
      <c r="D993" s="211">
        <v>6.2683200000000001</v>
      </c>
      <c r="E993" s="211">
        <v>6.0837000000000003</v>
      </c>
      <c r="F993" s="111">
        <f t="shared" si="42"/>
        <v>6.2389599999999996E-2</v>
      </c>
      <c r="G993" s="111">
        <f t="shared" si="43"/>
        <v>6.2683199999999994E-2</v>
      </c>
      <c r="H993" s="111">
        <f t="shared" si="44"/>
        <v>6.0837000000000002E-2</v>
      </c>
    </row>
    <row r="994" spans="1:8" x14ac:dyDescent="0.3">
      <c r="A994" t="s">
        <v>76</v>
      </c>
      <c r="B994" s="107">
        <v>44896</v>
      </c>
      <c r="C994" s="211">
        <v>6.2640200000000004</v>
      </c>
      <c r="D994" s="211">
        <v>6.2677300000000002</v>
      </c>
      <c r="E994" s="211">
        <v>6.0973699999999997</v>
      </c>
      <c r="F994" s="111">
        <f t="shared" si="42"/>
        <v>6.2640200000000007E-2</v>
      </c>
      <c r="G994" s="111">
        <f t="shared" si="43"/>
        <v>6.2677300000000005E-2</v>
      </c>
      <c r="H994" s="111">
        <f t="shared" si="44"/>
        <v>6.0973699999999999E-2</v>
      </c>
    </row>
    <row r="995" spans="1:8" x14ac:dyDescent="0.3">
      <c r="A995" t="s">
        <v>76</v>
      </c>
      <c r="B995" s="107">
        <v>44897</v>
      </c>
      <c r="C995" s="211">
        <v>6.2601000000000004</v>
      </c>
      <c r="D995" s="211">
        <v>6.2650300000000003</v>
      </c>
      <c r="E995" s="211">
        <v>6.10487</v>
      </c>
      <c r="F995" s="111">
        <f t="shared" si="42"/>
        <v>6.2601000000000004E-2</v>
      </c>
      <c r="G995" s="111">
        <f t="shared" si="43"/>
        <v>6.2650300000000006E-2</v>
      </c>
      <c r="H995" s="111">
        <f t="shared" si="44"/>
        <v>6.1048699999999997E-2</v>
      </c>
    </row>
    <row r="996" spans="1:8" x14ac:dyDescent="0.3">
      <c r="A996" t="s">
        <v>76</v>
      </c>
      <c r="B996" s="107">
        <v>44900</v>
      </c>
      <c r="C996" s="211">
        <v>6.2564599999999997</v>
      </c>
      <c r="D996" s="211">
        <v>6.2731000000000003</v>
      </c>
      <c r="E996" s="211">
        <v>6.11815</v>
      </c>
      <c r="F996" s="111">
        <f t="shared" si="42"/>
        <v>6.2564599999999998E-2</v>
      </c>
      <c r="G996" s="111">
        <f t="shared" si="43"/>
        <v>6.2731000000000009E-2</v>
      </c>
      <c r="H996" s="111">
        <f t="shared" si="44"/>
        <v>6.11815E-2</v>
      </c>
    </row>
    <row r="997" spans="1:8" x14ac:dyDescent="0.3">
      <c r="A997" t="s">
        <v>76</v>
      </c>
      <c r="B997" s="107">
        <v>44901</v>
      </c>
      <c r="C997" s="211">
        <v>6.2529599999999999</v>
      </c>
      <c r="D997" s="211">
        <v>6.27135</v>
      </c>
      <c r="E997" s="211">
        <v>6.1345900000000002</v>
      </c>
      <c r="F997" s="111">
        <f t="shared" si="42"/>
        <v>6.2529600000000005E-2</v>
      </c>
      <c r="G997" s="111">
        <f t="shared" si="43"/>
        <v>6.2713500000000005E-2</v>
      </c>
      <c r="H997" s="111">
        <f t="shared" si="44"/>
        <v>6.1345900000000002E-2</v>
      </c>
    </row>
    <row r="998" spans="1:8" x14ac:dyDescent="0.3">
      <c r="A998" t="s">
        <v>76</v>
      </c>
      <c r="B998" s="107">
        <v>44902</v>
      </c>
      <c r="C998" s="211">
        <v>6.2268800000000004</v>
      </c>
      <c r="D998" s="211">
        <v>6.2692699999999997</v>
      </c>
      <c r="E998" s="211">
        <v>6.1418299999999997</v>
      </c>
      <c r="F998" s="111">
        <f t="shared" si="42"/>
        <v>6.2268800000000006E-2</v>
      </c>
      <c r="G998" s="111">
        <f t="shared" si="43"/>
        <v>6.269269999999999E-2</v>
      </c>
      <c r="H998" s="111">
        <f t="shared" si="44"/>
        <v>6.1418299999999995E-2</v>
      </c>
    </row>
    <row r="999" spans="1:8" x14ac:dyDescent="0.3">
      <c r="A999" t="s">
        <v>76</v>
      </c>
      <c r="B999" s="107">
        <v>44903</v>
      </c>
      <c r="C999" s="211">
        <v>6.2163199999999996</v>
      </c>
      <c r="D999" s="211">
        <v>6.26891</v>
      </c>
      <c r="E999" s="211">
        <v>6.1493099999999998</v>
      </c>
      <c r="F999" s="111">
        <f t="shared" si="42"/>
        <v>6.2163199999999995E-2</v>
      </c>
      <c r="G999" s="111">
        <f t="shared" si="43"/>
        <v>6.2689099999999998E-2</v>
      </c>
      <c r="H999" s="111">
        <f t="shared" si="44"/>
        <v>6.1493099999999995E-2</v>
      </c>
    </row>
    <row r="1000" spans="1:8" x14ac:dyDescent="0.3">
      <c r="A1000" t="s">
        <v>76</v>
      </c>
      <c r="B1000" s="107">
        <v>44904</v>
      </c>
      <c r="C1000" s="211">
        <v>6.1994699999999998</v>
      </c>
      <c r="D1000" s="211">
        <v>6.2648299999999999</v>
      </c>
      <c r="E1000" s="211">
        <v>6.1557399999999998</v>
      </c>
      <c r="F1000" s="111">
        <f t="shared" si="42"/>
        <v>6.19947E-2</v>
      </c>
      <c r="G1000" s="111">
        <f t="shared" si="43"/>
        <v>6.2648300000000004E-2</v>
      </c>
      <c r="H1000" s="111">
        <f t="shared" si="44"/>
        <v>6.1557399999999998E-2</v>
      </c>
    </row>
    <row r="1001" spans="1:8" x14ac:dyDescent="0.3">
      <c r="A1001" t="s">
        <v>76</v>
      </c>
      <c r="B1001" s="107">
        <v>44907</v>
      </c>
      <c r="C1001" s="211">
        <v>6.1637000000000004</v>
      </c>
      <c r="D1001" s="211">
        <v>6.2488999999999999</v>
      </c>
      <c r="E1001" s="211">
        <v>6.1574200000000001</v>
      </c>
      <c r="F1001" s="111">
        <f t="shared" si="42"/>
        <v>6.1637000000000004E-2</v>
      </c>
      <c r="G1001" s="111">
        <f t="shared" si="43"/>
        <v>6.2488999999999996E-2</v>
      </c>
      <c r="H1001" s="111">
        <f t="shared" si="44"/>
        <v>6.1574200000000003E-2</v>
      </c>
    </row>
    <row r="1002" spans="1:8" x14ac:dyDescent="0.3">
      <c r="A1002" t="s">
        <v>76</v>
      </c>
      <c r="B1002" s="107">
        <v>44908</v>
      </c>
      <c r="C1002" s="211">
        <v>6.1591100000000001</v>
      </c>
      <c r="D1002" s="211">
        <v>6.2458799999999997</v>
      </c>
      <c r="E1002" s="211">
        <v>6.1655499999999996</v>
      </c>
      <c r="F1002" s="111">
        <f t="shared" si="42"/>
        <v>6.1591100000000003E-2</v>
      </c>
      <c r="G1002" s="111">
        <f t="shared" si="43"/>
        <v>6.2458799999999995E-2</v>
      </c>
      <c r="H1002" s="111">
        <f t="shared" si="44"/>
        <v>6.1655499999999995E-2</v>
      </c>
    </row>
    <row r="1003" spans="1:8" x14ac:dyDescent="0.3">
      <c r="A1003" t="s">
        <v>76</v>
      </c>
      <c r="B1003" s="107">
        <v>44909</v>
      </c>
      <c r="C1003" s="211">
        <v>6.1058199999999996</v>
      </c>
      <c r="D1003" s="211">
        <v>6.24329</v>
      </c>
      <c r="E1003" s="211">
        <v>6.1681800000000004</v>
      </c>
      <c r="F1003" s="111">
        <f t="shared" si="42"/>
        <v>6.1058199999999993E-2</v>
      </c>
      <c r="G1003" s="111">
        <f t="shared" si="43"/>
        <v>6.24329E-2</v>
      </c>
      <c r="H1003" s="111">
        <f t="shared" si="44"/>
        <v>6.1681800000000002E-2</v>
      </c>
    </row>
    <row r="1004" spans="1:8" x14ac:dyDescent="0.3">
      <c r="A1004" t="s">
        <v>76</v>
      </c>
      <c r="B1004" s="107">
        <v>44910</v>
      </c>
      <c r="C1004" s="211">
        <v>6.0995900000000001</v>
      </c>
      <c r="D1004" s="211">
        <v>6.2439099999999996</v>
      </c>
      <c r="E1004" s="211">
        <v>6.1717300000000002</v>
      </c>
      <c r="F1004" s="111">
        <f t="shared" si="42"/>
        <v>6.0995899999999999E-2</v>
      </c>
      <c r="G1004" s="111">
        <f t="shared" si="43"/>
        <v>6.2439099999999997E-2</v>
      </c>
      <c r="H1004" s="111">
        <f t="shared" si="44"/>
        <v>6.1717300000000003E-2</v>
      </c>
    </row>
    <row r="1005" spans="1:8" x14ac:dyDescent="0.3">
      <c r="A1005" t="s">
        <v>76</v>
      </c>
      <c r="B1005" s="107">
        <v>44911</v>
      </c>
      <c r="C1005" s="211">
        <v>6.09293</v>
      </c>
      <c r="D1005" s="211">
        <v>6.2429100000000002</v>
      </c>
      <c r="E1005" s="211">
        <v>6.17239</v>
      </c>
      <c r="F1005" s="111">
        <f t="shared" si="42"/>
        <v>6.0929299999999999E-2</v>
      </c>
      <c r="G1005" s="111">
        <f t="shared" si="43"/>
        <v>6.2429100000000001E-2</v>
      </c>
      <c r="H1005" s="111">
        <f t="shared" si="44"/>
        <v>6.1723899999999998E-2</v>
      </c>
    </row>
    <row r="1006" spans="1:8" x14ac:dyDescent="0.3">
      <c r="A1006" t="s">
        <v>76</v>
      </c>
      <c r="B1006" s="107">
        <v>44914</v>
      </c>
      <c r="C1006" s="211">
        <v>6.0849000000000002</v>
      </c>
      <c r="D1006" s="211">
        <v>6.2334399999999999</v>
      </c>
      <c r="E1006" s="211">
        <v>6.1788800000000004</v>
      </c>
      <c r="F1006" s="111">
        <f t="shared" si="42"/>
        <v>6.0849E-2</v>
      </c>
      <c r="G1006" s="111">
        <f t="shared" si="43"/>
        <v>6.2334399999999998E-2</v>
      </c>
      <c r="H1006" s="111">
        <f t="shared" si="44"/>
        <v>6.1788800000000005E-2</v>
      </c>
    </row>
    <row r="1007" spans="1:8" x14ac:dyDescent="0.3">
      <c r="A1007" t="s">
        <v>76</v>
      </c>
      <c r="B1007" s="107">
        <v>44915</v>
      </c>
      <c r="C1007" s="211">
        <v>6.0819299999999998</v>
      </c>
      <c r="D1007" s="211">
        <v>6.2268600000000003</v>
      </c>
      <c r="E1007" s="211">
        <v>6.1898600000000004</v>
      </c>
      <c r="F1007" s="111">
        <f t="shared" si="42"/>
        <v>6.08193E-2</v>
      </c>
      <c r="G1007" s="111">
        <f t="shared" si="43"/>
        <v>6.22686E-2</v>
      </c>
      <c r="H1007" s="111">
        <f t="shared" si="44"/>
        <v>6.1898600000000005E-2</v>
      </c>
    </row>
    <row r="1008" spans="1:8" x14ac:dyDescent="0.3">
      <c r="A1008" t="s">
        <v>76</v>
      </c>
      <c r="B1008" s="107">
        <v>44916</v>
      </c>
      <c r="C1008" s="211">
        <v>6.0727000000000002</v>
      </c>
      <c r="D1008" s="211">
        <v>6.2210299999999998</v>
      </c>
      <c r="E1008" s="211">
        <v>6.1950599999999998</v>
      </c>
      <c r="F1008" s="111">
        <f t="shared" si="42"/>
        <v>6.0727000000000003E-2</v>
      </c>
      <c r="G1008" s="111">
        <f t="shared" si="43"/>
        <v>6.2210299999999996E-2</v>
      </c>
      <c r="H1008" s="111">
        <f t="shared" si="44"/>
        <v>6.1950599999999995E-2</v>
      </c>
    </row>
    <row r="1009" spans="1:8" x14ac:dyDescent="0.3">
      <c r="A1009" t="s">
        <v>76</v>
      </c>
      <c r="B1009" s="107">
        <v>44917</v>
      </c>
      <c r="C1009" s="211">
        <v>6.0719900000000004</v>
      </c>
      <c r="D1009" s="211">
        <v>6.2168000000000001</v>
      </c>
      <c r="E1009" s="211">
        <v>6.2001499999999998</v>
      </c>
      <c r="F1009" s="111">
        <f t="shared" si="42"/>
        <v>6.0719900000000007E-2</v>
      </c>
      <c r="G1009" s="111">
        <f t="shared" si="43"/>
        <v>6.2168000000000001E-2</v>
      </c>
      <c r="H1009" s="111">
        <f t="shared" si="44"/>
        <v>6.2001500000000001E-2</v>
      </c>
    </row>
    <row r="1010" spans="1:8" x14ac:dyDescent="0.3">
      <c r="A1010" t="s">
        <v>76</v>
      </c>
      <c r="B1010" s="107">
        <v>44918</v>
      </c>
      <c r="C1010" s="211">
        <v>6.0640499999999999</v>
      </c>
      <c r="D1010" s="211">
        <v>6.21068</v>
      </c>
      <c r="E1010" s="211">
        <v>6.2033300000000002</v>
      </c>
      <c r="F1010" s="111">
        <f t="shared" si="42"/>
        <v>6.06405E-2</v>
      </c>
      <c r="G1010" s="111">
        <f t="shared" si="43"/>
        <v>6.2106799999999997E-2</v>
      </c>
      <c r="H1010" s="111">
        <f t="shared" si="44"/>
        <v>6.20333E-2</v>
      </c>
    </row>
    <row r="1011" spans="1:8" x14ac:dyDescent="0.3">
      <c r="A1011" t="s">
        <v>76</v>
      </c>
      <c r="B1011" s="107">
        <v>44922</v>
      </c>
      <c r="C1011" s="211">
        <v>6.0433300000000001</v>
      </c>
      <c r="D1011" s="211">
        <v>6.2028800000000004</v>
      </c>
      <c r="E1011" s="211">
        <v>6.2201199999999996</v>
      </c>
      <c r="F1011" s="111">
        <f t="shared" si="42"/>
        <v>6.0433300000000002E-2</v>
      </c>
      <c r="G1011" s="111">
        <f t="shared" si="43"/>
        <v>6.2028800000000002E-2</v>
      </c>
      <c r="H1011" s="111">
        <f t="shared" si="44"/>
        <v>6.2201199999999998E-2</v>
      </c>
    </row>
    <row r="1012" spans="1:8" x14ac:dyDescent="0.3">
      <c r="A1012" t="s">
        <v>76</v>
      </c>
      <c r="B1012" s="107">
        <v>44923</v>
      </c>
      <c r="C1012" s="211">
        <v>6.03871</v>
      </c>
      <c r="D1012" s="211">
        <v>6.1997299999999997</v>
      </c>
      <c r="E1012" s="211">
        <v>6.2268499999999998</v>
      </c>
      <c r="F1012" s="111">
        <f t="shared" si="42"/>
        <v>6.0387099999999999E-2</v>
      </c>
      <c r="G1012" s="111">
        <f t="shared" si="43"/>
        <v>6.1997299999999998E-2</v>
      </c>
      <c r="H1012" s="111">
        <f t="shared" si="44"/>
        <v>6.2268499999999997E-2</v>
      </c>
    </row>
    <row r="1013" spans="1:8" x14ac:dyDescent="0.3">
      <c r="A1013" t="s">
        <v>76</v>
      </c>
      <c r="B1013" s="107">
        <v>44924</v>
      </c>
      <c r="C1013" s="211">
        <v>6.0387399999999998</v>
      </c>
      <c r="D1013" s="211">
        <v>6.1990299999999996</v>
      </c>
      <c r="E1013" s="211">
        <v>6.23041</v>
      </c>
      <c r="F1013" s="111">
        <f t="shared" si="42"/>
        <v>6.0387400000000001E-2</v>
      </c>
      <c r="G1013" s="111">
        <f t="shared" si="43"/>
        <v>6.1990299999999998E-2</v>
      </c>
      <c r="H1013" s="111">
        <f t="shared" si="44"/>
        <v>6.2304100000000001E-2</v>
      </c>
    </row>
    <row r="1014" spans="1:8" x14ac:dyDescent="0.3">
      <c r="A1014" t="s">
        <v>76</v>
      </c>
      <c r="B1014" s="107">
        <v>44925</v>
      </c>
      <c r="C1014" s="211">
        <v>6.0303699999999996</v>
      </c>
      <c r="D1014" s="211">
        <v>6.1959299999999997</v>
      </c>
      <c r="E1014" s="211">
        <v>6.2312799999999999</v>
      </c>
      <c r="F1014" s="111">
        <f t="shared" si="42"/>
        <v>6.0303699999999995E-2</v>
      </c>
      <c r="G1014" s="111">
        <f t="shared" si="43"/>
        <v>6.1959299999999995E-2</v>
      </c>
      <c r="H1014" s="111">
        <f t="shared" si="44"/>
        <v>6.2312800000000002E-2</v>
      </c>
    </row>
    <row r="1015" spans="1:8" x14ac:dyDescent="0.3">
      <c r="A1015" t="s">
        <v>76</v>
      </c>
      <c r="B1015" s="107">
        <v>44928</v>
      </c>
      <c r="C1015" s="211">
        <v>5.9196099999999996</v>
      </c>
      <c r="D1015" s="211">
        <v>6.1708400000000001</v>
      </c>
      <c r="E1015" s="211">
        <v>6.2159700000000004</v>
      </c>
      <c r="F1015" s="111">
        <f t="shared" ref="F1015:F1078" si="45">C1015/100</f>
        <v>5.9196099999999995E-2</v>
      </c>
      <c r="G1015" s="111">
        <f t="shared" ref="G1015:G1078" si="46">D1015/100</f>
        <v>6.1708400000000004E-2</v>
      </c>
      <c r="H1015" s="111">
        <f t="shared" ref="H1015:H1078" si="47">E1015/100</f>
        <v>6.2159700000000005E-2</v>
      </c>
    </row>
    <row r="1016" spans="1:8" x14ac:dyDescent="0.3">
      <c r="A1016" t="s">
        <v>76</v>
      </c>
      <c r="B1016" s="107">
        <v>44929</v>
      </c>
      <c r="C1016" s="211">
        <v>5.9145000000000003</v>
      </c>
      <c r="D1016" s="211">
        <v>6.1669700000000001</v>
      </c>
      <c r="E1016" s="211">
        <v>6.2143100000000002</v>
      </c>
      <c r="F1016" s="111">
        <f t="shared" si="45"/>
        <v>5.9145000000000003E-2</v>
      </c>
      <c r="G1016" s="111">
        <f t="shared" si="46"/>
        <v>6.1669700000000001E-2</v>
      </c>
      <c r="H1016" s="111">
        <f t="shared" si="47"/>
        <v>6.21431E-2</v>
      </c>
    </row>
    <row r="1017" spans="1:8" x14ac:dyDescent="0.3">
      <c r="A1017" t="s">
        <v>76</v>
      </c>
      <c r="B1017" s="107">
        <v>44930</v>
      </c>
      <c r="C1017" s="211">
        <v>5.9114800000000001</v>
      </c>
      <c r="D1017" s="211">
        <v>6.1626300000000001</v>
      </c>
      <c r="E1017" s="211">
        <v>6.2157900000000001</v>
      </c>
      <c r="F1017" s="111">
        <f t="shared" si="45"/>
        <v>5.9114800000000002E-2</v>
      </c>
      <c r="G1017" s="111">
        <f t="shared" si="46"/>
        <v>6.1626300000000002E-2</v>
      </c>
      <c r="H1017" s="111">
        <f t="shared" si="47"/>
        <v>6.2157900000000002E-2</v>
      </c>
    </row>
    <row r="1018" spans="1:8" x14ac:dyDescent="0.3">
      <c r="A1018" t="s">
        <v>76</v>
      </c>
      <c r="B1018" s="107">
        <v>44931</v>
      </c>
      <c r="C1018" s="211">
        <v>5.87113</v>
      </c>
      <c r="D1018" s="211">
        <v>6.1559999999999997</v>
      </c>
      <c r="E1018" s="211">
        <v>6.2165600000000003</v>
      </c>
      <c r="F1018" s="111">
        <f t="shared" si="45"/>
        <v>5.8711300000000001E-2</v>
      </c>
      <c r="G1018" s="111">
        <f t="shared" si="46"/>
        <v>6.1559999999999997E-2</v>
      </c>
      <c r="H1018" s="111">
        <f t="shared" si="47"/>
        <v>6.2165600000000001E-2</v>
      </c>
    </row>
    <row r="1019" spans="1:8" x14ac:dyDescent="0.3">
      <c r="A1019" t="s">
        <v>76</v>
      </c>
      <c r="B1019" s="107">
        <v>44935</v>
      </c>
      <c r="C1019" s="211">
        <v>5.8795200000000003</v>
      </c>
      <c r="D1019" s="211">
        <v>6.1524599999999996</v>
      </c>
      <c r="E1019" s="211">
        <v>6.2230499999999997</v>
      </c>
      <c r="F1019" s="111">
        <f t="shared" si="45"/>
        <v>5.8795200000000006E-2</v>
      </c>
      <c r="G1019" s="111">
        <f t="shared" si="46"/>
        <v>6.1524599999999999E-2</v>
      </c>
      <c r="H1019" s="111">
        <f t="shared" si="47"/>
        <v>6.2230499999999994E-2</v>
      </c>
    </row>
    <row r="1020" spans="1:8" x14ac:dyDescent="0.3">
      <c r="A1020" t="s">
        <v>76</v>
      </c>
      <c r="B1020" s="107">
        <v>44936</v>
      </c>
      <c r="C1020" s="211">
        <v>5.87941</v>
      </c>
      <c r="D1020" s="211">
        <v>6.1460699999999999</v>
      </c>
      <c r="E1020" s="211">
        <v>6.2220199999999997</v>
      </c>
      <c r="F1020" s="111">
        <f t="shared" si="45"/>
        <v>5.8794100000000002E-2</v>
      </c>
      <c r="G1020" s="111">
        <f t="shared" si="46"/>
        <v>6.14607E-2</v>
      </c>
      <c r="H1020" s="111">
        <f t="shared" si="47"/>
        <v>6.2220199999999996E-2</v>
      </c>
    </row>
    <row r="1021" spans="1:8" x14ac:dyDescent="0.3">
      <c r="A1021" t="s">
        <v>76</v>
      </c>
      <c r="B1021" s="107">
        <v>44937</v>
      </c>
      <c r="C1021" s="211">
        <v>5.8766999999999996</v>
      </c>
      <c r="D1021" s="211">
        <v>6.1406700000000001</v>
      </c>
      <c r="E1021" s="211">
        <v>6.2185899999999998</v>
      </c>
      <c r="F1021" s="111">
        <f t="shared" si="45"/>
        <v>5.8766999999999993E-2</v>
      </c>
      <c r="G1021" s="111">
        <f t="shared" si="46"/>
        <v>6.1406700000000002E-2</v>
      </c>
      <c r="H1021" s="111">
        <f t="shared" si="47"/>
        <v>6.2185899999999995E-2</v>
      </c>
    </row>
    <row r="1022" spans="1:8" x14ac:dyDescent="0.3">
      <c r="A1022" t="s">
        <v>76</v>
      </c>
      <c r="B1022" s="107">
        <v>44938</v>
      </c>
      <c r="C1022" s="211">
        <v>5.87439</v>
      </c>
      <c r="D1022" s="211">
        <v>6.1357799999999996</v>
      </c>
      <c r="E1022" s="211">
        <v>6.2179599999999997</v>
      </c>
      <c r="F1022" s="111">
        <f t="shared" si="45"/>
        <v>5.8743900000000002E-2</v>
      </c>
      <c r="G1022" s="111">
        <f t="shared" si="46"/>
        <v>6.1357799999999997E-2</v>
      </c>
      <c r="H1022" s="111">
        <f t="shared" si="47"/>
        <v>6.2179599999999995E-2</v>
      </c>
    </row>
    <row r="1023" spans="1:8" x14ac:dyDescent="0.3">
      <c r="A1023" t="s">
        <v>76</v>
      </c>
      <c r="B1023" s="107">
        <v>44939</v>
      </c>
      <c r="C1023" s="211">
        <v>5.8723799999999997</v>
      </c>
      <c r="D1023" s="211">
        <v>6.1307700000000001</v>
      </c>
      <c r="E1023" s="211">
        <v>6.2172599999999996</v>
      </c>
      <c r="F1023" s="111">
        <f t="shared" si="45"/>
        <v>5.87238E-2</v>
      </c>
      <c r="G1023" s="111">
        <f t="shared" si="46"/>
        <v>6.13077E-2</v>
      </c>
      <c r="H1023" s="111">
        <f t="shared" si="47"/>
        <v>6.2172599999999995E-2</v>
      </c>
    </row>
    <row r="1024" spans="1:8" x14ac:dyDescent="0.3">
      <c r="A1024" t="s">
        <v>76</v>
      </c>
      <c r="B1024" s="107">
        <v>44942</v>
      </c>
      <c r="C1024" s="211">
        <v>5.8484400000000001</v>
      </c>
      <c r="D1024" s="211">
        <v>6.1194699999999997</v>
      </c>
      <c r="E1024" s="211">
        <v>6.2130099999999997</v>
      </c>
      <c r="F1024" s="111">
        <f t="shared" si="45"/>
        <v>5.8484399999999999E-2</v>
      </c>
      <c r="G1024" s="111">
        <f t="shared" si="46"/>
        <v>6.1194699999999998E-2</v>
      </c>
      <c r="H1024" s="111">
        <f t="shared" si="47"/>
        <v>6.2130099999999994E-2</v>
      </c>
    </row>
    <row r="1025" spans="1:8" x14ac:dyDescent="0.3">
      <c r="A1025" t="s">
        <v>76</v>
      </c>
      <c r="B1025" s="107">
        <v>44943</v>
      </c>
      <c r="C1025" s="211">
        <v>5.8561100000000001</v>
      </c>
      <c r="D1025" s="211">
        <v>6.1096599999999999</v>
      </c>
      <c r="E1025" s="211">
        <v>6.2132399999999999</v>
      </c>
      <c r="F1025" s="111">
        <f t="shared" si="45"/>
        <v>5.8561100000000005E-2</v>
      </c>
      <c r="G1025" s="111">
        <f t="shared" si="46"/>
        <v>6.1096600000000001E-2</v>
      </c>
      <c r="H1025" s="111">
        <f t="shared" si="47"/>
        <v>6.2132399999999997E-2</v>
      </c>
    </row>
    <row r="1026" spans="1:8" x14ac:dyDescent="0.3">
      <c r="A1026" t="s">
        <v>76</v>
      </c>
      <c r="B1026" s="107">
        <v>44944</v>
      </c>
      <c r="C1026" s="211">
        <v>5.8634199999999996</v>
      </c>
      <c r="D1026" s="211">
        <v>6.1053499999999996</v>
      </c>
      <c r="E1026" s="211">
        <v>6.2121599999999999</v>
      </c>
      <c r="F1026" s="111">
        <f t="shared" si="45"/>
        <v>5.8634199999999997E-2</v>
      </c>
      <c r="G1026" s="111">
        <f t="shared" si="46"/>
        <v>6.1053499999999997E-2</v>
      </c>
      <c r="H1026" s="111">
        <f t="shared" si="47"/>
        <v>6.2121599999999999E-2</v>
      </c>
    </row>
    <row r="1027" spans="1:8" x14ac:dyDescent="0.3">
      <c r="A1027" t="s">
        <v>76</v>
      </c>
      <c r="B1027" s="107">
        <v>44945</v>
      </c>
      <c r="C1027" s="211">
        <v>5.8418200000000002</v>
      </c>
      <c r="D1027" s="211">
        <v>6.1003100000000003</v>
      </c>
      <c r="E1027" s="211">
        <v>6.2118700000000002</v>
      </c>
      <c r="F1027" s="111">
        <f t="shared" si="45"/>
        <v>5.8418200000000003E-2</v>
      </c>
      <c r="G1027" s="111">
        <f t="shared" si="46"/>
        <v>6.1003100000000005E-2</v>
      </c>
      <c r="H1027" s="111">
        <f t="shared" si="47"/>
        <v>6.2118699999999999E-2</v>
      </c>
    </row>
    <row r="1028" spans="1:8" x14ac:dyDescent="0.3">
      <c r="A1028" t="s">
        <v>76</v>
      </c>
      <c r="B1028" s="107">
        <v>44946</v>
      </c>
      <c r="C1028" s="211">
        <v>5.8393899999999999</v>
      </c>
      <c r="D1028" s="211">
        <v>6.0964099999999997</v>
      </c>
      <c r="E1028" s="211">
        <v>6.2111200000000002</v>
      </c>
      <c r="F1028" s="111">
        <f t="shared" si="45"/>
        <v>5.8393899999999999E-2</v>
      </c>
      <c r="G1028" s="111">
        <f t="shared" si="46"/>
        <v>6.0964099999999993E-2</v>
      </c>
      <c r="H1028" s="111">
        <f t="shared" si="47"/>
        <v>6.2111200000000005E-2</v>
      </c>
    </row>
    <row r="1029" spans="1:8" x14ac:dyDescent="0.3">
      <c r="A1029" t="s">
        <v>76</v>
      </c>
      <c r="B1029" s="107">
        <v>44949</v>
      </c>
      <c r="C1029" s="211">
        <v>5.8287399999999998</v>
      </c>
      <c r="D1029" s="211">
        <v>6.0893300000000004</v>
      </c>
      <c r="E1029" s="211">
        <v>6.2078300000000004</v>
      </c>
      <c r="F1029" s="111">
        <f t="shared" si="45"/>
        <v>5.8287399999999996E-2</v>
      </c>
      <c r="G1029" s="111">
        <f t="shared" si="46"/>
        <v>6.0893300000000004E-2</v>
      </c>
      <c r="H1029" s="111">
        <f t="shared" si="47"/>
        <v>6.2078300000000003E-2</v>
      </c>
    </row>
    <row r="1030" spans="1:8" x14ac:dyDescent="0.3">
      <c r="A1030" t="s">
        <v>76</v>
      </c>
      <c r="B1030" s="107">
        <v>44950</v>
      </c>
      <c r="C1030" s="211">
        <v>5.8359300000000003</v>
      </c>
      <c r="D1030" s="211">
        <v>6.0827999999999998</v>
      </c>
      <c r="E1030" s="211">
        <v>6.2078899999999999</v>
      </c>
      <c r="F1030" s="111">
        <f t="shared" si="45"/>
        <v>5.8359300000000003E-2</v>
      </c>
      <c r="G1030" s="111">
        <f t="shared" si="46"/>
        <v>6.0828E-2</v>
      </c>
      <c r="H1030" s="111">
        <f t="shared" si="47"/>
        <v>6.2078899999999999E-2</v>
      </c>
    </row>
    <row r="1031" spans="1:8" x14ac:dyDescent="0.3">
      <c r="A1031" t="s">
        <v>76</v>
      </c>
      <c r="B1031" s="107">
        <v>44951</v>
      </c>
      <c r="C1031" s="211">
        <v>5.8348500000000003</v>
      </c>
      <c r="D1031" s="211">
        <v>6.0785</v>
      </c>
      <c r="E1031" s="211">
        <v>6.2052399999999999</v>
      </c>
      <c r="F1031" s="111">
        <f t="shared" si="45"/>
        <v>5.8348500000000005E-2</v>
      </c>
      <c r="G1031" s="111">
        <f t="shared" si="46"/>
        <v>6.0784999999999999E-2</v>
      </c>
      <c r="H1031" s="111">
        <f t="shared" si="47"/>
        <v>6.2052400000000001E-2</v>
      </c>
    </row>
    <row r="1032" spans="1:8" x14ac:dyDescent="0.3">
      <c r="A1032" t="s">
        <v>76</v>
      </c>
      <c r="B1032" s="107">
        <v>44952</v>
      </c>
      <c r="C1032" s="211">
        <v>5.8371500000000003</v>
      </c>
      <c r="D1032" s="211">
        <v>6.0765099999999999</v>
      </c>
      <c r="E1032" s="211">
        <v>6.20261</v>
      </c>
      <c r="F1032" s="111">
        <f t="shared" si="45"/>
        <v>5.83715E-2</v>
      </c>
      <c r="G1032" s="111">
        <f t="shared" si="46"/>
        <v>6.0765099999999996E-2</v>
      </c>
      <c r="H1032" s="111">
        <f t="shared" si="47"/>
        <v>6.2026100000000001E-2</v>
      </c>
    </row>
    <row r="1033" spans="1:8" x14ac:dyDescent="0.3">
      <c r="A1033" t="s">
        <v>76</v>
      </c>
      <c r="B1033" s="107">
        <v>44953</v>
      </c>
      <c r="C1033" s="211">
        <v>5.8340800000000002</v>
      </c>
      <c r="D1033" s="211">
        <v>6.0766400000000003</v>
      </c>
      <c r="E1033" s="211">
        <v>6.2027799999999997</v>
      </c>
      <c r="F1033" s="111">
        <f t="shared" si="45"/>
        <v>5.8340799999999998E-2</v>
      </c>
      <c r="G1033" s="111">
        <f t="shared" si="46"/>
        <v>6.0766400000000005E-2</v>
      </c>
      <c r="H1033" s="111">
        <f t="shared" si="47"/>
        <v>6.2027799999999994E-2</v>
      </c>
    </row>
    <row r="1034" spans="1:8" x14ac:dyDescent="0.3">
      <c r="A1034" t="s">
        <v>76</v>
      </c>
      <c r="B1034" s="107">
        <v>44956</v>
      </c>
      <c r="C1034" s="211">
        <v>5.8489199999999997</v>
      </c>
      <c r="D1034" s="211">
        <v>6.0751099999999996</v>
      </c>
      <c r="E1034" s="211">
        <v>6.2021100000000002</v>
      </c>
      <c r="F1034" s="111">
        <f t="shared" si="45"/>
        <v>5.8489199999999998E-2</v>
      </c>
      <c r="G1034" s="111">
        <f t="shared" si="46"/>
        <v>6.0751099999999995E-2</v>
      </c>
      <c r="H1034" s="111">
        <f t="shared" si="47"/>
        <v>6.2021100000000003E-2</v>
      </c>
    </row>
    <row r="1035" spans="1:8" x14ac:dyDescent="0.3">
      <c r="A1035" t="s">
        <v>76</v>
      </c>
      <c r="B1035" s="107">
        <v>44957</v>
      </c>
      <c r="C1035" s="211">
        <v>5.8519399999999999</v>
      </c>
      <c r="D1035" s="211">
        <v>6.0702699999999998</v>
      </c>
      <c r="E1035" s="211">
        <v>6.2015700000000002</v>
      </c>
      <c r="F1035" s="111">
        <f t="shared" si="45"/>
        <v>5.8519399999999999E-2</v>
      </c>
      <c r="G1035" s="111">
        <f t="shared" si="46"/>
        <v>6.0702699999999998E-2</v>
      </c>
      <c r="H1035" s="111">
        <f t="shared" si="47"/>
        <v>6.20157E-2</v>
      </c>
    </row>
    <row r="1036" spans="1:8" x14ac:dyDescent="0.3">
      <c r="A1036" t="s">
        <v>76</v>
      </c>
      <c r="B1036" s="107">
        <v>44958</v>
      </c>
      <c r="C1036" s="211">
        <v>5.9433600000000002</v>
      </c>
      <c r="D1036" s="211">
        <v>6.0700500000000002</v>
      </c>
      <c r="E1036" s="211">
        <v>6.2035999999999998</v>
      </c>
      <c r="F1036" s="111">
        <f t="shared" si="45"/>
        <v>5.9433600000000003E-2</v>
      </c>
      <c r="G1036" s="111">
        <f t="shared" si="46"/>
        <v>6.0700500000000004E-2</v>
      </c>
      <c r="H1036" s="111">
        <f t="shared" si="47"/>
        <v>6.2036000000000001E-2</v>
      </c>
    </row>
    <row r="1037" spans="1:8" x14ac:dyDescent="0.3">
      <c r="A1037" t="s">
        <v>76</v>
      </c>
      <c r="B1037" s="107">
        <v>44959</v>
      </c>
      <c r="C1037" s="211">
        <v>5.9413</v>
      </c>
      <c r="D1037" s="211">
        <v>6.0686299999999997</v>
      </c>
      <c r="E1037" s="211">
        <v>6.20099</v>
      </c>
      <c r="F1037" s="111">
        <f t="shared" si="45"/>
        <v>5.9413000000000001E-2</v>
      </c>
      <c r="G1037" s="111">
        <f t="shared" si="46"/>
        <v>6.0686299999999999E-2</v>
      </c>
      <c r="H1037" s="111">
        <f t="shared" si="47"/>
        <v>6.20099E-2</v>
      </c>
    </row>
    <row r="1038" spans="1:8" x14ac:dyDescent="0.3">
      <c r="A1038" t="s">
        <v>76</v>
      </c>
      <c r="B1038" s="107">
        <v>44960</v>
      </c>
      <c r="C1038" s="211">
        <v>5.9427300000000001</v>
      </c>
      <c r="D1038" s="211">
        <v>6.0617999999999999</v>
      </c>
      <c r="E1038" s="211">
        <v>6.1978799999999996</v>
      </c>
      <c r="F1038" s="111">
        <f t="shared" si="45"/>
        <v>5.9427300000000002E-2</v>
      </c>
      <c r="G1038" s="111">
        <f t="shared" si="46"/>
        <v>6.0617999999999998E-2</v>
      </c>
      <c r="H1038" s="111">
        <f t="shared" si="47"/>
        <v>6.1978799999999994E-2</v>
      </c>
    </row>
    <row r="1039" spans="1:8" x14ac:dyDescent="0.3">
      <c r="A1039" t="s">
        <v>76</v>
      </c>
      <c r="B1039" s="107">
        <v>44963</v>
      </c>
      <c r="C1039" s="211">
        <v>5.95024</v>
      </c>
      <c r="D1039" s="211">
        <v>6.0563500000000001</v>
      </c>
      <c r="E1039" s="211">
        <v>6.1931700000000003</v>
      </c>
      <c r="F1039" s="111">
        <f t="shared" si="45"/>
        <v>5.9502399999999997E-2</v>
      </c>
      <c r="G1039" s="111">
        <f t="shared" si="46"/>
        <v>6.0563499999999999E-2</v>
      </c>
      <c r="H1039" s="111">
        <f t="shared" si="47"/>
        <v>6.1931700000000006E-2</v>
      </c>
    </row>
    <row r="1040" spans="1:8" x14ac:dyDescent="0.3">
      <c r="A1040" t="s">
        <v>76</v>
      </c>
      <c r="B1040" s="107">
        <v>44964</v>
      </c>
      <c r="C1040" s="211">
        <v>5.9598199999999997</v>
      </c>
      <c r="D1040" s="211">
        <v>6.0431299999999997</v>
      </c>
      <c r="E1040" s="211">
        <v>6.1944400000000002</v>
      </c>
      <c r="F1040" s="111">
        <f t="shared" si="45"/>
        <v>5.9598199999999997E-2</v>
      </c>
      <c r="G1040" s="111">
        <f t="shared" si="46"/>
        <v>6.0431299999999993E-2</v>
      </c>
      <c r="H1040" s="111">
        <f t="shared" si="47"/>
        <v>6.1944400000000004E-2</v>
      </c>
    </row>
    <row r="1041" spans="1:8" x14ac:dyDescent="0.3">
      <c r="A1041" t="s">
        <v>76</v>
      </c>
      <c r="B1041" s="107">
        <v>44965</v>
      </c>
      <c r="C1041" s="211">
        <v>5.95817</v>
      </c>
      <c r="D1041" s="211">
        <v>6.0357799999999999</v>
      </c>
      <c r="E1041" s="211">
        <v>6.1927000000000003</v>
      </c>
      <c r="F1041" s="111">
        <f t="shared" si="45"/>
        <v>5.9581700000000001E-2</v>
      </c>
      <c r="G1041" s="111">
        <f t="shared" si="46"/>
        <v>6.0357799999999996E-2</v>
      </c>
      <c r="H1041" s="111">
        <f t="shared" si="47"/>
        <v>6.1927000000000003E-2</v>
      </c>
    </row>
    <row r="1042" spans="1:8" x14ac:dyDescent="0.3">
      <c r="A1042" t="s">
        <v>76</v>
      </c>
      <c r="B1042" s="107">
        <v>44966</v>
      </c>
      <c r="C1042" s="211">
        <v>5.92469</v>
      </c>
      <c r="D1042" s="211">
        <v>6.0293599999999996</v>
      </c>
      <c r="E1042" s="211">
        <v>6.1919599999999999</v>
      </c>
      <c r="F1042" s="111">
        <f t="shared" si="45"/>
        <v>5.9246899999999998E-2</v>
      </c>
      <c r="G1042" s="111">
        <f t="shared" si="46"/>
        <v>6.0293599999999996E-2</v>
      </c>
      <c r="H1042" s="111">
        <f t="shared" si="47"/>
        <v>6.1919599999999998E-2</v>
      </c>
    </row>
    <row r="1043" spans="1:8" x14ac:dyDescent="0.3">
      <c r="A1043" t="s">
        <v>76</v>
      </c>
      <c r="B1043" s="107">
        <v>44967</v>
      </c>
      <c r="C1043" s="211">
        <v>5.9331100000000001</v>
      </c>
      <c r="D1043" s="211">
        <v>6.02508</v>
      </c>
      <c r="E1043" s="211">
        <v>6.1924099999999997</v>
      </c>
      <c r="F1043" s="111">
        <f t="shared" si="45"/>
        <v>5.9331099999999998E-2</v>
      </c>
      <c r="G1043" s="111">
        <f t="shared" si="46"/>
        <v>6.02508E-2</v>
      </c>
      <c r="H1043" s="111">
        <f t="shared" si="47"/>
        <v>6.1924099999999996E-2</v>
      </c>
    </row>
    <row r="1044" spans="1:8" x14ac:dyDescent="0.3">
      <c r="A1044" t="s">
        <v>76</v>
      </c>
      <c r="B1044" s="107">
        <v>44970</v>
      </c>
      <c r="C1044" s="211">
        <v>5.9636399999999998</v>
      </c>
      <c r="D1044" s="211">
        <v>6.0330300000000001</v>
      </c>
      <c r="E1044" s="211">
        <v>6.1942199999999996</v>
      </c>
      <c r="F1044" s="111">
        <f t="shared" si="45"/>
        <v>5.9636399999999999E-2</v>
      </c>
      <c r="G1044" s="111">
        <f t="shared" si="46"/>
        <v>6.0330300000000003E-2</v>
      </c>
      <c r="H1044" s="111">
        <f t="shared" si="47"/>
        <v>6.1942199999999996E-2</v>
      </c>
    </row>
    <row r="1045" spans="1:8" x14ac:dyDescent="0.3">
      <c r="A1045" t="s">
        <v>76</v>
      </c>
      <c r="B1045" s="107">
        <v>44971</v>
      </c>
      <c r="C1045" s="211">
        <v>5.9643499999999996</v>
      </c>
      <c r="D1045" s="211">
        <v>6.00929</v>
      </c>
      <c r="E1045" s="211">
        <v>6.1939399999999996</v>
      </c>
      <c r="F1045" s="111">
        <f t="shared" si="45"/>
        <v>5.9643499999999995E-2</v>
      </c>
      <c r="G1045" s="111">
        <f t="shared" si="46"/>
        <v>6.0092899999999998E-2</v>
      </c>
      <c r="H1045" s="111">
        <f t="shared" si="47"/>
        <v>6.1939399999999999E-2</v>
      </c>
    </row>
    <row r="1046" spans="1:8" x14ac:dyDescent="0.3">
      <c r="A1046" t="s">
        <v>76</v>
      </c>
      <c r="B1046" s="107">
        <v>44972</v>
      </c>
      <c r="C1046" s="211">
        <v>5.9683900000000003</v>
      </c>
      <c r="D1046" s="211">
        <v>6.0072099999999997</v>
      </c>
      <c r="E1046" s="211">
        <v>6.19428</v>
      </c>
      <c r="F1046" s="111">
        <f t="shared" si="45"/>
        <v>5.9683900000000005E-2</v>
      </c>
      <c r="G1046" s="111">
        <f t="shared" si="46"/>
        <v>6.0072099999999996E-2</v>
      </c>
      <c r="H1046" s="111">
        <f t="shared" si="47"/>
        <v>6.1942799999999999E-2</v>
      </c>
    </row>
    <row r="1047" spans="1:8" x14ac:dyDescent="0.3">
      <c r="A1047" t="s">
        <v>76</v>
      </c>
      <c r="B1047" s="107">
        <v>44973</v>
      </c>
      <c r="C1047" s="211">
        <v>5.9816599999999998</v>
      </c>
      <c r="D1047" s="211">
        <v>6.0030799999999997</v>
      </c>
      <c r="E1047" s="211">
        <v>6.1899800000000003</v>
      </c>
      <c r="F1047" s="111">
        <f t="shared" si="45"/>
        <v>5.9816599999999998E-2</v>
      </c>
      <c r="G1047" s="111">
        <f t="shared" si="46"/>
        <v>6.0030799999999995E-2</v>
      </c>
      <c r="H1047" s="111">
        <f t="shared" si="47"/>
        <v>6.1899800000000005E-2</v>
      </c>
    </row>
    <row r="1048" spans="1:8" x14ac:dyDescent="0.3">
      <c r="A1048" t="s">
        <v>76</v>
      </c>
      <c r="B1048" s="107">
        <v>44974</v>
      </c>
      <c r="C1048" s="211">
        <v>5.9820799999999998</v>
      </c>
      <c r="D1048" s="211">
        <v>6.0014000000000003</v>
      </c>
      <c r="E1048" s="211">
        <v>6.1891499999999997</v>
      </c>
      <c r="F1048" s="111">
        <f t="shared" si="45"/>
        <v>5.98208E-2</v>
      </c>
      <c r="G1048" s="111">
        <f t="shared" si="46"/>
        <v>6.0014000000000005E-2</v>
      </c>
      <c r="H1048" s="111">
        <f t="shared" si="47"/>
        <v>6.1891499999999995E-2</v>
      </c>
    </row>
    <row r="1049" spans="1:8" x14ac:dyDescent="0.3">
      <c r="A1049" t="s">
        <v>76</v>
      </c>
      <c r="B1049" s="107">
        <v>44977</v>
      </c>
      <c r="C1049" s="211">
        <v>5.99871</v>
      </c>
      <c r="D1049" s="211">
        <v>6.0051800000000002</v>
      </c>
      <c r="E1049" s="211">
        <v>6.1870200000000004</v>
      </c>
      <c r="F1049" s="111">
        <f t="shared" si="45"/>
        <v>5.9987100000000002E-2</v>
      </c>
      <c r="G1049" s="111">
        <f t="shared" si="46"/>
        <v>6.0051800000000002E-2</v>
      </c>
      <c r="H1049" s="111">
        <f t="shared" si="47"/>
        <v>6.1870200000000007E-2</v>
      </c>
    </row>
    <row r="1050" spans="1:8" x14ac:dyDescent="0.3">
      <c r="A1050" t="s">
        <v>76</v>
      </c>
      <c r="B1050" s="107">
        <v>44978</v>
      </c>
      <c r="C1050" s="211">
        <v>6.00624</v>
      </c>
      <c r="D1050" s="211">
        <v>6.0019299999999998</v>
      </c>
      <c r="E1050" s="211">
        <v>6.18818</v>
      </c>
      <c r="F1050" s="111">
        <f t="shared" si="45"/>
        <v>6.0062400000000002E-2</v>
      </c>
      <c r="G1050" s="111">
        <f t="shared" si="46"/>
        <v>6.0019299999999998E-2</v>
      </c>
      <c r="H1050" s="111">
        <f t="shared" si="47"/>
        <v>6.1881800000000001E-2</v>
      </c>
    </row>
    <row r="1051" spans="1:8" x14ac:dyDescent="0.3">
      <c r="A1051" t="s">
        <v>76</v>
      </c>
      <c r="B1051" s="107">
        <v>44979</v>
      </c>
      <c r="C1051" s="211">
        <v>6.0098399999999996</v>
      </c>
      <c r="D1051" s="211">
        <v>6.0023</v>
      </c>
      <c r="E1051" s="211">
        <v>6.1840299999999999</v>
      </c>
      <c r="F1051" s="111">
        <f t="shared" si="45"/>
        <v>6.0098399999999996E-2</v>
      </c>
      <c r="G1051" s="111">
        <f t="shared" si="46"/>
        <v>6.0023E-2</v>
      </c>
      <c r="H1051" s="111">
        <f t="shared" si="47"/>
        <v>6.1840300000000001E-2</v>
      </c>
    </row>
    <row r="1052" spans="1:8" x14ac:dyDescent="0.3">
      <c r="A1052" t="s">
        <v>76</v>
      </c>
      <c r="B1052" s="107">
        <v>44980</v>
      </c>
      <c r="C1052" s="211">
        <v>6.0265199999999997</v>
      </c>
      <c r="D1052" s="211">
        <v>6.0021300000000002</v>
      </c>
      <c r="E1052" s="211">
        <v>6.1838499999999996</v>
      </c>
      <c r="F1052" s="111">
        <f t="shared" si="45"/>
        <v>6.0265199999999998E-2</v>
      </c>
      <c r="G1052" s="111">
        <f t="shared" si="46"/>
        <v>6.00213E-2</v>
      </c>
      <c r="H1052" s="111">
        <f t="shared" si="47"/>
        <v>6.1838499999999998E-2</v>
      </c>
    </row>
    <row r="1053" spans="1:8" x14ac:dyDescent="0.3">
      <c r="A1053" t="s">
        <v>76</v>
      </c>
      <c r="B1053" s="107">
        <v>44981</v>
      </c>
      <c r="C1053" s="211">
        <v>6.0181899999999997</v>
      </c>
      <c r="D1053" s="211">
        <v>5.9980900000000004</v>
      </c>
      <c r="E1053" s="211">
        <v>6.1820000000000004</v>
      </c>
      <c r="F1053" s="111">
        <f t="shared" si="45"/>
        <v>6.0181899999999997E-2</v>
      </c>
      <c r="G1053" s="111">
        <f t="shared" si="46"/>
        <v>5.9980900000000004E-2</v>
      </c>
      <c r="H1053" s="111">
        <f t="shared" si="47"/>
        <v>6.1820000000000007E-2</v>
      </c>
    </row>
    <row r="1054" spans="1:8" x14ac:dyDescent="0.3">
      <c r="A1054" t="s">
        <v>76</v>
      </c>
      <c r="B1054" s="107">
        <v>44984</v>
      </c>
      <c r="C1054" s="211">
        <v>6.00082</v>
      </c>
      <c r="D1054" s="211">
        <v>5.9908400000000004</v>
      </c>
      <c r="E1054" s="211">
        <v>6.1768000000000001</v>
      </c>
      <c r="F1054" s="111">
        <f t="shared" si="45"/>
        <v>6.0008199999999998E-2</v>
      </c>
      <c r="G1054" s="111">
        <f t="shared" si="46"/>
        <v>5.9908400000000001E-2</v>
      </c>
      <c r="H1054" s="111">
        <f t="shared" si="47"/>
        <v>6.1768000000000003E-2</v>
      </c>
    </row>
    <row r="1055" spans="1:8" x14ac:dyDescent="0.3">
      <c r="A1055" t="s">
        <v>76</v>
      </c>
      <c r="B1055" s="107">
        <v>44985</v>
      </c>
      <c r="C1055" s="211">
        <v>6.0004900000000001</v>
      </c>
      <c r="D1055" s="211">
        <v>5.9866599999999996</v>
      </c>
      <c r="E1055" s="211">
        <v>6.1766399999999999</v>
      </c>
      <c r="F1055" s="111">
        <f t="shared" si="45"/>
        <v>6.00049E-2</v>
      </c>
      <c r="G1055" s="111">
        <f t="shared" si="46"/>
        <v>5.9866599999999999E-2</v>
      </c>
      <c r="H1055" s="111">
        <f t="shared" si="47"/>
        <v>6.1766399999999999E-2</v>
      </c>
    </row>
    <row r="1056" spans="1:8" x14ac:dyDescent="0.3">
      <c r="A1056" t="s">
        <v>76</v>
      </c>
      <c r="B1056" s="107">
        <v>44986</v>
      </c>
      <c r="C1056" s="211">
        <v>5.9992799999999997</v>
      </c>
      <c r="D1056" s="211">
        <v>5.9839900000000004</v>
      </c>
      <c r="E1056" s="211">
        <v>6.1731400000000001</v>
      </c>
      <c r="F1056" s="111">
        <f t="shared" si="45"/>
        <v>5.9992799999999999E-2</v>
      </c>
      <c r="G1056" s="111">
        <f t="shared" si="46"/>
        <v>5.9839900000000001E-2</v>
      </c>
      <c r="H1056" s="111">
        <f t="shared" si="47"/>
        <v>6.1731399999999999E-2</v>
      </c>
    </row>
    <row r="1057" spans="1:8" x14ac:dyDescent="0.3">
      <c r="A1057" t="s">
        <v>76</v>
      </c>
      <c r="B1057" s="107">
        <v>44987</v>
      </c>
      <c r="C1057" s="211">
        <v>5.9987000000000004</v>
      </c>
      <c r="D1057" s="211">
        <v>5.9808300000000001</v>
      </c>
      <c r="E1057" s="211">
        <v>6.1701699999999997</v>
      </c>
      <c r="F1057" s="111">
        <f t="shared" si="45"/>
        <v>5.9987000000000006E-2</v>
      </c>
      <c r="G1057" s="111">
        <f t="shared" si="46"/>
        <v>5.9808300000000002E-2</v>
      </c>
      <c r="H1057" s="111">
        <f t="shared" si="47"/>
        <v>6.1701699999999998E-2</v>
      </c>
    </row>
    <row r="1058" spans="1:8" x14ac:dyDescent="0.3">
      <c r="A1058" t="s">
        <v>76</v>
      </c>
      <c r="B1058" s="107">
        <v>44988</v>
      </c>
      <c r="C1058" s="211">
        <v>5.9950400000000004</v>
      </c>
      <c r="D1058" s="211">
        <v>5.9783200000000001</v>
      </c>
      <c r="E1058" s="211">
        <v>6.1683700000000004</v>
      </c>
      <c r="F1058" s="111">
        <f t="shared" si="45"/>
        <v>5.9950400000000001E-2</v>
      </c>
      <c r="G1058" s="111">
        <f t="shared" si="46"/>
        <v>5.9783200000000002E-2</v>
      </c>
      <c r="H1058" s="111">
        <f t="shared" si="47"/>
        <v>6.1683700000000001E-2</v>
      </c>
    </row>
    <row r="1059" spans="1:8" x14ac:dyDescent="0.3">
      <c r="A1059" t="s">
        <v>76</v>
      </c>
      <c r="B1059" s="107">
        <v>44991</v>
      </c>
      <c r="C1059" s="211">
        <v>5.9824599999999997</v>
      </c>
      <c r="D1059" s="211">
        <v>5.9598100000000001</v>
      </c>
      <c r="E1059" s="211">
        <v>6.1627700000000001</v>
      </c>
      <c r="F1059" s="111">
        <f t="shared" si="45"/>
        <v>5.9824599999999999E-2</v>
      </c>
      <c r="G1059" s="111">
        <f t="shared" si="46"/>
        <v>5.9598100000000001E-2</v>
      </c>
      <c r="H1059" s="111">
        <f t="shared" si="47"/>
        <v>6.1627700000000001E-2</v>
      </c>
    </row>
    <row r="1060" spans="1:8" x14ac:dyDescent="0.3">
      <c r="A1060" t="s">
        <v>76</v>
      </c>
      <c r="B1060" s="107">
        <v>44992</v>
      </c>
      <c r="C1060" s="211">
        <v>5.9611099999999997</v>
      </c>
      <c r="D1060" s="211">
        <v>5.9541399999999998</v>
      </c>
      <c r="E1060" s="211">
        <v>6.1588500000000002</v>
      </c>
      <c r="F1060" s="111">
        <f t="shared" si="45"/>
        <v>5.96111E-2</v>
      </c>
      <c r="G1060" s="111">
        <f t="shared" si="46"/>
        <v>5.9541399999999994E-2</v>
      </c>
      <c r="H1060" s="111">
        <f t="shared" si="47"/>
        <v>6.1588500000000004E-2</v>
      </c>
    </row>
    <row r="1061" spans="1:8" x14ac:dyDescent="0.3">
      <c r="A1061" t="s">
        <v>76</v>
      </c>
      <c r="B1061" s="107">
        <v>44993</v>
      </c>
      <c r="C1061" s="211">
        <v>5.9515399999999996</v>
      </c>
      <c r="D1061" s="211">
        <v>5.9471699999999998</v>
      </c>
      <c r="E1061" s="211">
        <v>6.1551499999999999</v>
      </c>
      <c r="F1061" s="111">
        <f t="shared" si="45"/>
        <v>5.9515399999999996E-2</v>
      </c>
      <c r="G1061" s="111">
        <f t="shared" si="46"/>
        <v>5.9471699999999995E-2</v>
      </c>
      <c r="H1061" s="111">
        <f t="shared" si="47"/>
        <v>6.1551500000000002E-2</v>
      </c>
    </row>
    <row r="1062" spans="1:8" x14ac:dyDescent="0.3">
      <c r="A1062" t="s">
        <v>76</v>
      </c>
      <c r="B1062" s="107">
        <v>44994</v>
      </c>
      <c r="C1062" s="211">
        <v>5.95024</v>
      </c>
      <c r="D1062" s="211">
        <v>5.9458799999999998</v>
      </c>
      <c r="E1062" s="211">
        <v>6.1524099999999997</v>
      </c>
      <c r="F1062" s="111">
        <f t="shared" si="45"/>
        <v>5.9502399999999997E-2</v>
      </c>
      <c r="G1062" s="111">
        <f t="shared" si="46"/>
        <v>5.9458799999999999E-2</v>
      </c>
      <c r="H1062" s="111">
        <f t="shared" si="47"/>
        <v>6.1524099999999998E-2</v>
      </c>
    </row>
    <row r="1063" spans="1:8" x14ac:dyDescent="0.3">
      <c r="A1063" t="s">
        <v>76</v>
      </c>
      <c r="B1063" s="107">
        <v>44995</v>
      </c>
      <c r="C1063" s="211">
        <v>5.94339</v>
      </c>
      <c r="D1063" s="211">
        <v>5.9465000000000003</v>
      </c>
      <c r="E1063" s="211">
        <v>6.1521100000000004</v>
      </c>
      <c r="F1063" s="111">
        <f t="shared" si="45"/>
        <v>5.9433899999999998E-2</v>
      </c>
      <c r="G1063" s="111">
        <f t="shared" si="46"/>
        <v>5.9465000000000004E-2</v>
      </c>
      <c r="H1063" s="111">
        <f t="shared" si="47"/>
        <v>6.1521100000000002E-2</v>
      </c>
    </row>
    <row r="1064" spans="1:8" x14ac:dyDescent="0.3">
      <c r="A1064" t="s">
        <v>76</v>
      </c>
      <c r="B1064" s="107">
        <v>44998</v>
      </c>
      <c r="C1064" s="211">
        <v>5.9132699999999998</v>
      </c>
      <c r="D1064" s="211">
        <v>5.9453199999999997</v>
      </c>
      <c r="E1064" s="211">
        <v>6.1424599999999998</v>
      </c>
      <c r="F1064" s="111">
        <f t="shared" si="45"/>
        <v>5.9132699999999996E-2</v>
      </c>
      <c r="G1064" s="111">
        <f t="shared" si="46"/>
        <v>5.9453199999999998E-2</v>
      </c>
      <c r="H1064" s="111">
        <f t="shared" si="47"/>
        <v>6.1424599999999996E-2</v>
      </c>
    </row>
    <row r="1065" spans="1:8" x14ac:dyDescent="0.3">
      <c r="A1065" t="s">
        <v>76</v>
      </c>
      <c r="B1065" s="107">
        <v>44999</v>
      </c>
      <c r="C1065" s="211">
        <v>5.9037699999999997</v>
      </c>
      <c r="D1065" s="211">
        <v>5.9422800000000002</v>
      </c>
      <c r="E1065" s="211">
        <v>6.1396100000000002</v>
      </c>
      <c r="F1065" s="111">
        <f t="shared" si="45"/>
        <v>5.9037699999999999E-2</v>
      </c>
      <c r="G1065" s="111">
        <f t="shared" si="46"/>
        <v>5.9422800000000005E-2</v>
      </c>
      <c r="H1065" s="111">
        <f t="shared" si="47"/>
        <v>6.1396100000000002E-2</v>
      </c>
    </row>
    <row r="1066" spans="1:8" x14ac:dyDescent="0.3">
      <c r="A1066" t="s">
        <v>76</v>
      </c>
      <c r="B1066" s="107">
        <v>45000</v>
      </c>
      <c r="C1066" s="211">
        <v>5.8983499999999998</v>
      </c>
      <c r="D1066" s="211">
        <v>5.94055</v>
      </c>
      <c r="E1066" s="211">
        <v>6.1390599999999997</v>
      </c>
      <c r="F1066" s="111">
        <f t="shared" si="45"/>
        <v>5.8983499999999994E-2</v>
      </c>
      <c r="G1066" s="111">
        <f t="shared" si="46"/>
        <v>5.94055E-2</v>
      </c>
      <c r="H1066" s="111">
        <f t="shared" si="47"/>
        <v>6.1390599999999997E-2</v>
      </c>
    </row>
    <row r="1067" spans="1:8" x14ac:dyDescent="0.3">
      <c r="A1067" t="s">
        <v>76</v>
      </c>
      <c r="B1067" s="107">
        <v>45001</v>
      </c>
      <c r="C1067" s="211">
        <v>5.8946199999999997</v>
      </c>
      <c r="D1067" s="211">
        <v>5.9374000000000002</v>
      </c>
      <c r="E1067" s="211">
        <v>6.1369499999999997</v>
      </c>
      <c r="F1067" s="111">
        <f t="shared" si="45"/>
        <v>5.8946199999999997E-2</v>
      </c>
      <c r="G1067" s="111">
        <f t="shared" si="46"/>
        <v>5.9374000000000003E-2</v>
      </c>
      <c r="H1067" s="111">
        <f t="shared" si="47"/>
        <v>6.1369499999999994E-2</v>
      </c>
    </row>
    <row r="1068" spans="1:8" x14ac:dyDescent="0.3">
      <c r="A1068" t="s">
        <v>76</v>
      </c>
      <c r="B1068" s="107">
        <v>45002</v>
      </c>
      <c r="C1068" s="211">
        <v>5.8961300000000003</v>
      </c>
      <c r="D1068" s="211">
        <v>5.9403800000000002</v>
      </c>
      <c r="E1068" s="211">
        <v>6.1378700000000004</v>
      </c>
      <c r="F1068" s="111">
        <f t="shared" si="45"/>
        <v>5.8961300000000001E-2</v>
      </c>
      <c r="G1068" s="111">
        <f t="shared" si="46"/>
        <v>5.94038E-2</v>
      </c>
      <c r="H1068" s="111">
        <f t="shared" si="47"/>
        <v>6.1378700000000001E-2</v>
      </c>
    </row>
    <row r="1069" spans="1:8" x14ac:dyDescent="0.3">
      <c r="A1069" t="s">
        <v>76</v>
      </c>
      <c r="B1069" s="107">
        <v>45005</v>
      </c>
      <c r="C1069" s="211">
        <v>5.8851500000000003</v>
      </c>
      <c r="D1069" s="211">
        <v>5.9372100000000003</v>
      </c>
      <c r="E1069" s="211">
        <v>6.12866</v>
      </c>
      <c r="F1069" s="111">
        <f t="shared" si="45"/>
        <v>5.8851500000000001E-2</v>
      </c>
      <c r="G1069" s="111">
        <f t="shared" si="46"/>
        <v>5.9372100000000004E-2</v>
      </c>
      <c r="H1069" s="111">
        <f t="shared" si="47"/>
        <v>6.1286599999999997E-2</v>
      </c>
    </row>
    <row r="1070" spans="1:8" x14ac:dyDescent="0.3">
      <c r="A1070" t="s">
        <v>76</v>
      </c>
      <c r="B1070" s="107">
        <v>45006</v>
      </c>
      <c r="C1070" s="211">
        <v>5.8715900000000003</v>
      </c>
      <c r="D1070" s="211">
        <v>5.9358000000000004</v>
      </c>
      <c r="E1070" s="211">
        <v>6.1249799999999999</v>
      </c>
      <c r="F1070" s="111">
        <f t="shared" si="45"/>
        <v>5.8715900000000001E-2</v>
      </c>
      <c r="G1070" s="111">
        <f t="shared" si="46"/>
        <v>5.9358000000000001E-2</v>
      </c>
      <c r="H1070" s="111">
        <f t="shared" si="47"/>
        <v>6.12498E-2</v>
      </c>
    </row>
    <row r="1071" spans="1:8" x14ac:dyDescent="0.3">
      <c r="A1071" t="s">
        <v>76</v>
      </c>
      <c r="B1071" s="107">
        <v>45007</v>
      </c>
      <c r="C1071" s="211">
        <v>5.8697299999999997</v>
      </c>
      <c r="D1071" s="211">
        <v>5.9358300000000002</v>
      </c>
      <c r="E1071" s="211">
        <v>6.1228400000000001</v>
      </c>
      <c r="F1071" s="111">
        <f t="shared" si="45"/>
        <v>5.8697299999999994E-2</v>
      </c>
      <c r="G1071" s="111">
        <f t="shared" si="46"/>
        <v>5.9358300000000003E-2</v>
      </c>
      <c r="H1071" s="111">
        <f t="shared" si="47"/>
        <v>6.1228400000000002E-2</v>
      </c>
    </row>
    <row r="1072" spans="1:8" x14ac:dyDescent="0.3">
      <c r="A1072" t="s">
        <v>76</v>
      </c>
      <c r="B1072" s="107">
        <v>45008</v>
      </c>
      <c r="C1072" s="211">
        <v>5.86944</v>
      </c>
      <c r="D1072" s="211">
        <v>5.9382299999999999</v>
      </c>
      <c r="E1072" s="211">
        <v>6.1209300000000004</v>
      </c>
      <c r="F1072" s="111">
        <f t="shared" si="45"/>
        <v>5.8694400000000001E-2</v>
      </c>
      <c r="G1072" s="111">
        <f t="shared" si="46"/>
        <v>5.9382299999999999E-2</v>
      </c>
      <c r="H1072" s="111">
        <f t="shared" si="47"/>
        <v>6.1209300000000001E-2</v>
      </c>
    </row>
    <row r="1073" spans="1:8" x14ac:dyDescent="0.3">
      <c r="A1073" t="s">
        <v>76</v>
      </c>
      <c r="B1073" s="107">
        <v>45009</v>
      </c>
      <c r="C1073" s="211">
        <v>5.87425</v>
      </c>
      <c r="D1073" s="211">
        <v>5.9388300000000003</v>
      </c>
      <c r="E1073" s="211">
        <v>6.12073</v>
      </c>
      <c r="F1073" s="111">
        <f t="shared" si="45"/>
        <v>5.8742500000000003E-2</v>
      </c>
      <c r="G1073" s="111">
        <f t="shared" si="46"/>
        <v>5.9388300000000005E-2</v>
      </c>
      <c r="H1073" s="111">
        <f t="shared" si="47"/>
        <v>6.1207299999999999E-2</v>
      </c>
    </row>
    <row r="1074" spans="1:8" x14ac:dyDescent="0.3">
      <c r="A1074" t="s">
        <v>76</v>
      </c>
      <c r="B1074" s="107">
        <v>45012</v>
      </c>
      <c r="C1074" s="211">
        <v>5.87554</v>
      </c>
      <c r="D1074" s="211">
        <v>5.9330699999999998</v>
      </c>
      <c r="E1074" s="211">
        <v>6.11435</v>
      </c>
      <c r="F1074" s="111">
        <f t="shared" si="45"/>
        <v>5.8755399999999999E-2</v>
      </c>
      <c r="G1074" s="111">
        <f t="shared" si="46"/>
        <v>5.93307E-2</v>
      </c>
      <c r="H1074" s="111">
        <f t="shared" si="47"/>
        <v>6.1143499999999996E-2</v>
      </c>
    </row>
    <row r="1075" spans="1:8" x14ac:dyDescent="0.3">
      <c r="A1075" t="s">
        <v>76</v>
      </c>
      <c r="B1075" s="107">
        <v>45013</v>
      </c>
      <c r="C1075" s="211">
        <v>5.8729199999999997</v>
      </c>
      <c r="D1075" s="211">
        <v>5.9320599999999999</v>
      </c>
      <c r="E1075" s="211">
        <v>6.1122199999999998</v>
      </c>
      <c r="F1075" s="111">
        <f t="shared" si="45"/>
        <v>5.8729199999999995E-2</v>
      </c>
      <c r="G1075" s="111">
        <f t="shared" si="46"/>
        <v>5.9320600000000001E-2</v>
      </c>
      <c r="H1075" s="111">
        <f t="shared" si="47"/>
        <v>6.1122199999999995E-2</v>
      </c>
    </row>
    <row r="1076" spans="1:8" x14ac:dyDescent="0.3">
      <c r="A1076" t="s">
        <v>76</v>
      </c>
      <c r="B1076" s="107">
        <v>45014</v>
      </c>
      <c r="C1076" s="211">
        <v>5.8793800000000003</v>
      </c>
      <c r="D1076" s="211">
        <v>5.9326800000000004</v>
      </c>
      <c r="E1076" s="211">
        <v>6.1121800000000004</v>
      </c>
      <c r="F1076" s="111">
        <f t="shared" si="45"/>
        <v>5.87938E-2</v>
      </c>
      <c r="G1076" s="111">
        <f t="shared" si="46"/>
        <v>5.9326800000000006E-2</v>
      </c>
      <c r="H1076" s="111">
        <f t="shared" si="47"/>
        <v>6.1121800000000004E-2</v>
      </c>
    </row>
    <row r="1077" spans="1:8" x14ac:dyDescent="0.3">
      <c r="A1077" t="s">
        <v>76</v>
      </c>
      <c r="B1077" s="107">
        <v>45015</v>
      </c>
      <c r="C1077" s="211">
        <v>5.88504</v>
      </c>
      <c r="D1077" s="211">
        <v>5.9373300000000002</v>
      </c>
      <c r="E1077" s="211">
        <v>6.1129499999999997</v>
      </c>
      <c r="F1077" s="111">
        <f t="shared" si="45"/>
        <v>5.8850399999999997E-2</v>
      </c>
      <c r="G1077" s="111">
        <f t="shared" si="46"/>
        <v>5.9373300000000004E-2</v>
      </c>
      <c r="H1077" s="111">
        <f t="shared" si="47"/>
        <v>6.1129499999999996E-2</v>
      </c>
    </row>
    <row r="1078" spans="1:8" x14ac:dyDescent="0.3">
      <c r="A1078" t="s">
        <v>76</v>
      </c>
      <c r="B1078" s="107">
        <v>45016</v>
      </c>
      <c r="C1078" s="211">
        <v>5.8855300000000002</v>
      </c>
      <c r="D1078" s="211">
        <v>5.9375600000000004</v>
      </c>
      <c r="E1078" s="211">
        <v>6.1126100000000001</v>
      </c>
      <c r="F1078" s="111">
        <f t="shared" si="45"/>
        <v>5.8855299999999999E-2</v>
      </c>
      <c r="G1078" s="111">
        <f t="shared" si="46"/>
        <v>5.9375600000000001E-2</v>
      </c>
      <c r="H1078" s="111">
        <f t="shared" si="47"/>
        <v>6.1126100000000003E-2</v>
      </c>
    </row>
    <row r="1079" spans="1:8" x14ac:dyDescent="0.3">
      <c r="A1079" t="s">
        <v>76</v>
      </c>
      <c r="B1079" s="107">
        <v>45019</v>
      </c>
      <c r="C1079" s="211">
        <v>5.8458500000000004</v>
      </c>
      <c r="D1079" s="211">
        <v>5.9545199999999996</v>
      </c>
      <c r="E1079" s="211">
        <v>6.1076800000000002</v>
      </c>
      <c r="F1079" s="111">
        <f t="shared" ref="F1079:F1142" si="48">C1079/100</f>
        <v>5.8458500000000004E-2</v>
      </c>
      <c r="G1079" s="111">
        <f t="shared" ref="G1079:G1142" si="49">D1079/100</f>
        <v>5.9545199999999993E-2</v>
      </c>
      <c r="H1079" s="111">
        <f t="shared" ref="H1079:H1142" si="50">E1079/100</f>
        <v>6.1076800000000001E-2</v>
      </c>
    </row>
    <row r="1080" spans="1:8" x14ac:dyDescent="0.3">
      <c r="A1080" t="s">
        <v>76</v>
      </c>
      <c r="B1080" s="107">
        <v>45020</v>
      </c>
      <c r="C1080" s="211">
        <v>5.85128</v>
      </c>
      <c r="D1080" s="211">
        <v>5.9568300000000001</v>
      </c>
      <c r="E1080" s="211">
        <v>6.1066200000000004</v>
      </c>
      <c r="F1080" s="111">
        <f t="shared" si="48"/>
        <v>5.8512800000000004E-2</v>
      </c>
      <c r="G1080" s="111">
        <f t="shared" si="49"/>
        <v>5.9568299999999998E-2</v>
      </c>
      <c r="H1080" s="111">
        <f t="shared" si="50"/>
        <v>6.1066200000000001E-2</v>
      </c>
    </row>
    <row r="1081" spans="1:8" x14ac:dyDescent="0.3">
      <c r="A1081" t="s">
        <v>76</v>
      </c>
      <c r="B1081" s="107">
        <v>45021</v>
      </c>
      <c r="C1081" s="211">
        <v>5.8487099999999996</v>
      </c>
      <c r="D1081" s="211">
        <v>5.9543400000000002</v>
      </c>
      <c r="E1081" s="211">
        <v>6.1019600000000001</v>
      </c>
      <c r="F1081" s="111">
        <f t="shared" si="48"/>
        <v>5.8487099999999993E-2</v>
      </c>
      <c r="G1081" s="111">
        <f t="shared" si="49"/>
        <v>5.9543400000000003E-2</v>
      </c>
      <c r="H1081" s="111">
        <f t="shared" si="50"/>
        <v>6.10196E-2</v>
      </c>
    </row>
    <row r="1082" spans="1:8" x14ac:dyDescent="0.3">
      <c r="A1082" t="s">
        <v>76</v>
      </c>
      <c r="B1082" s="107">
        <v>45022</v>
      </c>
      <c r="C1082" s="211">
        <v>5.8440899999999996</v>
      </c>
      <c r="D1082" s="211">
        <v>5.9531599999999996</v>
      </c>
      <c r="E1082" s="211">
        <v>6.0978300000000001</v>
      </c>
      <c r="F1082" s="111">
        <f t="shared" si="48"/>
        <v>5.8440899999999997E-2</v>
      </c>
      <c r="G1082" s="111">
        <f t="shared" si="49"/>
        <v>5.9531599999999997E-2</v>
      </c>
      <c r="H1082" s="111">
        <f t="shared" si="50"/>
        <v>6.0978299999999999E-2</v>
      </c>
    </row>
    <row r="1083" spans="1:8" x14ac:dyDescent="0.3">
      <c r="A1083" t="s">
        <v>76</v>
      </c>
      <c r="B1083" s="107">
        <v>45023</v>
      </c>
      <c r="C1083" s="211">
        <v>5.8493700000000004</v>
      </c>
      <c r="D1083" s="211">
        <v>5.9524600000000003</v>
      </c>
      <c r="E1083" s="211">
        <v>6.0939899999999998</v>
      </c>
      <c r="F1083" s="111">
        <f t="shared" si="48"/>
        <v>5.8493700000000003E-2</v>
      </c>
      <c r="G1083" s="111">
        <f t="shared" si="49"/>
        <v>5.9524600000000004E-2</v>
      </c>
      <c r="H1083" s="111">
        <f t="shared" si="50"/>
        <v>6.0939899999999998E-2</v>
      </c>
    </row>
    <row r="1084" spans="1:8" x14ac:dyDescent="0.3">
      <c r="A1084" t="s">
        <v>76</v>
      </c>
      <c r="B1084" s="107">
        <v>45027</v>
      </c>
      <c r="C1084" s="211">
        <v>5.8165399999999998</v>
      </c>
      <c r="D1084" s="211">
        <v>5.9250699999999998</v>
      </c>
      <c r="E1084" s="211">
        <v>6.0793999999999997</v>
      </c>
      <c r="F1084" s="111">
        <f t="shared" si="48"/>
        <v>5.8165399999999999E-2</v>
      </c>
      <c r="G1084" s="111">
        <f t="shared" si="49"/>
        <v>5.9250699999999996E-2</v>
      </c>
      <c r="H1084" s="111">
        <f t="shared" si="50"/>
        <v>6.0793999999999994E-2</v>
      </c>
    </row>
    <row r="1085" spans="1:8" x14ac:dyDescent="0.3">
      <c r="A1085" t="s">
        <v>76</v>
      </c>
      <c r="B1085" s="107">
        <v>45028</v>
      </c>
      <c r="C1085" s="211">
        <v>5.8236999999999997</v>
      </c>
      <c r="D1085" s="211">
        <v>5.9261499999999998</v>
      </c>
      <c r="E1085" s="211">
        <v>6.0774400000000002</v>
      </c>
      <c r="F1085" s="111">
        <f t="shared" si="48"/>
        <v>5.8236999999999997E-2</v>
      </c>
      <c r="G1085" s="111">
        <f t="shared" si="49"/>
        <v>5.9261499999999995E-2</v>
      </c>
      <c r="H1085" s="111">
        <f t="shared" si="50"/>
        <v>6.0774399999999999E-2</v>
      </c>
    </row>
    <row r="1086" spans="1:8" x14ac:dyDescent="0.3">
      <c r="A1086" t="s">
        <v>76</v>
      </c>
      <c r="B1086" s="107">
        <v>45029</v>
      </c>
      <c r="C1086" s="211">
        <v>5.8214899999999998</v>
      </c>
      <c r="D1086" s="211">
        <v>5.9276299999999997</v>
      </c>
      <c r="E1086" s="211">
        <v>6.0756100000000002</v>
      </c>
      <c r="F1086" s="111">
        <f t="shared" si="48"/>
        <v>5.82149E-2</v>
      </c>
      <c r="G1086" s="111">
        <f t="shared" si="49"/>
        <v>5.9276299999999997E-2</v>
      </c>
      <c r="H1086" s="111">
        <f t="shared" si="50"/>
        <v>6.07561E-2</v>
      </c>
    </row>
    <row r="1087" spans="1:8" x14ac:dyDescent="0.3">
      <c r="A1087" t="s">
        <v>76</v>
      </c>
      <c r="B1087" s="107">
        <v>45030</v>
      </c>
      <c r="C1087" s="211">
        <v>5.8329700000000004</v>
      </c>
      <c r="D1087" s="211">
        <v>5.9298900000000003</v>
      </c>
      <c r="E1087" s="211">
        <v>6.0737899999999998</v>
      </c>
      <c r="F1087" s="111">
        <f t="shared" si="48"/>
        <v>5.8329700000000005E-2</v>
      </c>
      <c r="G1087" s="111">
        <f t="shared" si="49"/>
        <v>5.9298900000000002E-2</v>
      </c>
      <c r="H1087" s="111">
        <f t="shared" si="50"/>
        <v>6.0737899999999997E-2</v>
      </c>
    </row>
    <row r="1088" spans="1:8" x14ac:dyDescent="0.3">
      <c r="A1088" t="s">
        <v>76</v>
      </c>
      <c r="B1088" s="107">
        <v>45033</v>
      </c>
      <c r="C1088" s="211">
        <v>5.8353299999999999</v>
      </c>
      <c r="D1088" s="211">
        <v>5.9334600000000002</v>
      </c>
      <c r="E1088" s="211">
        <v>6.0677199999999996</v>
      </c>
      <c r="F1088" s="111">
        <f t="shared" si="48"/>
        <v>5.8353299999999997E-2</v>
      </c>
      <c r="G1088" s="111">
        <f t="shared" si="49"/>
        <v>5.9334600000000001E-2</v>
      </c>
      <c r="H1088" s="111">
        <f t="shared" si="50"/>
        <v>6.0677199999999994E-2</v>
      </c>
    </row>
    <row r="1089" spans="1:8" x14ac:dyDescent="0.3">
      <c r="A1089" t="s">
        <v>76</v>
      </c>
      <c r="B1089" s="107">
        <v>45034</v>
      </c>
      <c r="C1089" s="211">
        <v>5.8402799999999999</v>
      </c>
      <c r="D1089" s="211">
        <v>5.9323100000000002</v>
      </c>
      <c r="E1089" s="211">
        <v>6.0649300000000004</v>
      </c>
      <c r="F1089" s="111">
        <f t="shared" si="48"/>
        <v>5.8402799999999998E-2</v>
      </c>
      <c r="G1089" s="111">
        <f t="shared" si="49"/>
        <v>5.9323100000000004E-2</v>
      </c>
      <c r="H1089" s="111">
        <f t="shared" si="50"/>
        <v>6.0649300000000003E-2</v>
      </c>
    </row>
    <row r="1090" spans="1:8" x14ac:dyDescent="0.3">
      <c r="A1090" t="s">
        <v>76</v>
      </c>
      <c r="B1090" s="107">
        <v>45035</v>
      </c>
      <c r="C1090" s="211">
        <v>5.8528399999999996</v>
      </c>
      <c r="D1090" s="211">
        <v>5.9363299999999999</v>
      </c>
      <c r="E1090" s="211">
        <v>6.0643500000000001</v>
      </c>
      <c r="F1090" s="111">
        <f t="shared" si="48"/>
        <v>5.8528399999999994E-2</v>
      </c>
      <c r="G1090" s="111">
        <f t="shared" si="49"/>
        <v>5.9363300000000001E-2</v>
      </c>
      <c r="H1090" s="111">
        <f t="shared" si="50"/>
        <v>6.0643500000000003E-2</v>
      </c>
    </row>
    <row r="1091" spans="1:8" x14ac:dyDescent="0.3">
      <c r="A1091" t="s">
        <v>76</v>
      </c>
      <c r="B1091" s="107">
        <v>45036</v>
      </c>
      <c r="C1091" s="211">
        <v>5.8443100000000001</v>
      </c>
      <c r="D1091" s="211">
        <v>5.9389200000000004</v>
      </c>
      <c r="E1091" s="211">
        <v>6.0636599999999996</v>
      </c>
      <c r="F1091" s="111">
        <f t="shared" si="48"/>
        <v>5.8443099999999998E-2</v>
      </c>
      <c r="G1091" s="111">
        <f t="shared" si="49"/>
        <v>5.9389200000000003E-2</v>
      </c>
      <c r="H1091" s="111">
        <f t="shared" si="50"/>
        <v>6.0636599999999999E-2</v>
      </c>
    </row>
    <row r="1092" spans="1:8" x14ac:dyDescent="0.3">
      <c r="A1092" t="s">
        <v>76</v>
      </c>
      <c r="B1092" s="107">
        <v>45037</v>
      </c>
      <c r="C1092" s="211">
        <v>5.84924</v>
      </c>
      <c r="D1092" s="211">
        <v>5.9403499999999996</v>
      </c>
      <c r="E1092" s="211">
        <v>6.0624200000000004</v>
      </c>
      <c r="F1092" s="111">
        <f t="shared" si="48"/>
        <v>5.84924E-2</v>
      </c>
      <c r="G1092" s="111">
        <f t="shared" si="49"/>
        <v>5.9403499999999998E-2</v>
      </c>
      <c r="H1092" s="111">
        <f t="shared" si="50"/>
        <v>6.0624200000000003E-2</v>
      </c>
    </row>
    <row r="1093" spans="1:8" x14ac:dyDescent="0.3">
      <c r="A1093" t="s">
        <v>76</v>
      </c>
      <c r="B1093" s="107">
        <v>45040</v>
      </c>
      <c r="C1093" s="211">
        <v>5.8685499999999999</v>
      </c>
      <c r="D1093" s="211">
        <v>5.9506899999999998</v>
      </c>
      <c r="E1093" s="211">
        <v>6.0625900000000001</v>
      </c>
      <c r="F1093" s="111">
        <f t="shared" si="48"/>
        <v>5.8685500000000002E-2</v>
      </c>
      <c r="G1093" s="111">
        <f t="shared" si="49"/>
        <v>5.9506900000000001E-2</v>
      </c>
      <c r="H1093" s="111">
        <f t="shared" si="50"/>
        <v>6.0625900000000003E-2</v>
      </c>
    </row>
    <row r="1094" spans="1:8" x14ac:dyDescent="0.3">
      <c r="A1094" t="s">
        <v>76</v>
      </c>
      <c r="B1094" s="107">
        <v>45041</v>
      </c>
      <c r="C1094" s="211">
        <v>5.8744699999999996</v>
      </c>
      <c r="D1094" s="211">
        <v>5.9535900000000002</v>
      </c>
      <c r="E1094" s="211">
        <v>6.0618400000000001</v>
      </c>
      <c r="F1094" s="111">
        <f t="shared" si="48"/>
        <v>5.8744699999999997E-2</v>
      </c>
      <c r="G1094" s="111">
        <f t="shared" si="49"/>
        <v>5.9535900000000003E-2</v>
      </c>
      <c r="H1094" s="111">
        <f t="shared" si="50"/>
        <v>6.0618400000000003E-2</v>
      </c>
    </row>
    <row r="1095" spans="1:8" x14ac:dyDescent="0.3">
      <c r="A1095" t="s">
        <v>76</v>
      </c>
      <c r="B1095" s="107">
        <v>45042</v>
      </c>
      <c r="C1095" s="211">
        <v>5.8665099999999999</v>
      </c>
      <c r="D1095" s="211">
        <v>5.9502199999999998</v>
      </c>
      <c r="E1095" s="211">
        <v>6.0591200000000001</v>
      </c>
      <c r="F1095" s="111">
        <f t="shared" si="48"/>
        <v>5.8665099999999998E-2</v>
      </c>
      <c r="G1095" s="111">
        <f t="shared" si="49"/>
        <v>5.9502199999999998E-2</v>
      </c>
      <c r="H1095" s="111">
        <f t="shared" si="50"/>
        <v>6.0591199999999998E-2</v>
      </c>
    </row>
    <row r="1096" spans="1:8" x14ac:dyDescent="0.3">
      <c r="A1096" t="s">
        <v>76</v>
      </c>
      <c r="B1096" s="107">
        <v>45043</v>
      </c>
      <c r="C1096" s="211">
        <v>5.88828</v>
      </c>
      <c r="D1096" s="211">
        <v>5.9519200000000003</v>
      </c>
      <c r="E1096" s="211">
        <v>6.0600500000000004</v>
      </c>
      <c r="F1096" s="111">
        <f t="shared" si="48"/>
        <v>5.8882799999999999E-2</v>
      </c>
      <c r="G1096" s="111">
        <f t="shared" si="49"/>
        <v>5.9519200000000001E-2</v>
      </c>
      <c r="H1096" s="111">
        <f t="shared" si="50"/>
        <v>6.0600500000000002E-2</v>
      </c>
    </row>
    <row r="1097" spans="1:8" x14ac:dyDescent="0.3">
      <c r="A1097" t="s">
        <v>76</v>
      </c>
      <c r="B1097" s="107">
        <v>45044</v>
      </c>
      <c r="C1097" s="211">
        <v>5.8930100000000003</v>
      </c>
      <c r="D1097" s="211">
        <v>5.9537899999999997</v>
      </c>
      <c r="E1097" s="211">
        <v>6.0591400000000002</v>
      </c>
      <c r="F1097" s="111">
        <f t="shared" si="48"/>
        <v>5.8930100000000006E-2</v>
      </c>
      <c r="G1097" s="111">
        <f t="shared" si="49"/>
        <v>5.9537899999999998E-2</v>
      </c>
      <c r="H1097" s="111">
        <f t="shared" si="50"/>
        <v>6.0591400000000004E-2</v>
      </c>
    </row>
    <row r="1098" spans="1:8" x14ac:dyDescent="0.3">
      <c r="A1098" t="s">
        <v>76</v>
      </c>
      <c r="B1098" s="107">
        <v>45048</v>
      </c>
      <c r="C1098" s="211">
        <v>5.8392900000000001</v>
      </c>
      <c r="D1098" s="211">
        <v>5.9183399999999997</v>
      </c>
      <c r="E1098" s="211">
        <v>6.03925</v>
      </c>
      <c r="F1098" s="111">
        <f t="shared" si="48"/>
        <v>5.8392899999999998E-2</v>
      </c>
      <c r="G1098" s="111">
        <f t="shared" si="49"/>
        <v>5.9183399999999997E-2</v>
      </c>
      <c r="H1098" s="111">
        <f t="shared" si="50"/>
        <v>6.0392500000000002E-2</v>
      </c>
    </row>
    <row r="1099" spans="1:8" x14ac:dyDescent="0.3">
      <c r="A1099" t="s">
        <v>76</v>
      </c>
      <c r="B1099" s="107">
        <v>45050</v>
      </c>
      <c r="C1099" s="211">
        <v>5.8493000000000004</v>
      </c>
      <c r="D1099" s="211">
        <v>5.9239300000000004</v>
      </c>
      <c r="E1099" s="211">
        <v>6.03498</v>
      </c>
      <c r="F1099" s="111">
        <f t="shared" si="48"/>
        <v>5.8493000000000003E-2</v>
      </c>
      <c r="G1099" s="111">
        <f t="shared" si="49"/>
        <v>5.9239300000000002E-2</v>
      </c>
      <c r="H1099" s="111">
        <f t="shared" si="50"/>
        <v>6.0349800000000002E-2</v>
      </c>
    </row>
    <row r="1100" spans="1:8" x14ac:dyDescent="0.3">
      <c r="A1100" t="s">
        <v>76</v>
      </c>
      <c r="B1100" s="107">
        <v>45051</v>
      </c>
      <c r="C1100" s="211">
        <v>5.8466199999999997</v>
      </c>
      <c r="D1100" s="211">
        <v>5.9218999999999999</v>
      </c>
      <c r="E1100" s="211">
        <v>6.0338399999999996</v>
      </c>
      <c r="F1100" s="111">
        <f t="shared" si="48"/>
        <v>5.8466199999999996E-2</v>
      </c>
      <c r="G1100" s="111">
        <f t="shared" si="49"/>
        <v>5.9219000000000001E-2</v>
      </c>
      <c r="H1100" s="111">
        <f t="shared" si="50"/>
        <v>6.0338399999999993E-2</v>
      </c>
    </row>
    <row r="1101" spans="1:8" x14ac:dyDescent="0.3">
      <c r="A1101" t="s">
        <v>76</v>
      </c>
      <c r="B1101" s="107">
        <v>45054</v>
      </c>
      <c r="C1101" s="211">
        <v>5.8553199999999999</v>
      </c>
      <c r="D1101" s="211">
        <v>5.9142200000000003</v>
      </c>
      <c r="E1101" s="211">
        <v>6.0202499999999999</v>
      </c>
      <c r="F1101" s="111">
        <f t="shared" si="48"/>
        <v>5.85532E-2</v>
      </c>
      <c r="G1101" s="111">
        <f t="shared" si="49"/>
        <v>5.9142200000000006E-2</v>
      </c>
      <c r="H1101" s="111">
        <f t="shared" si="50"/>
        <v>6.0202499999999999E-2</v>
      </c>
    </row>
    <row r="1102" spans="1:8" x14ac:dyDescent="0.3">
      <c r="A1102" t="s">
        <v>76</v>
      </c>
      <c r="B1102" s="107">
        <v>45055</v>
      </c>
      <c r="C1102" s="211">
        <v>5.8589200000000003</v>
      </c>
      <c r="D1102" s="211">
        <v>5.9140600000000001</v>
      </c>
      <c r="E1102" s="211">
        <v>6.0168600000000003</v>
      </c>
      <c r="F1102" s="111">
        <f t="shared" si="48"/>
        <v>5.8589200000000001E-2</v>
      </c>
      <c r="G1102" s="111">
        <f t="shared" si="49"/>
        <v>5.9140600000000002E-2</v>
      </c>
      <c r="H1102" s="111">
        <f t="shared" si="50"/>
        <v>6.0168600000000003E-2</v>
      </c>
    </row>
    <row r="1103" spans="1:8" x14ac:dyDescent="0.3">
      <c r="A1103" t="s">
        <v>76</v>
      </c>
      <c r="B1103" s="107">
        <v>45056</v>
      </c>
      <c r="C1103" s="211">
        <v>5.8615700000000004</v>
      </c>
      <c r="D1103" s="211">
        <v>5.91188</v>
      </c>
      <c r="E1103" s="211">
        <v>6.01356</v>
      </c>
      <c r="F1103" s="111">
        <f t="shared" si="48"/>
        <v>5.8615700000000007E-2</v>
      </c>
      <c r="G1103" s="111">
        <f t="shared" si="49"/>
        <v>5.9118799999999999E-2</v>
      </c>
      <c r="H1103" s="111">
        <f t="shared" si="50"/>
        <v>6.0135599999999997E-2</v>
      </c>
    </row>
    <row r="1104" spans="1:8" x14ac:dyDescent="0.3">
      <c r="A1104" t="s">
        <v>76</v>
      </c>
      <c r="B1104" s="107">
        <v>45057</v>
      </c>
      <c r="C1104" s="211">
        <v>5.9059999999999997</v>
      </c>
      <c r="D1104" s="211">
        <v>5.9143100000000004</v>
      </c>
      <c r="E1104" s="211">
        <v>6.0147199999999996</v>
      </c>
      <c r="F1104" s="111">
        <f t="shared" si="48"/>
        <v>5.9059999999999994E-2</v>
      </c>
      <c r="G1104" s="111">
        <f t="shared" si="49"/>
        <v>5.9143100000000004E-2</v>
      </c>
      <c r="H1104" s="111">
        <f t="shared" si="50"/>
        <v>6.0147199999999998E-2</v>
      </c>
    </row>
    <row r="1105" spans="1:8" x14ac:dyDescent="0.3">
      <c r="A1105" t="s">
        <v>76</v>
      </c>
      <c r="B1105" s="107">
        <v>45058</v>
      </c>
      <c r="C1105" s="211">
        <v>5.9118300000000001</v>
      </c>
      <c r="D1105" s="211">
        <v>5.9184000000000001</v>
      </c>
      <c r="E1105" s="211">
        <v>6.0167299999999999</v>
      </c>
      <c r="F1105" s="111">
        <f t="shared" si="48"/>
        <v>5.9118299999999999E-2</v>
      </c>
      <c r="G1105" s="111">
        <f t="shared" si="49"/>
        <v>5.9184E-2</v>
      </c>
      <c r="H1105" s="111">
        <f t="shared" si="50"/>
        <v>6.01673E-2</v>
      </c>
    </row>
    <row r="1106" spans="1:8" x14ac:dyDescent="0.3">
      <c r="A1106" t="s">
        <v>76</v>
      </c>
      <c r="B1106" s="107">
        <v>45061</v>
      </c>
      <c r="C1106" s="211">
        <v>5.9356099999999996</v>
      </c>
      <c r="D1106" s="211">
        <v>5.9162400000000002</v>
      </c>
      <c r="E1106" s="211">
        <v>6.0065299999999997</v>
      </c>
      <c r="F1106" s="111">
        <f t="shared" si="48"/>
        <v>5.9356099999999995E-2</v>
      </c>
      <c r="G1106" s="111">
        <f t="shared" si="49"/>
        <v>5.9162400000000004E-2</v>
      </c>
      <c r="H1106" s="111">
        <f t="shared" si="50"/>
        <v>6.0065299999999995E-2</v>
      </c>
    </row>
    <row r="1107" spans="1:8" x14ac:dyDescent="0.3">
      <c r="A1107" t="s">
        <v>76</v>
      </c>
      <c r="B1107" s="107">
        <v>45062</v>
      </c>
      <c r="C1107" s="211">
        <v>5.9402900000000001</v>
      </c>
      <c r="D1107" s="211">
        <v>5.9176900000000003</v>
      </c>
      <c r="E1107" s="211">
        <v>6.0051199999999998</v>
      </c>
      <c r="F1107" s="111">
        <f t="shared" si="48"/>
        <v>5.9402900000000002E-2</v>
      </c>
      <c r="G1107" s="111">
        <f t="shared" si="49"/>
        <v>5.9176900000000004E-2</v>
      </c>
      <c r="H1107" s="111">
        <f t="shared" si="50"/>
        <v>6.0051199999999999E-2</v>
      </c>
    </row>
    <row r="1108" spans="1:8" x14ac:dyDescent="0.3">
      <c r="A1108" t="s">
        <v>76</v>
      </c>
      <c r="B1108" s="107">
        <v>45063</v>
      </c>
      <c r="C1108" s="211">
        <v>5.9371</v>
      </c>
      <c r="D1108" s="211">
        <v>5.9169700000000001</v>
      </c>
      <c r="E1108" s="211">
        <v>6.0038999999999998</v>
      </c>
      <c r="F1108" s="111">
        <f t="shared" si="48"/>
        <v>5.9371E-2</v>
      </c>
      <c r="G1108" s="111">
        <f t="shared" si="49"/>
        <v>5.9169699999999999E-2</v>
      </c>
      <c r="H1108" s="111">
        <f t="shared" si="50"/>
        <v>6.0038999999999995E-2</v>
      </c>
    </row>
    <row r="1109" spans="1:8" x14ac:dyDescent="0.3">
      <c r="A1109" t="s">
        <v>76</v>
      </c>
      <c r="B1109" s="107">
        <v>45064</v>
      </c>
      <c r="C1109" s="211">
        <v>5.9425600000000003</v>
      </c>
      <c r="D1109" s="211">
        <v>5.9202899999999996</v>
      </c>
      <c r="E1109" s="211">
        <v>6.00373</v>
      </c>
      <c r="F1109" s="111">
        <f t="shared" si="48"/>
        <v>5.9425600000000002E-2</v>
      </c>
      <c r="G1109" s="111">
        <f t="shared" si="49"/>
        <v>5.9202899999999996E-2</v>
      </c>
      <c r="H1109" s="111">
        <f t="shared" si="50"/>
        <v>6.0037300000000002E-2</v>
      </c>
    </row>
    <row r="1110" spans="1:8" x14ac:dyDescent="0.3">
      <c r="A1110" t="s">
        <v>76</v>
      </c>
      <c r="B1110" s="107">
        <v>45065</v>
      </c>
      <c r="C1110" s="211">
        <v>5.9306099999999997</v>
      </c>
      <c r="D1110" s="211">
        <v>5.9206300000000001</v>
      </c>
      <c r="E1110" s="211">
        <v>6.0039300000000004</v>
      </c>
      <c r="F1110" s="111">
        <f t="shared" si="48"/>
        <v>5.93061E-2</v>
      </c>
      <c r="G1110" s="111">
        <f t="shared" si="49"/>
        <v>5.9206300000000003E-2</v>
      </c>
      <c r="H1110" s="111">
        <f t="shared" si="50"/>
        <v>6.0039300000000004E-2</v>
      </c>
    </row>
    <row r="1111" spans="1:8" x14ac:dyDescent="0.3">
      <c r="A1111" t="s">
        <v>76</v>
      </c>
      <c r="B1111" s="107">
        <v>45068</v>
      </c>
      <c r="C1111" s="211">
        <v>5.9434100000000001</v>
      </c>
      <c r="D1111" s="211">
        <v>5.91418</v>
      </c>
      <c r="E1111" s="211">
        <v>6.0029700000000004</v>
      </c>
      <c r="F1111" s="111">
        <f t="shared" si="48"/>
        <v>5.9434100000000004E-2</v>
      </c>
      <c r="G1111" s="111">
        <f t="shared" si="49"/>
        <v>5.9141800000000001E-2</v>
      </c>
      <c r="H1111" s="111">
        <f t="shared" si="50"/>
        <v>6.0029700000000005E-2</v>
      </c>
    </row>
    <row r="1112" spans="1:8" x14ac:dyDescent="0.3">
      <c r="A1112" t="s">
        <v>76</v>
      </c>
      <c r="B1112" s="107">
        <v>45069</v>
      </c>
      <c r="C1112" s="211">
        <v>5.9515000000000002</v>
      </c>
      <c r="D1112" s="211">
        <v>5.9148800000000001</v>
      </c>
      <c r="E1112" s="211">
        <v>6.0032199999999998</v>
      </c>
      <c r="F1112" s="111">
        <f t="shared" si="48"/>
        <v>5.9515000000000005E-2</v>
      </c>
      <c r="G1112" s="111">
        <f t="shared" si="49"/>
        <v>5.9148800000000001E-2</v>
      </c>
      <c r="H1112" s="111">
        <f t="shared" si="50"/>
        <v>6.0032200000000001E-2</v>
      </c>
    </row>
    <row r="1113" spans="1:8" x14ac:dyDescent="0.3">
      <c r="A1113" t="s">
        <v>76</v>
      </c>
      <c r="B1113" s="107">
        <v>45070</v>
      </c>
      <c r="C1113" s="211">
        <v>5.9291999999999998</v>
      </c>
      <c r="D1113" s="211">
        <v>5.9190100000000001</v>
      </c>
      <c r="E1113" s="211">
        <v>6.0032100000000002</v>
      </c>
      <c r="F1113" s="111">
        <f t="shared" si="48"/>
        <v>5.9291999999999997E-2</v>
      </c>
      <c r="G1113" s="111">
        <f t="shared" si="49"/>
        <v>5.9190100000000002E-2</v>
      </c>
      <c r="H1113" s="111">
        <f t="shared" si="50"/>
        <v>6.0032100000000005E-2</v>
      </c>
    </row>
    <row r="1114" spans="1:8" x14ac:dyDescent="0.3">
      <c r="A1114" t="s">
        <v>76</v>
      </c>
      <c r="B1114" s="107">
        <v>45071</v>
      </c>
      <c r="C1114" s="211">
        <v>5.9315499999999997</v>
      </c>
      <c r="D1114" s="211">
        <v>5.9219799999999996</v>
      </c>
      <c r="E1114" s="211">
        <v>6.0033700000000003</v>
      </c>
      <c r="F1114" s="111">
        <f t="shared" si="48"/>
        <v>5.9315499999999993E-2</v>
      </c>
      <c r="G1114" s="111">
        <f t="shared" si="49"/>
        <v>5.9219799999999996E-2</v>
      </c>
      <c r="H1114" s="111">
        <f t="shared" si="50"/>
        <v>6.0033700000000002E-2</v>
      </c>
    </row>
    <row r="1115" spans="1:8" x14ac:dyDescent="0.3">
      <c r="A1115" t="s">
        <v>76</v>
      </c>
      <c r="B1115" s="107">
        <v>45072</v>
      </c>
      <c r="C1115" s="211">
        <v>5.9399199999999999</v>
      </c>
      <c r="D1115" s="211">
        <v>5.9219400000000002</v>
      </c>
      <c r="E1115" s="211">
        <v>6.0033899999999996</v>
      </c>
      <c r="F1115" s="111">
        <f t="shared" si="48"/>
        <v>5.9399199999999999E-2</v>
      </c>
      <c r="G1115" s="111">
        <f t="shared" si="49"/>
        <v>5.9219400000000005E-2</v>
      </c>
      <c r="H1115" s="111">
        <f t="shared" si="50"/>
        <v>6.0033899999999994E-2</v>
      </c>
    </row>
    <row r="1116" spans="1:8" x14ac:dyDescent="0.3">
      <c r="A1116" t="s">
        <v>76</v>
      </c>
      <c r="B1116" s="107">
        <v>45075</v>
      </c>
      <c r="C1116" s="211">
        <v>5.8986000000000001</v>
      </c>
      <c r="D1116" s="211">
        <v>5.9172000000000002</v>
      </c>
      <c r="E1116" s="211">
        <v>5.99559</v>
      </c>
      <c r="F1116" s="111">
        <f t="shared" si="48"/>
        <v>5.8986000000000004E-2</v>
      </c>
      <c r="G1116" s="111">
        <f t="shared" si="49"/>
        <v>5.9172000000000002E-2</v>
      </c>
      <c r="H1116" s="111">
        <f t="shared" si="50"/>
        <v>5.9955899999999999E-2</v>
      </c>
    </row>
    <row r="1117" spans="1:8" x14ac:dyDescent="0.3">
      <c r="A1117" t="s">
        <v>76</v>
      </c>
      <c r="B1117" s="107">
        <v>45076</v>
      </c>
      <c r="C1117" s="211">
        <v>5.8958899999999996</v>
      </c>
      <c r="D1117" s="211">
        <v>5.9166499999999997</v>
      </c>
      <c r="E1117" s="211">
        <v>5.9951699999999999</v>
      </c>
      <c r="F1117" s="111">
        <f t="shared" si="48"/>
        <v>5.8958899999999995E-2</v>
      </c>
      <c r="G1117" s="111">
        <f t="shared" si="49"/>
        <v>5.9166499999999997E-2</v>
      </c>
      <c r="H1117" s="111">
        <f t="shared" si="50"/>
        <v>5.9951699999999997E-2</v>
      </c>
    </row>
    <row r="1118" spans="1:8" x14ac:dyDescent="0.3">
      <c r="A1118" t="s">
        <v>76</v>
      </c>
      <c r="B1118" s="107">
        <v>45077</v>
      </c>
      <c r="C1118" s="211">
        <v>5.89344</v>
      </c>
      <c r="D1118" s="211">
        <v>5.91615</v>
      </c>
      <c r="E1118" s="211">
        <v>5.9949599999999998</v>
      </c>
      <c r="F1118" s="111">
        <f t="shared" si="48"/>
        <v>5.8934399999999998E-2</v>
      </c>
      <c r="G1118" s="111">
        <f t="shared" si="49"/>
        <v>5.9161499999999999E-2</v>
      </c>
      <c r="H1118" s="111">
        <f t="shared" si="50"/>
        <v>5.9949599999999999E-2</v>
      </c>
    </row>
    <row r="1119" spans="1:8" x14ac:dyDescent="0.3">
      <c r="A1119" t="s">
        <v>76</v>
      </c>
      <c r="B1119" s="107">
        <v>45078</v>
      </c>
      <c r="C1119" s="211">
        <v>5.9763500000000001</v>
      </c>
      <c r="D1119" s="211">
        <v>5.9140300000000003</v>
      </c>
      <c r="E1119" s="211">
        <v>5.9927400000000004</v>
      </c>
      <c r="F1119" s="111">
        <f t="shared" si="48"/>
        <v>5.9763499999999997E-2</v>
      </c>
      <c r="G1119" s="111">
        <f t="shared" si="49"/>
        <v>5.9140300000000007E-2</v>
      </c>
      <c r="H1119" s="111">
        <f t="shared" si="50"/>
        <v>5.9927400000000006E-2</v>
      </c>
    </row>
    <row r="1120" spans="1:8" x14ac:dyDescent="0.3">
      <c r="A1120" t="s">
        <v>76</v>
      </c>
      <c r="B1120" s="107">
        <v>45079</v>
      </c>
      <c r="C1120" s="211">
        <v>5.9709300000000001</v>
      </c>
      <c r="D1120" s="211">
        <v>5.91343</v>
      </c>
      <c r="E1120" s="211">
        <v>5.9908400000000004</v>
      </c>
      <c r="F1120" s="111">
        <f t="shared" si="48"/>
        <v>5.97093E-2</v>
      </c>
      <c r="G1120" s="111">
        <f t="shared" si="49"/>
        <v>5.9134300000000001E-2</v>
      </c>
      <c r="H1120" s="111">
        <f t="shared" si="50"/>
        <v>5.9908400000000001E-2</v>
      </c>
    </row>
    <row r="1121" spans="1:8" x14ac:dyDescent="0.3">
      <c r="A1121" t="s">
        <v>76</v>
      </c>
      <c r="B1121" s="107">
        <v>45082</v>
      </c>
      <c r="C1121" s="211">
        <v>5.9671099999999999</v>
      </c>
      <c r="D1121" s="211">
        <v>5.9168700000000003</v>
      </c>
      <c r="E1121" s="211">
        <v>5.9833400000000001</v>
      </c>
      <c r="F1121" s="111">
        <f t="shared" si="48"/>
        <v>5.9671099999999998E-2</v>
      </c>
      <c r="G1121" s="111">
        <f t="shared" si="49"/>
        <v>5.9168700000000005E-2</v>
      </c>
      <c r="H1121" s="111">
        <f t="shared" si="50"/>
        <v>5.9833400000000002E-2</v>
      </c>
    </row>
    <row r="1122" spans="1:8" x14ac:dyDescent="0.3">
      <c r="A1122" t="s">
        <v>76</v>
      </c>
      <c r="B1122" s="107">
        <v>45083</v>
      </c>
      <c r="C1122" s="211">
        <v>5.9633099999999999</v>
      </c>
      <c r="D1122" s="211">
        <v>5.9161099999999998</v>
      </c>
      <c r="E1122" s="211">
        <v>5.9816599999999998</v>
      </c>
      <c r="F1122" s="111">
        <f t="shared" si="48"/>
        <v>5.9633100000000001E-2</v>
      </c>
      <c r="G1122" s="111">
        <f t="shared" si="49"/>
        <v>5.9161099999999994E-2</v>
      </c>
      <c r="H1122" s="111">
        <f t="shared" si="50"/>
        <v>5.9816599999999998E-2</v>
      </c>
    </row>
    <row r="1123" spans="1:8" x14ac:dyDescent="0.3">
      <c r="A1123" t="s">
        <v>76</v>
      </c>
      <c r="B1123" s="107">
        <v>45084</v>
      </c>
      <c r="C1123" s="211">
        <v>5.9652799999999999</v>
      </c>
      <c r="D1123" s="211">
        <v>5.9200499999999998</v>
      </c>
      <c r="E1123" s="211">
        <v>5.9808399999999997</v>
      </c>
      <c r="F1123" s="111">
        <f t="shared" si="48"/>
        <v>5.9652799999999999E-2</v>
      </c>
      <c r="G1123" s="111">
        <f t="shared" si="49"/>
        <v>5.9200499999999996E-2</v>
      </c>
      <c r="H1123" s="111">
        <f t="shared" si="50"/>
        <v>5.9808399999999998E-2</v>
      </c>
    </row>
    <row r="1124" spans="1:8" x14ac:dyDescent="0.3">
      <c r="A1124" t="s">
        <v>76</v>
      </c>
      <c r="B1124" s="107">
        <v>45086</v>
      </c>
      <c r="C1124" s="211">
        <v>5.9808199999999996</v>
      </c>
      <c r="D1124" s="211">
        <v>5.9275399999999996</v>
      </c>
      <c r="E1124" s="211">
        <v>5.9805400000000004</v>
      </c>
      <c r="F1124" s="111">
        <f t="shared" si="48"/>
        <v>5.9808199999999999E-2</v>
      </c>
      <c r="G1124" s="111">
        <f t="shared" si="49"/>
        <v>5.9275399999999999E-2</v>
      </c>
      <c r="H1124" s="111">
        <f t="shared" si="50"/>
        <v>5.9805400000000002E-2</v>
      </c>
    </row>
    <row r="1125" spans="1:8" x14ac:dyDescent="0.3">
      <c r="A1125" t="s">
        <v>76</v>
      </c>
      <c r="B1125" s="107">
        <v>45089</v>
      </c>
      <c r="C1125" s="211">
        <v>6.00901</v>
      </c>
      <c r="D1125" s="211">
        <v>5.94299</v>
      </c>
      <c r="E1125" s="211">
        <v>5.9880899999999997</v>
      </c>
      <c r="F1125" s="111">
        <f t="shared" si="48"/>
        <v>6.00901E-2</v>
      </c>
      <c r="G1125" s="111">
        <f t="shared" si="49"/>
        <v>5.9429900000000001E-2</v>
      </c>
      <c r="H1125" s="111">
        <f t="shared" si="50"/>
        <v>5.9880899999999994E-2</v>
      </c>
    </row>
    <row r="1126" spans="1:8" x14ac:dyDescent="0.3">
      <c r="A1126" t="s">
        <v>76</v>
      </c>
      <c r="B1126" s="107">
        <v>45090</v>
      </c>
      <c r="C1126" s="211">
        <v>6.0158800000000001</v>
      </c>
      <c r="D1126" s="211">
        <v>5.9451999999999998</v>
      </c>
      <c r="E1126" s="211">
        <v>5.9893200000000002</v>
      </c>
      <c r="F1126" s="111">
        <f t="shared" si="48"/>
        <v>6.0158799999999998E-2</v>
      </c>
      <c r="G1126" s="111">
        <f t="shared" si="49"/>
        <v>5.9451999999999998E-2</v>
      </c>
      <c r="H1126" s="111">
        <f t="shared" si="50"/>
        <v>5.9893200000000001E-2</v>
      </c>
    </row>
    <row r="1127" spans="1:8" x14ac:dyDescent="0.3">
      <c r="A1127" t="s">
        <v>76</v>
      </c>
      <c r="B1127" s="107">
        <v>45091</v>
      </c>
      <c r="C1127" s="211">
        <v>6.0205000000000002</v>
      </c>
      <c r="D1127" s="211">
        <v>5.9501099999999996</v>
      </c>
      <c r="E1127" s="211">
        <v>5.99031</v>
      </c>
      <c r="F1127" s="111">
        <f t="shared" si="48"/>
        <v>6.0205000000000002E-2</v>
      </c>
      <c r="G1127" s="111">
        <f t="shared" si="49"/>
        <v>5.9501099999999994E-2</v>
      </c>
      <c r="H1127" s="111">
        <f t="shared" si="50"/>
        <v>5.9903100000000001E-2</v>
      </c>
    </row>
    <row r="1128" spans="1:8" x14ac:dyDescent="0.3">
      <c r="A1128" t="s">
        <v>76</v>
      </c>
      <c r="B1128" s="107">
        <v>45092</v>
      </c>
      <c r="C1128" s="211">
        <v>5.9987399999999997</v>
      </c>
      <c r="D1128" s="211">
        <v>5.9517199999999999</v>
      </c>
      <c r="E1128" s="211">
        <v>5.9902699999999998</v>
      </c>
      <c r="F1128" s="111">
        <f t="shared" si="48"/>
        <v>5.9987399999999996E-2</v>
      </c>
      <c r="G1128" s="111">
        <f t="shared" si="49"/>
        <v>5.9517199999999999E-2</v>
      </c>
      <c r="H1128" s="111">
        <f t="shared" si="50"/>
        <v>5.9902699999999996E-2</v>
      </c>
    </row>
    <row r="1129" spans="1:8" x14ac:dyDescent="0.3">
      <c r="A1129" t="s">
        <v>76</v>
      </c>
      <c r="B1129" s="107">
        <v>45093</v>
      </c>
      <c r="C1129" s="211">
        <v>6.00448</v>
      </c>
      <c r="D1129" s="211">
        <v>5.9562200000000001</v>
      </c>
      <c r="E1129" s="211">
        <v>5.99099</v>
      </c>
      <c r="F1129" s="111">
        <f t="shared" si="48"/>
        <v>6.0044800000000002E-2</v>
      </c>
      <c r="G1129" s="111">
        <f t="shared" si="49"/>
        <v>5.9562200000000003E-2</v>
      </c>
      <c r="H1129" s="111">
        <f t="shared" si="50"/>
        <v>5.9909900000000002E-2</v>
      </c>
    </row>
    <row r="1130" spans="1:8" x14ac:dyDescent="0.3">
      <c r="A1130" t="s">
        <v>76</v>
      </c>
      <c r="B1130" s="107">
        <v>45096</v>
      </c>
      <c r="C1130" s="211">
        <v>5.9947299999999997</v>
      </c>
      <c r="D1130" s="211">
        <v>5.9546200000000002</v>
      </c>
      <c r="E1130" s="211">
        <v>5.9881900000000003</v>
      </c>
      <c r="F1130" s="111">
        <f t="shared" si="48"/>
        <v>5.9947299999999995E-2</v>
      </c>
      <c r="G1130" s="111">
        <f t="shared" si="49"/>
        <v>5.9546200000000001E-2</v>
      </c>
      <c r="H1130" s="111">
        <f t="shared" si="50"/>
        <v>5.9881900000000002E-2</v>
      </c>
    </row>
    <row r="1131" spans="1:8" x14ac:dyDescent="0.3">
      <c r="A1131" t="s">
        <v>76</v>
      </c>
      <c r="B1131" s="107">
        <v>45097</v>
      </c>
      <c r="C1131" s="211">
        <v>5.9983300000000002</v>
      </c>
      <c r="D1131" s="211">
        <v>5.9522700000000004</v>
      </c>
      <c r="E1131" s="211">
        <v>5.9888700000000004</v>
      </c>
      <c r="F1131" s="111">
        <f t="shared" si="48"/>
        <v>5.9983300000000003E-2</v>
      </c>
      <c r="G1131" s="111">
        <f t="shared" si="49"/>
        <v>5.9522700000000005E-2</v>
      </c>
      <c r="H1131" s="111">
        <f t="shared" si="50"/>
        <v>5.9888700000000003E-2</v>
      </c>
    </row>
    <row r="1132" spans="1:8" x14ac:dyDescent="0.3">
      <c r="A1132" t="s">
        <v>76</v>
      </c>
      <c r="B1132" s="107">
        <v>45098</v>
      </c>
      <c r="C1132" s="211">
        <v>6.00162</v>
      </c>
      <c r="D1132" s="211">
        <v>5.9549700000000003</v>
      </c>
      <c r="E1132" s="211">
        <v>5.9895500000000004</v>
      </c>
      <c r="F1132" s="111">
        <f t="shared" si="48"/>
        <v>6.0016199999999999E-2</v>
      </c>
      <c r="G1132" s="111">
        <f t="shared" si="49"/>
        <v>5.9549700000000004E-2</v>
      </c>
      <c r="H1132" s="111">
        <f t="shared" si="50"/>
        <v>5.9895500000000004E-2</v>
      </c>
    </row>
    <row r="1133" spans="1:8" x14ac:dyDescent="0.3">
      <c r="A1133" t="s">
        <v>76</v>
      </c>
      <c r="B1133" s="107">
        <v>45099</v>
      </c>
      <c r="C1133" s="211">
        <v>5.9889599999999996</v>
      </c>
      <c r="D1133" s="211">
        <v>5.95519</v>
      </c>
      <c r="E1133" s="211">
        <v>5.9896799999999999</v>
      </c>
      <c r="F1133" s="111">
        <f t="shared" si="48"/>
        <v>5.9889599999999994E-2</v>
      </c>
      <c r="G1133" s="111">
        <f t="shared" si="49"/>
        <v>5.9551899999999998E-2</v>
      </c>
      <c r="H1133" s="111">
        <f t="shared" si="50"/>
        <v>5.98968E-2</v>
      </c>
    </row>
    <row r="1134" spans="1:8" x14ac:dyDescent="0.3">
      <c r="A1134" t="s">
        <v>76</v>
      </c>
      <c r="B1134" s="107">
        <v>45100</v>
      </c>
      <c r="C1134" s="211">
        <v>5.9873399999999997</v>
      </c>
      <c r="D1134" s="211">
        <v>5.9554</v>
      </c>
      <c r="E1134" s="211">
        <v>5.99099</v>
      </c>
      <c r="F1134" s="111">
        <f t="shared" si="48"/>
        <v>5.9873399999999993E-2</v>
      </c>
      <c r="G1134" s="111">
        <f t="shared" si="49"/>
        <v>5.9554000000000003E-2</v>
      </c>
      <c r="H1134" s="111">
        <f t="shared" si="50"/>
        <v>5.9909900000000002E-2</v>
      </c>
    </row>
    <row r="1135" spans="1:8" x14ac:dyDescent="0.3">
      <c r="A1135" t="s">
        <v>76</v>
      </c>
      <c r="B1135" s="107">
        <v>45103</v>
      </c>
      <c r="C1135" s="211">
        <v>5.9641999999999999</v>
      </c>
      <c r="D1135" s="211">
        <v>5.9523000000000001</v>
      </c>
      <c r="E1135" s="211">
        <v>5.9904500000000001</v>
      </c>
      <c r="F1135" s="111">
        <f t="shared" si="48"/>
        <v>5.9642000000000001E-2</v>
      </c>
      <c r="G1135" s="111">
        <f t="shared" si="49"/>
        <v>5.9523E-2</v>
      </c>
      <c r="H1135" s="111">
        <f t="shared" si="50"/>
        <v>5.9904499999999999E-2</v>
      </c>
    </row>
    <row r="1136" spans="1:8" x14ac:dyDescent="0.3">
      <c r="A1136" t="s">
        <v>76</v>
      </c>
      <c r="B1136" s="107">
        <v>45104</v>
      </c>
      <c r="C1136" s="211">
        <v>5.9620600000000001</v>
      </c>
      <c r="D1136" s="211">
        <v>5.9560899999999997</v>
      </c>
      <c r="E1136" s="211">
        <v>5.9887499999999996</v>
      </c>
      <c r="F1136" s="111">
        <f t="shared" si="48"/>
        <v>5.9620600000000003E-2</v>
      </c>
      <c r="G1136" s="111">
        <f t="shared" si="49"/>
        <v>5.95609E-2</v>
      </c>
      <c r="H1136" s="111">
        <f t="shared" si="50"/>
        <v>5.9887499999999996E-2</v>
      </c>
    </row>
    <row r="1137" spans="1:8" x14ac:dyDescent="0.3">
      <c r="A1137" t="s">
        <v>76</v>
      </c>
      <c r="B1137" s="107">
        <v>45105</v>
      </c>
      <c r="C1137" s="211">
        <v>5.9604100000000004</v>
      </c>
      <c r="D1137" s="211">
        <v>5.9559800000000003</v>
      </c>
      <c r="E1137" s="211">
        <v>5.9881900000000003</v>
      </c>
      <c r="F1137" s="111">
        <f t="shared" si="48"/>
        <v>5.9604100000000007E-2</v>
      </c>
      <c r="G1137" s="111">
        <f t="shared" si="49"/>
        <v>5.9559800000000003E-2</v>
      </c>
      <c r="H1137" s="111">
        <f t="shared" si="50"/>
        <v>5.9881900000000002E-2</v>
      </c>
    </row>
    <row r="1138" spans="1:8" x14ac:dyDescent="0.3">
      <c r="A1138" t="s">
        <v>76</v>
      </c>
      <c r="B1138" s="107">
        <v>45106</v>
      </c>
      <c r="C1138" s="211">
        <v>5.9896000000000003</v>
      </c>
      <c r="D1138" s="211">
        <v>5.9551499999999997</v>
      </c>
      <c r="E1138" s="211">
        <v>5.9880699999999996</v>
      </c>
      <c r="F1138" s="111">
        <f t="shared" si="48"/>
        <v>5.9896000000000005E-2</v>
      </c>
      <c r="G1138" s="111">
        <f t="shared" si="49"/>
        <v>5.95515E-2</v>
      </c>
      <c r="H1138" s="111">
        <f t="shared" si="50"/>
        <v>5.9880699999999995E-2</v>
      </c>
    </row>
    <row r="1139" spans="1:8" x14ac:dyDescent="0.3">
      <c r="A1139" t="s">
        <v>76</v>
      </c>
      <c r="B1139" s="107">
        <v>45107</v>
      </c>
      <c r="C1139" s="211">
        <v>5.9981600000000004</v>
      </c>
      <c r="D1139" s="211">
        <v>5.9554400000000003</v>
      </c>
      <c r="E1139" s="211">
        <v>5.9905600000000003</v>
      </c>
      <c r="F1139" s="111">
        <f t="shared" si="48"/>
        <v>5.9981600000000003E-2</v>
      </c>
      <c r="G1139" s="111">
        <f t="shared" si="49"/>
        <v>5.95544E-2</v>
      </c>
      <c r="H1139" s="111">
        <f t="shared" si="50"/>
        <v>5.9905600000000003E-2</v>
      </c>
    </row>
    <row r="1140" spans="1:8" x14ac:dyDescent="0.3">
      <c r="A1140" t="s">
        <v>76</v>
      </c>
      <c r="B1140" s="107">
        <v>45110</v>
      </c>
      <c r="C1140" s="211">
        <v>5.9752599999999996</v>
      </c>
      <c r="D1140" s="211">
        <v>5.9597100000000003</v>
      </c>
      <c r="E1140" s="211">
        <v>6.0011200000000002</v>
      </c>
      <c r="F1140" s="111">
        <f t="shared" si="48"/>
        <v>5.9752599999999996E-2</v>
      </c>
      <c r="G1140" s="111">
        <f t="shared" si="49"/>
        <v>5.95971E-2</v>
      </c>
      <c r="H1140" s="111">
        <f t="shared" si="50"/>
        <v>6.0011200000000001E-2</v>
      </c>
    </row>
    <row r="1141" spans="1:8" x14ac:dyDescent="0.3">
      <c r="A1141" t="s">
        <v>76</v>
      </c>
      <c r="B1141" s="107">
        <v>45111</v>
      </c>
      <c r="C1141" s="211">
        <v>5.9757300000000004</v>
      </c>
      <c r="D1141" s="211">
        <v>5.9593699999999998</v>
      </c>
      <c r="E1141" s="211">
        <v>6.0021199999999997</v>
      </c>
      <c r="F1141" s="111">
        <f t="shared" si="48"/>
        <v>5.9757300000000006E-2</v>
      </c>
      <c r="G1141" s="111">
        <f t="shared" si="49"/>
        <v>5.9593699999999999E-2</v>
      </c>
      <c r="H1141" s="111">
        <f t="shared" si="50"/>
        <v>6.0021199999999997E-2</v>
      </c>
    </row>
    <row r="1142" spans="1:8" x14ac:dyDescent="0.3">
      <c r="A1142" t="s">
        <v>76</v>
      </c>
      <c r="B1142" s="107">
        <v>45112</v>
      </c>
      <c r="C1142" s="211">
        <v>5.9928100000000004</v>
      </c>
      <c r="D1142" s="211">
        <v>5.9651800000000001</v>
      </c>
      <c r="E1142" s="211">
        <v>6.0038200000000002</v>
      </c>
      <c r="F1142" s="111">
        <f t="shared" si="48"/>
        <v>5.9928100000000005E-2</v>
      </c>
      <c r="G1142" s="111">
        <f t="shared" si="49"/>
        <v>5.9651800000000005E-2</v>
      </c>
      <c r="H1142" s="111">
        <f t="shared" si="50"/>
        <v>6.00382E-2</v>
      </c>
    </row>
    <row r="1143" spans="1:8" x14ac:dyDescent="0.3">
      <c r="A1143" t="s">
        <v>76</v>
      </c>
      <c r="B1143" s="107">
        <v>45113</v>
      </c>
      <c r="C1143" s="211">
        <v>6.0007099999999998</v>
      </c>
      <c r="D1143" s="211">
        <v>5.9684100000000004</v>
      </c>
      <c r="E1143" s="211">
        <v>6.0050800000000004</v>
      </c>
      <c r="F1143" s="111">
        <f t="shared" ref="F1143:F1171" si="51">C1143/100</f>
        <v>6.0007100000000001E-2</v>
      </c>
      <c r="G1143" s="111">
        <f t="shared" ref="G1143:G1171" si="52">D1143/100</f>
        <v>5.9684100000000004E-2</v>
      </c>
      <c r="H1143" s="111">
        <f t="shared" ref="H1143:H1171" si="53">E1143/100</f>
        <v>6.0050800000000001E-2</v>
      </c>
    </row>
    <row r="1144" spans="1:8" x14ac:dyDescent="0.3">
      <c r="A1144" t="s">
        <v>76</v>
      </c>
      <c r="B1144" s="107">
        <v>45114</v>
      </c>
      <c r="C1144" s="211">
        <v>6.0018200000000004</v>
      </c>
      <c r="D1144" s="211">
        <v>5.9709500000000002</v>
      </c>
      <c r="E1144" s="211">
        <v>6.0061999999999998</v>
      </c>
      <c r="F1144" s="111">
        <f t="shared" si="51"/>
        <v>6.0018200000000001E-2</v>
      </c>
      <c r="G1144" s="111">
        <f t="shared" si="52"/>
        <v>5.9709499999999999E-2</v>
      </c>
      <c r="H1144" s="111">
        <f t="shared" si="53"/>
        <v>6.0061999999999997E-2</v>
      </c>
    </row>
    <row r="1145" spans="1:8" x14ac:dyDescent="0.3">
      <c r="A1145" t="s">
        <v>76</v>
      </c>
      <c r="B1145" s="107">
        <v>45117</v>
      </c>
      <c r="C1145" s="211">
        <v>6.01363</v>
      </c>
      <c r="D1145" s="211">
        <v>5.9805900000000003</v>
      </c>
      <c r="E1145" s="211">
        <v>6.0038499999999999</v>
      </c>
      <c r="F1145" s="111">
        <f t="shared" si="51"/>
        <v>6.0136300000000004E-2</v>
      </c>
      <c r="G1145" s="111">
        <f t="shared" si="52"/>
        <v>5.9805900000000002E-2</v>
      </c>
      <c r="H1145" s="111">
        <f t="shared" si="53"/>
        <v>6.0038500000000002E-2</v>
      </c>
    </row>
    <row r="1146" spans="1:8" x14ac:dyDescent="0.3">
      <c r="A1146" t="s">
        <v>76</v>
      </c>
      <c r="B1146" s="107">
        <v>45118</v>
      </c>
      <c r="C1146" s="211">
        <v>6.0233699999999999</v>
      </c>
      <c r="D1146" s="211">
        <v>6.00014</v>
      </c>
      <c r="E1146" s="211">
        <v>6.0068799999999998</v>
      </c>
      <c r="F1146" s="111">
        <f t="shared" si="51"/>
        <v>6.0233700000000001E-2</v>
      </c>
      <c r="G1146" s="111">
        <f t="shared" si="52"/>
        <v>6.0001400000000003E-2</v>
      </c>
      <c r="H1146" s="111">
        <f t="shared" si="53"/>
        <v>6.0068799999999999E-2</v>
      </c>
    </row>
    <row r="1147" spans="1:8" x14ac:dyDescent="0.3">
      <c r="A1147" t="s">
        <v>76</v>
      </c>
      <c r="B1147" s="107">
        <v>45119</v>
      </c>
      <c r="C1147" s="211">
        <v>6.0038</v>
      </c>
      <c r="D1147" s="211">
        <v>6.0049700000000001</v>
      </c>
      <c r="E1147" s="211">
        <v>6.0098900000000004</v>
      </c>
      <c r="F1147" s="111">
        <f t="shared" si="51"/>
        <v>6.0038000000000001E-2</v>
      </c>
      <c r="G1147" s="111">
        <f t="shared" si="52"/>
        <v>6.0049700000000004E-2</v>
      </c>
      <c r="H1147" s="111">
        <f t="shared" si="53"/>
        <v>6.0098900000000004E-2</v>
      </c>
    </row>
    <row r="1148" spans="1:8" x14ac:dyDescent="0.3">
      <c r="A1148" t="s">
        <v>76</v>
      </c>
      <c r="B1148" s="107">
        <v>45120</v>
      </c>
      <c r="C1148" s="211">
        <v>6.0138800000000003</v>
      </c>
      <c r="D1148" s="211">
        <v>6.0099799999999997</v>
      </c>
      <c r="E1148" s="211">
        <v>6.0131899999999998</v>
      </c>
      <c r="F1148" s="111">
        <f t="shared" si="51"/>
        <v>6.0138800000000006E-2</v>
      </c>
      <c r="G1148" s="111">
        <f t="shared" si="52"/>
        <v>6.0099799999999995E-2</v>
      </c>
      <c r="H1148" s="111">
        <f t="shared" si="53"/>
        <v>6.0131899999999995E-2</v>
      </c>
    </row>
    <row r="1149" spans="1:8" x14ac:dyDescent="0.3">
      <c r="A1149" t="s">
        <v>76</v>
      </c>
      <c r="B1149" s="107">
        <v>45121</v>
      </c>
      <c r="C1149" s="211">
        <v>6.0312599999999996</v>
      </c>
      <c r="D1149" s="211">
        <v>6.0167799999999998</v>
      </c>
      <c r="E1149" s="211">
        <v>6.0178099999999999</v>
      </c>
      <c r="F1149" s="111">
        <f t="shared" si="51"/>
        <v>6.0312599999999994E-2</v>
      </c>
      <c r="G1149" s="111">
        <f t="shared" si="52"/>
        <v>6.01678E-2</v>
      </c>
      <c r="H1149" s="111">
        <f t="shared" si="53"/>
        <v>6.0178099999999998E-2</v>
      </c>
    </row>
    <row r="1150" spans="1:8" x14ac:dyDescent="0.3">
      <c r="A1150" t="s">
        <v>76</v>
      </c>
      <c r="B1150" s="107">
        <v>45124</v>
      </c>
      <c r="C1150" s="211">
        <v>6.0695499999999996</v>
      </c>
      <c r="D1150" s="211">
        <v>6.0339999999999998</v>
      </c>
      <c r="E1150" s="211">
        <v>6.0283899999999999</v>
      </c>
      <c r="F1150" s="111">
        <f t="shared" si="51"/>
        <v>6.0695499999999993E-2</v>
      </c>
      <c r="G1150" s="111">
        <f t="shared" si="52"/>
        <v>6.0339999999999998E-2</v>
      </c>
      <c r="H1150" s="111">
        <f t="shared" si="53"/>
        <v>6.0283900000000001E-2</v>
      </c>
    </row>
    <row r="1151" spans="1:8" x14ac:dyDescent="0.3">
      <c r="A1151" t="s">
        <v>76</v>
      </c>
      <c r="B1151" s="107">
        <v>45125</v>
      </c>
      <c r="C1151" s="211">
        <v>6.0820100000000004</v>
      </c>
      <c r="D1151" s="211">
        <v>6.0392599999999996</v>
      </c>
      <c r="E1151" s="211">
        <v>6.0304900000000004</v>
      </c>
      <c r="F1151" s="111">
        <f t="shared" si="51"/>
        <v>6.0820100000000002E-2</v>
      </c>
      <c r="G1151" s="111">
        <f t="shared" si="52"/>
        <v>6.0392599999999998E-2</v>
      </c>
      <c r="H1151" s="111">
        <f t="shared" si="53"/>
        <v>6.0304900000000002E-2</v>
      </c>
    </row>
    <row r="1152" spans="1:8" x14ac:dyDescent="0.3">
      <c r="A1152" t="s">
        <v>76</v>
      </c>
      <c r="B1152" s="107">
        <v>45126</v>
      </c>
      <c r="C1152" s="211">
        <v>6.1114899999999999</v>
      </c>
      <c r="D1152" s="211">
        <v>6.0421699999999996</v>
      </c>
      <c r="E1152" s="211">
        <v>6.0339999999999998</v>
      </c>
      <c r="F1152" s="111">
        <f t="shared" si="51"/>
        <v>6.11149E-2</v>
      </c>
      <c r="G1152" s="111">
        <f t="shared" si="52"/>
        <v>6.0421699999999995E-2</v>
      </c>
      <c r="H1152" s="111">
        <f t="shared" si="53"/>
        <v>6.0339999999999998E-2</v>
      </c>
    </row>
    <row r="1153" spans="1:8" x14ac:dyDescent="0.3">
      <c r="A1153" t="s">
        <v>76</v>
      </c>
      <c r="B1153" s="107">
        <v>45127</v>
      </c>
      <c r="C1153" s="211">
        <v>6.12643</v>
      </c>
      <c r="D1153" s="211">
        <v>6.0467500000000003</v>
      </c>
      <c r="E1153" s="211">
        <v>6.0376500000000002</v>
      </c>
      <c r="F1153" s="111">
        <f t="shared" si="51"/>
        <v>6.1264300000000001E-2</v>
      </c>
      <c r="G1153" s="111">
        <f t="shared" si="52"/>
        <v>6.04675E-2</v>
      </c>
      <c r="H1153" s="111">
        <f t="shared" si="53"/>
        <v>6.03765E-2</v>
      </c>
    </row>
    <row r="1154" spans="1:8" x14ac:dyDescent="0.3">
      <c r="A1154" t="s">
        <v>76</v>
      </c>
      <c r="B1154" s="107">
        <v>45128</v>
      </c>
      <c r="C1154" s="211">
        <v>6.13809</v>
      </c>
      <c r="D1154" s="211">
        <v>6.0516699999999997</v>
      </c>
      <c r="E1154" s="211">
        <v>6.0408200000000001</v>
      </c>
      <c r="F1154" s="111">
        <f t="shared" si="51"/>
        <v>6.1380900000000002E-2</v>
      </c>
      <c r="G1154" s="111">
        <f t="shared" si="52"/>
        <v>6.05167E-2</v>
      </c>
      <c r="H1154" s="111">
        <f t="shared" si="53"/>
        <v>6.0408200000000002E-2</v>
      </c>
    </row>
    <row r="1155" spans="1:8" x14ac:dyDescent="0.3">
      <c r="A1155" t="s">
        <v>76</v>
      </c>
      <c r="B1155" s="107">
        <v>45131</v>
      </c>
      <c r="C1155" s="211">
        <v>6.1624499999999998</v>
      </c>
      <c r="D1155" s="211">
        <v>6.0560799999999997</v>
      </c>
      <c r="E1155" s="211">
        <v>6.0483599999999997</v>
      </c>
      <c r="F1155" s="111">
        <f t="shared" si="51"/>
        <v>6.1624499999999999E-2</v>
      </c>
      <c r="G1155" s="111">
        <f t="shared" si="52"/>
        <v>6.0560799999999998E-2</v>
      </c>
      <c r="H1155" s="111">
        <f t="shared" si="53"/>
        <v>6.0483599999999998E-2</v>
      </c>
    </row>
    <row r="1156" spans="1:8" x14ac:dyDescent="0.3">
      <c r="A1156" t="s">
        <v>76</v>
      </c>
      <c r="B1156" s="107">
        <v>45132</v>
      </c>
      <c r="C1156" s="211">
        <v>6.1665900000000002</v>
      </c>
      <c r="D1156" s="211">
        <v>6.0586900000000004</v>
      </c>
      <c r="E1156" s="211">
        <v>6.0511499999999998</v>
      </c>
      <c r="F1156" s="111">
        <f t="shared" si="51"/>
        <v>6.1665900000000003E-2</v>
      </c>
      <c r="G1156" s="111">
        <f t="shared" si="52"/>
        <v>6.0586900000000006E-2</v>
      </c>
      <c r="H1156" s="111">
        <f t="shared" si="53"/>
        <v>6.0511499999999996E-2</v>
      </c>
    </row>
    <row r="1157" spans="1:8" x14ac:dyDescent="0.3">
      <c r="A1157" t="s">
        <v>76</v>
      </c>
      <c r="B1157" s="107">
        <v>45133</v>
      </c>
      <c r="C1157" s="211">
        <v>6.21089</v>
      </c>
      <c r="D1157" s="211">
        <v>6.0678599999999996</v>
      </c>
      <c r="E1157" s="211">
        <v>6.0541200000000002</v>
      </c>
      <c r="F1157" s="111">
        <f t="shared" si="51"/>
        <v>6.2108900000000002E-2</v>
      </c>
      <c r="G1157" s="111">
        <f t="shared" si="52"/>
        <v>6.0678599999999999E-2</v>
      </c>
      <c r="H1157" s="111">
        <f t="shared" si="53"/>
        <v>6.0541200000000003E-2</v>
      </c>
    </row>
    <row r="1158" spans="1:8" x14ac:dyDescent="0.3">
      <c r="A1158" t="s">
        <v>76</v>
      </c>
      <c r="B1158" s="107">
        <v>45134</v>
      </c>
      <c r="C1158" s="211">
        <v>6.2302600000000004</v>
      </c>
      <c r="D1158" s="211">
        <v>6.0700500000000002</v>
      </c>
      <c r="E1158" s="211">
        <v>6.0560999999999998</v>
      </c>
      <c r="F1158" s="111">
        <f t="shared" si="51"/>
        <v>6.2302600000000007E-2</v>
      </c>
      <c r="G1158" s="111">
        <f t="shared" si="52"/>
        <v>6.0700500000000004E-2</v>
      </c>
      <c r="H1158" s="111">
        <f t="shared" si="53"/>
        <v>6.0560999999999997E-2</v>
      </c>
    </row>
    <row r="1159" spans="1:8" x14ac:dyDescent="0.3">
      <c r="A1159" t="s">
        <v>76</v>
      </c>
      <c r="B1159" s="107">
        <v>45135</v>
      </c>
      <c r="C1159" s="211">
        <v>6.2473400000000003</v>
      </c>
      <c r="D1159" s="211">
        <v>6.0739999999999998</v>
      </c>
      <c r="E1159" s="211">
        <v>6.0589700000000004</v>
      </c>
      <c r="F1159" s="111">
        <f t="shared" si="51"/>
        <v>6.2473400000000005E-2</v>
      </c>
      <c r="G1159" s="111">
        <f t="shared" si="52"/>
        <v>6.0739999999999995E-2</v>
      </c>
      <c r="H1159" s="111">
        <f t="shared" si="53"/>
        <v>6.0589700000000003E-2</v>
      </c>
    </row>
    <row r="1160" spans="1:8" x14ac:dyDescent="0.3">
      <c r="A1160" t="s">
        <v>76</v>
      </c>
      <c r="B1160" s="107">
        <v>45138</v>
      </c>
      <c r="C1160" s="211">
        <v>6.2630499999999998</v>
      </c>
      <c r="D1160" s="211">
        <v>6.0821800000000001</v>
      </c>
      <c r="E1160" s="211">
        <v>6.0626699999999998</v>
      </c>
      <c r="F1160" s="111">
        <f t="shared" si="51"/>
        <v>6.2630499999999992E-2</v>
      </c>
      <c r="G1160" s="111">
        <f t="shared" si="52"/>
        <v>6.0821800000000002E-2</v>
      </c>
      <c r="H1160" s="111">
        <f t="shared" si="53"/>
        <v>6.0626699999999999E-2</v>
      </c>
    </row>
    <row r="1161" spans="1:8" x14ac:dyDescent="0.3">
      <c r="A1161" t="s">
        <v>76</v>
      </c>
      <c r="B1161" s="107">
        <v>45139</v>
      </c>
      <c r="C1161" s="211">
        <v>6.3176300000000003</v>
      </c>
      <c r="D1161" s="211">
        <v>6.1136999999999997</v>
      </c>
      <c r="E1161" s="211">
        <v>6.0615100000000002</v>
      </c>
      <c r="F1161" s="111">
        <f t="shared" si="51"/>
        <v>6.3176300000000005E-2</v>
      </c>
      <c r="G1161" s="111">
        <f t="shared" si="52"/>
        <v>6.1136999999999997E-2</v>
      </c>
      <c r="H1161" s="111">
        <f t="shared" si="53"/>
        <v>6.0615100000000005E-2</v>
      </c>
    </row>
    <row r="1162" spans="1:8" x14ac:dyDescent="0.3">
      <c r="A1162" t="s">
        <v>76</v>
      </c>
      <c r="B1162" s="107">
        <v>45140</v>
      </c>
      <c r="C1162" s="211">
        <v>6.3195699999999997</v>
      </c>
      <c r="D1162" s="211">
        <v>6.1172500000000003</v>
      </c>
      <c r="E1162" s="211">
        <v>6.0643099999999999</v>
      </c>
      <c r="F1162" s="111">
        <f t="shared" si="51"/>
        <v>6.3195699999999994E-2</v>
      </c>
      <c r="G1162" s="111">
        <f t="shared" si="52"/>
        <v>6.1172500000000005E-2</v>
      </c>
      <c r="H1162" s="111">
        <f t="shared" si="53"/>
        <v>6.0643099999999998E-2</v>
      </c>
    </row>
    <row r="1163" spans="1:8" x14ac:dyDescent="0.3">
      <c r="A1163" t="s">
        <v>76</v>
      </c>
      <c r="B1163" s="107">
        <v>45141</v>
      </c>
      <c r="C1163" s="211">
        <v>6.3125099999999996</v>
      </c>
      <c r="D1163" s="211">
        <v>6.1177400000000004</v>
      </c>
      <c r="E1163" s="211">
        <v>6.0660100000000003</v>
      </c>
      <c r="F1163" s="111">
        <f t="shared" si="51"/>
        <v>6.312509999999999E-2</v>
      </c>
      <c r="G1163" s="111">
        <f t="shared" si="52"/>
        <v>6.1177400000000007E-2</v>
      </c>
      <c r="H1163" s="111">
        <f t="shared" si="53"/>
        <v>6.0660100000000002E-2</v>
      </c>
    </row>
    <row r="1164" spans="1:8" x14ac:dyDescent="0.3">
      <c r="A1164" t="s">
        <v>76</v>
      </c>
      <c r="B1164" s="107">
        <v>45142</v>
      </c>
      <c r="C1164" s="211">
        <v>6.3232100000000004</v>
      </c>
      <c r="D1164" s="211">
        <v>6.1200999999999999</v>
      </c>
      <c r="E1164" s="211">
        <v>6.0682799999999997</v>
      </c>
      <c r="F1164" s="111">
        <f t="shared" si="51"/>
        <v>6.3232099999999999E-2</v>
      </c>
      <c r="G1164" s="111">
        <f t="shared" si="52"/>
        <v>6.1200999999999998E-2</v>
      </c>
      <c r="H1164" s="111">
        <f t="shared" si="53"/>
        <v>6.0682799999999995E-2</v>
      </c>
    </row>
    <row r="1165" spans="1:8" x14ac:dyDescent="0.3">
      <c r="A1165" t="s">
        <v>76</v>
      </c>
      <c r="B1165" s="107">
        <v>45145</v>
      </c>
      <c r="C1165" s="211">
        <v>6.3527399999999998</v>
      </c>
      <c r="D1165" s="211">
        <v>6.1367399999999996</v>
      </c>
      <c r="E1165" s="211">
        <v>6.0740400000000001</v>
      </c>
      <c r="F1165" s="111">
        <f t="shared" si="51"/>
        <v>6.3527399999999998E-2</v>
      </c>
      <c r="G1165" s="111">
        <f t="shared" si="52"/>
        <v>6.1367399999999996E-2</v>
      </c>
      <c r="H1165" s="111">
        <f t="shared" si="53"/>
        <v>6.07404E-2</v>
      </c>
    </row>
    <row r="1166" spans="1:8" x14ac:dyDescent="0.3">
      <c r="A1166" t="s">
        <v>76</v>
      </c>
      <c r="B1166" s="107">
        <v>45146</v>
      </c>
      <c r="C1166" s="211">
        <v>6.3452700000000002</v>
      </c>
      <c r="D1166" s="211">
        <v>6.1424200000000004</v>
      </c>
      <c r="E1166" s="211">
        <v>6.0752300000000004</v>
      </c>
      <c r="F1166" s="111">
        <f t="shared" si="51"/>
        <v>6.3452700000000001E-2</v>
      </c>
      <c r="G1166" s="111">
        <f t="shared" si="52"/>
        <v>6.1424200000000005E-2</v>
      </c>
      <c r="H1166" s="111">
        <f t="shared" si="53"/>
        <v>6.0752300000000002E-2</v>
      </c>
    </row>
    <row r="1167" spans="1:8" x14ac:dyDescent="0.3">
      <c r="A1167" t="s">
        <v>76</v>
      </c>
      <c r="B1167" s="107">
        <v>45147</v>
      </c>
      <c r="C1167" s="211">
        <v>6.3353900000000003</v>
      </c>
      <c r="D1167" s="211">
        <v>6.1429099999999996</v>
      </c>
      <c r="E1167" s="211">
        <v>6.0754099999999998</v>
      </c>
      <c r="F1167" s="111">
        <f t="shared" si="51"/>
        <v>6.3353900000000005E-2</v>
      </c>
      <c r="G1167" s="111">
        <f t="shared" si="52"/>
        <v>6.1429099999999993E-2</v>
      </c>
      <c r="H1167" s="111">
        <f t="shared" si="53"/>
        <v>6.0754099999999998E-2</v>
      </c>
    </row>
    <row r="1168" spans="1:8" x14ac:dyDescent="0.3">
      <c r="A1168" t="s">
        <v>76</v>
      </c>
      <c r="B1168" s="107">
        <v>45148</v>
      </c>
      <c r="C1168" s="211">
        <v>6.32904</v>
      </c>
      <c r="D1168" s="211">
        <v>6.1409900000000004</v>
      </c>
      <c r="E1168" s="211">
        <v>6.0733300000000003</v>
      </c>
      <c r="F1168" s="111">
        <f t="shared" si="51"/>
        <v>6.3290399999999997E-2</v>
      </c>
      <c r="G1168" s="111">
        <f t="shared" si="52"/>
        <v>6.1409900000000003E-2</v>
      </c>
      <c r="H1168" s="111">
        <f t="shared" si="53"/>
        <v>6.0733300000000004E-2</v>
      </c>
    </row>
    <row r="1169" spans="1:8" x14ac:dyDescent="0.3">
      <c r="A1169" t="s">
        <v>76</v>
      </c>
      <c r="B1169" s="107">
        <v>45149</v>
      </c>
      <c r="C1169" s="211">
        <v>6.3207000000000004</v>
      </c>
      <c r="D1169" s="211">
        <v>6.1409099999999999</v>
      </c>
      <c r="E1169" s="211">
        <v>6.0741199999999997</v>
      </c>
      <c r="F1169" s="111">
        <f t="shared" si="51"/>
        <v>6.3206999999999999E-2</v>
      </c>
      <c r="G1169" s="111">
        <f t="shared" si="52"/>
        <v>6.1409100000000001E-2</v>
      </c>
      <c r="H1169" s="111">
        <f t="shared" si="53"/>
        <v>6.0741199999999995E-2</v>
      </c>
    </row>
    <row r="1170" spans="1:8" x14ac:dyDescent="0.3">
      <c r="A1170" t="s">
        <v>76</v>
      </c>
      <c r="B1170" s="107">
        <v>45152</v>
      </c>
      <c r="C1170" s="211">
        <v>6.3041600000000004</v>
      </c>
      <c r="D1170" s="211">
        <v>6.1496399999999998</v>
      </c>
      <c r="E1170" s="211">
        <v>6.0769299999999999</v>
      </c>
      <c r="F1170" s="111">
        <f t="shared" si="51"/>
        <v>6.3041600000000003E-2</v>
      </c>
      <c r="G1170" s="111">
        <f t="shared" si="52"/>
        <v>6.14964E-2</v>
      </c>
      <c r="H1170" s="111">
        <f t="shared" si="53"/>
        <v>6.0769299999999998E-2</v>
      </c>
    </row>
    <row r="1171" spans="1:8" x14ac:dyDescent="0.3">
      <c r="A1171" t="s">
        <v>76</v>
      </c>
      <c r="B1171" s="107">
        <v>45154</v>
      </c>
      <c r="C1171" s="211">
        <v>6.3100899999999998</v>
      </c>
      <c r="D1171" s="211">
        <v>6.1505099999999997</v>
      </c>
      <c r="E1171" s="211">
        <v>6.0811400000000004</v>
      </c>
      <c r="F1171" s="111">
        <f t="shared" si="51"/>
        <v>6.3100900000000001E-2</v>
      </c>
      <c r="G1171" s="111">
        <f t="shared" si="52"/>
        <v>6.15051E-2</v>
      </c>
      <c r="H1171" s="111">
        <f t="shared" si="53"/>
        <v>6.0811400000000002E-2</v>
      </c>
    </row>
    <row r="1172" spans="1:8" x14ac:dyDescent="0.3">
      <c r="A1172" t="s">
        <v>76</v>
      </c>
      <c r="B1172" s="107">
        <v>45155</v>
      </c>
      <c r="C1172" s="211">
        <v>6.2949900000000003</v>
      </c>
      <c r="D1172" s="211">
        <v>6.1554099999999998</v>
      </c>
      <c r="E1172" s="211">
        <v>6.08331</v>
      </c>
      <c r="F1172" s="111">
        <f t="shared" ref="F1172:F1235" si="54">C1172/100</f>
        <v>6.2949900000000003E-2</v>
      </c>
      <c r="G1172" s="111">
        <f t="shared" ref="G1172:G1235" si="55">D1172/100</f>
        <v>6.15541E-2</v>
      </c>
      <c r="H1172" s="111">
        <f t="shared" ref="H1172:H1235" si="56">E1172/100</f>
        <v>6.0833100000000001E-2</v>
      </c>
    </row>
    <row r="1173" spans="1:8" x14ac:dyDescent="0.3">
      <c r="A1173" t="s">
        <v>76</v>
      </c>
      <c r="B1173" s="107">
        <v>45156</v>
      </c>
      <c r="C1173" s="211">
        <v>6.2845800000000001</v>
      </c>
      <c r="D1173" s="211">
        <v>6.1552699999999998</v>
      </c>
      <c r="E1173" s="211">
        <v>6.0844899999999997</v>
      </c>
      <c r="F1173" s="111">
        <f t="shared" si="54"/>
        <v>6.2845800000000007E-2</v>
      </c>
      <c r="G1173" s="111">
        <f t="shared" si="55"/>
        <v>6.1552699999999995E-2</v>
      </c>
      <c r="H1173" s="111">
        <f t="shared" si="56"/>
        <v>6.08449E-2</v>
      </c>
    </row>
    <row r="1174" spans="1:8" x14ac:dyDescent="0.3">
      <c r="A1174" t="s">
        <v>76</v>
      </c>
      <c r="B1174" s="107">
        <v>45159</v>
      </c>
      <c r="C1174" s="211">
        <v>6.2735500000000002</v>
      </c>
      <c r="D1174" s="211">
        <v>6.1672000000000002</v>
      </c>
      <c r="E1174" s="211">
        <v>6.08711</v>
      </c>
      <c r="F1174" s="111">
        <f t="shared" si="54"/>
        <v>6.27355E-2</v>
      </c>
      <c r="G1174" s="111">
        <f t="shared" si="55"/>
        <v>6.1672000000000005E-2</v>
      </c>
      <c r="H1174" s="111">
        <f t="shared" si="56"/>
        <v>6.0871099999999997E-2</v>
      </c>
    </row>
    <row r="1175" spans="1:8" x14ac:dyDescent="0.3">
      <c r="A1175" t="s">
        <v>76</v>
      </c>
      <c r="B1175" s="107">
        <v>45160</v>
      </c>
      <c r="C1175" s="211">
        <v>6.2817400000000001</v>
      </c>
      <c r="D1175" s="211">
        <v>6.1699900000000003</v>
      </c>
      <c r="E1175" s="211">
        <v>6.0894300000000001</v>
      </c>
      <c r="F1175" s="111">
        <f t="shared" si="54"/>
        <v>6.2817399999999995E-2</v>
      </c>
      <c r="G1175" s="111">
        <f t="shared" si="55"/>
        <v>6.1699900000000002E-2</v>
      </c>
      <c r="H1175" s="111">
        <f t="shared" si="56"/>
        <v>6.0894299999999998E-2</v>
      </c>
    </row>
    <row r="1176" spans="1:8" x14ac:dyDescent="0.3">
      <c r="A1176" t="s">
        <v>76</v>
      </c>
      <c r="B1176" s="107">
        <v>45161</v>
      </c>
      <c r="C1176" s="211">
        <v>6.2920299999999996</v>
      </c>
      <c r="D1176" s="211">
        <v>6.1745599999999996</v>
      </c>
      <c r="E1176" s="211">
        <v>6.09213</v>
      </c>
      <c r="F1176" s="111">
        <f t="shared" si="54"/>
        <v>6.2920299999999998E-2</v>
      </c>
      <c r="G1176" s="111">
        <f t="shared" si="55"/>
        <v>6.1745599999999998E-2</v>
      </c>
      <c r="H1176" s="111">
        <f t="shared" si="56"/>
        <v>6.0921299999999998E-2</v>
      </c>
    </row>
    <row r="1177" spans="1:8" x14ac:dyDescent="0.3">
      <c r="A1177" t="s">
        <v>76</v>
      </c>
      <c r="B1177" s="107">
        <v>45162</v>
      </c>
      <c r="C1177" s="211">
        <v>6.2882499999999997</v>
      </c>
      <c r="D1177" s="211">
        <v>6.1775700000000002</v>
      </c>
      <c r="E1177" s="211">
        <v>6.0957499999999998</v>
      </c>
      <c r="F1177" s="111">
        <f t="shared" si="54"/>
        <v>6.2882499999999994E-2</v>
      </c>
      <c r="G1177" s="111">
        <f t="shared" si="55"/>
        <v>6.1775700000000003E-2</v>
      </c>
      <c r="H1177" s="111">
        <f t="shared" si="56"/>
        <v>6.0957499999999998E-2</v>
      </c>
    </row>
    <row r="1178" spans="1:8" x14ac:dyDescent="0.3">
      <c r="A1178" t="s">
        <v>76</v>
      </c>
      <c r="B1178" s="107">
        <v>45163</v>
      </c>
      <c r="C1178" s="211">
        <v>6.2850999999999999</v>
      </c>
      <c r="D1178" s="211">
        <v>6.1783099999999997</v>
      </c>
      <c r="E1178" s="211">
        <v>6.0971599999999997</v>
      </c>
      <c r="F1178" s="111">
        <f t="shared" si="54"/>
        <v>6.2851000000000004E-2</v>
      </c>
      <c r="G1178" s="111">
        <f t="shared" si="55"/>
        <v>6.1783100000000001E-2</v>
      </c>
      <c r="H1178" s="111">
        <f t="shared" si="56"/>
        <v>6.0971599999999994E-2</v>
      </c>
    </row>
    <row r="1179" spans="1:8" x14ac:dyDescent="0.3">
      <c r="A1179" t="s">
        <v>76</v>
      </c>
      <c r="B1179" s="107">
        <v>45166</v>
      </c>
      <c r="C1179" s="211">
        <v>6.2541700000000002</v>
      </c>
      <c r="D1179" s="211">
        <v>6.1813700000000003</v>
      </c>
      <c r="E1179" s="211">
        <v>6.1029999999999998</v>
      </c>
      <c r="F1179" s="111">
        <f t="shared" si="54"/>
        <v>6.2541700000000006E-2</v>
      </c>
      <c r="G1179" s="111">
        <f t="shared" si="55"/>
        <v>6.1813699999999999E-2</v>
      </c>
      <c r="H1179" s="111">
        <f t="shared" si="56"/>
        <v>6.1030000000000001E-2</v>
      </c>
    </row>
    <row r="1180" spans="1:8" x14ac:dyDescent="0.3">
      <c r="A1180" t="s">
        <v>76</v>
      </c>
      <c r="B1180" s="107">
        <v>45167</v>
      </c>
      <c r="C1180" s="211">
        <v>6.2573400000000001</v>
      </c>
      <c r="D1180" s="211">
        <v>6.1987699999999997</v>
      </c>
      <c r="E1180" s="211">
        <v>6.1052499999999998</v>
      </c>
      <c r="F1180" s="111">
        <f t="shared" si="54"/>
        <v>6.2573400000000001E-2</v>
      </c>
      <c r="G1180" s="111">
        <f t="shared" si="55"/>
        <v>6.19877E-2</v>
      </c>
      <c r="H1180" s="111">
        <f t="shared" si="56"/>
        <v>6.1052499999999996E-2</v>
      </c>
    </row>
    <row r="1181" spans="1:8" x14ac:dyDescent="0.3">
      <c r="A1181" t="s">
        <v>76</v>
      </c>
      <c r="B1181" s="107">
        <v>45168</v>
      </c>
      <c r="C1181" s="211">
        <v>6.2570199999999998</v>
      </c>
      <c r="D1181" s="211">
        <v>6.2035200000000001</v>
      </c>
      <c r="E1181" s="211">
        <v>6.1068699999999998</v>
      </c>
      <c r="F1181" s="111">
        <f t="shared" si="54"/>
        <v>6.2570199999999992E-2</v>
      </c>
      <c r="G1181" s="111">
        <f t="shared" si="55"/>
        <v>6.2035199999999999E-2</v>
      </c>
      <c r="H1181" s="111">
        <f t="shared" si="56"/>
        <v>6.1068699999999997E-2</v>
      </c>
    </row>
    <row r="1182" spans="1:8" x14ac:dyDescent="0.3">
      <c r="A1182" t="s">
        <v>76</v>
      </c>
      <c r="B1182" s="107">
        <v>45169</v>
      </c>
      <c r="C1182" s="211">
        <v>6.2595900000000002</v>
      </c>
      <c r="D1182" s="211">
        <v>6.2096099999999996</v>
      </c>
      <c r="E1182" s="211">
        <v>6.1091800000000003</v>
      </c>
      <c r="F1182" s="111">
        <f t="shared" si="54"/>
        <v>6.2595899999999996E-2</v>
      </c>
      <c r="G1182" s="111">
        <f t="shared" si="55"/>
        <v>6.2096099999999994E-2</v>
      </c>
      <c r="H1182" s="111">
        <f t="shared" si="56"/>
        <v>6.1091800000000002E-2</v>
      </c>
    </row>
    <row r="1183" spans="1:8" x14ac:dyDescent="0.3">
      <c r="A1183" t="s">
        <v>76</v>
      </c>
      <c r="B1183" s="107">
        <v>45170</v>
      </c>
      <c r="C1183" s="211">
        <v>6.2537200000000004</v>
      </c>
      <c r="D1183" s="211">
        <v>6.2072900000000004</v>
      </c>
      <c r="E1183" s="211">
        <v>6.1069300000000002</v>
      </c>
      <c r="F1183" s="111">
        <f t="shared" si="54"/>
        <v>6.2537200000000001E-2</v>
      </c>
      <c r="G1183" s="111">
        <f t="shared" si="55"/>
        <v>6.2072900000000007E-2</v>
      </c>
      <c r="H1183" s="111">
        <f t="shared" si="56"/>
        <v>6.10693E-2</v>
      </c>
    </row>
    <row r="1184" spans="1:8" x14ac:dyDescent="0.3">
      <c r="A1184" t="s">
        <v>76</v>
      </c>
      <c r="B1184" s="107">
        <v>45173</v>
      </c>
      <c r="C1184" s="211">
        <v>6.2651500000000002</v>
      </c>
      <c r="D1184" s="211">
        <v>6.21868</v>
      </c>
      <c r="E1184" s="211">
        <v>6.11599</v>
      </c>
      <c r="F1184" s="111">
        <f t="shared" si="54"/>
        <v>6.2651499999999999E-2</v>
      </c>
      <c r="G1184" s="111">
        <f t="shared" si="55"/>
        <v>6.21868E-2</v>
      </c>
      <c r="H1184" s="111">
        <f t="shared" si="56"/>
        <v>6.1159900000000003E-2</v>
      </c>
    </row>
    <row r="1185" spans="1:8" x14ac:dyDescent="0.3">
      <c r="A1185" t="s">
        <v>76</v>
      </c>
      <c r="B1185" s="107">
        <v>45174</v>
      </c>
      <c r="C1185" s="211">
        <v>6.2683900000000001</v>
      </c>
      <c r="D1185" s="211">
        <v>6.2290400000000004</v>
      </c>
      <c r="E1185" s="211">
        <v>6.1182299999999996</v>
      </c>
      <c r="F1185" s="111">
        <f t="shared" si="54"/>
        <v>6.2683900000000001E-2</v>
      </c>
      <c r="G1185" s="111">
        <f t="shared" si="55"/>
        <v>6.2290400000000003E-2</v>
      </c>
      <c r="H1185" s="111">
        <f t="shared" si="56"/>
        <v>6.1182299999999995E-2</v>
      </c>
    </row>
    <row r="1186" spans="1:8" x14ac:dyDescent="0.3">
      <c r="A1186" t="s">
        <v>76</v>
      </c>
      <c r="B1186" s="107">
        <v>45175</v>
      </c>
      <c r="C1186" s="211">
        <v>6.26424</v>
      </c>
      <c r="D1186" s="211">
        <v>6.2321600000000004</v>
      </c>
      <c r="E1186" s="211">
        <v>6.1205999999999996</v>
      </c>
      <c r="F1186" s="111">
        <f t="shared" si="54"/>
        <v>6.2642400000000001E-2</v>
      </c>
      <c r="G1186" s="111">
        <f t="shared" si="55"/>
        <v>6.2321600000000005E-2</v>
      </c>
      <c r="H1186" s="111">
        <f t="shared" si="56"/>
        <v>6.1205999999999997E-2</v>
      </c>
    </row>
    <row r="1187" spans="1:8" x14ac:dyDescent="0.3">
      <c r="A1187" t="s">
        <v>76</v>
      </c>
      <c r="B1187" s="107">
        <v>45176</v>
      </c>
      <c r="C1187" s="211">
        <v>6.23644</v>
      </c>
      <c r="D1187" s="211">
        <v>6.2314400000000001</v>
      </c>
      <c r="E1187" s="211">
        <v>6.1222399999999997</v>
      </c>
      <c r="F1187" s="111">
        <f t="shared" si="54"/>
        <v>6.23644E-2</v>
      </c>
      <c r="G1187" s="111">
        <f t="shared" si="55"/>
        <v>6.2314399999999999E-2</v>
      </c>
      <c r="H1187" s="111">
        <f t="shared" si="56"/>
        <v>6.1222399999999996E-2</v>
      </c>
    </row>
    <row r="1188" spans="1:8" x14ac:dyDescent="0.3">
      <c r="A1188" t="s">
        <v>76</v>
      </c>
      <c r="B1188" s="107">
        <v>45177</v>
      </c>
      <c r="C1188" s="211">
        <v>6.2167300000000001</v>
      </c>
      <c r="D1188" s="211">
        <v>6.2242100000000002</v>
      </c>
      <c r="E1188" s="211">
        <v>6.1215000000000002</v>
      </c>
      <c r="F1188" s="111">
        <f t="shared" si="54"/>
        <v>6.2167300000000002E-2</v>
      </c>
      <c r="G1188" s="111">
        <f t="shared" si="55"/>
        <v>6.2242100000000002E-2</v>
      </c>
      <c r="H1188" s="111">
        <f t="shared" si="56"/>
        <v>6.1214999999999999E-2</v>
      </c>
    </row>
    <row r="1189" spans="1:8" x14ac:dyDescent="0.3">
      <c r="A1189" t="s">
        <v>76</v>
      </c>
      <c r="B1189" s="107">
        <v>45180</v>
      </c>
      <c r="C1189" s="211">
        <v>6.1600999999999999</v>
      </c>
      <c r="D1189" s="211">
        <v>6.1992200000000004</v>
      </c>
      <c r="E1189" s="211">
        <v>6.11172</v>
      </c>
      <c r="F1189" s="111">
        <f t="shared" si="54"/>
        <v>6.1600999999999996E-2</v>
      </c>
      <c r="G1189" s="111">
        <f t="shared" si="55"/>
        <v>6.1992200000000004E-2</v>
      </c>
      <c r="H1189" s="111">
        <f t="shared" si="56"/>
        <v>6.1117200000000003E-2</v>
      </c>
    </row>
    <row r="1190" spans="1:8" x14ac:dyDescent="0.3">
      <c r="A1190" t="s">
        <v>76</v>
      </c>
      <c r="B1190" s="107">
        <v>45181</v>
      </c>
      <c r="C1190" s="211">
        <v>6.1439300000000001</v>
      </c>
      <c r="D1190" s="211">
        <v>6.1859099999999998</v>
      </c>
      <c r="E1190" s="211">
        <v>6.1099699999999997</v>
      </c>
      <c r="F1190" s="111">
        <f t="shared" si="54"/>
        <v>6.1439300000000002E-2</v>
      </c>
      <c r="G1190" s="111">
        <f t="shared" si="55"/>
        <v>6.18591E-2</v>
      </c>
      <c r="H1190" s="111">
        <f t="shared" si="56"/>
        <v>6.10997E-2</v>
      </c>
    </row>
    <row r="1191" spans="1:8" x14ac:dyDescent="0.3">
      <c r="A1191" t="s">
        <v>76</v>
      </c>
      <c r="B1191" s="107">
        <v>45182</v>
      </c>
      <c r="C1191" s="211">
        <v>6.1211099999999998</v>
      </c>
      <c r="D1191" s="211">
        <v>6.1766899999999998</v>
      </c>
      <c r="E1191" s="211">
        <v>6.1072199999999999</v>
      </c>
      <c r="F1191" s="111">
        <f t="shared" si="54"/>
        <v>6.1211099999999997E-2</v>
      </c>
      <c r="G1191" s="111">
        <f t="shared" si="55"/>
        <v>6.17669E-2</v>
      </c>
      <c r="H1191" s="111">
        <f t="shared" si="56"/>
        <v>6.10722E-2</v>
      </c>
    </row>
    <row r="1192" spans="1:8" x14ac:dyDescent="0.3">
      <c r="A1192" t="s">
        <v>76</v>
      </c>
      <c r="B1192" s="107">
        <v>45183</v>
      </c>
      <c r="C1192" s="211">
        <v>6.0671299999999997</v>
      </c>
      <c r="D1192" s="211">
        <v>6.1669700000000001</v>
      </c>
      <c r="E1192" s="211">
        <v>6.1047799999999999</v>
      </c>
      <c r="F1192" s="111">
        <f t="shared" si="54"/>
        <v>6.0671299999999997E-2</v>
      </c>
      <c r="G1192" s="111">
        <f t="shared" si="55"/>
        <v>6.1669700000000001E-2</v>
      </c>
      <c r="H1192" s="111">
        <f t="shared" si="56"/>
        <v>6.1047799999999999E-2</v>
      </c>
    </row>
    <row r="1193" spans="1:8" x14ac:dyDescent="0.3">
      <c r="A1193" t="s">
        <v>76</v>
      </c>
      <c r="B1193" s="107">
        <v>45184</v>
      </c>
      <c r="C1193" s="211">
        <v>6.0396200000000002</v>
      </c>
      <c r="D1193" s="211">
        <v>6.1570200000000002</v>
      </c>
      <c r="E1193" s="211">
        <v>6.1005500000000001</v>
      </c>
      <c r="F1193" s="111">
        <f t="shared" si="54"/>
        <v>6.0396200000000004E-2</v>
      </c>
      <c r="G1193" s="111">
        <f t="shared" si="55"/>
        <v>6.1570199999999999E-2</v>
      </c>
      <c r="H1193" s="111">
        <f t="shared" si="56"/>
        <v>6.1005500000000004E-2</v>
      </c>
    </row>
    <row r="1194" spans="1:8" x14ac:dyDescent="0.3">
      <c r="A1194" t="s">
        <v>76</v>
      </c>
      <c r="B1194" s="107">
        <v>45187</v>
      </c>
      <c r="C1194" s="211">
        <v>5.9248200000000004</v>
      </c>
      <c r="D1194" s="211">
        <v>6.1289300000000004</v>
      </c>
      <c r="E1194" s="211">
        <v>6.0888299999999997</v>
      </c>
      <c r="F1194" s="111">
        <f t="shared" si="54"/>
        <v>5.9248200000000001E-2</v>
      </c>
      <c r="G1194" s="111">
        <f t="shared" si="55"/>
        <v>6.1289300000000005E-2</v>
      </c>
      <c r="H1194" s="111">
        <f t="shared" si="56"/>
        <v>6.0888299999999999E-2</v>
      </c>
    </row>
    <row r="1195" spans="1:8" x14ac:dyDescent="0.3">
      <c r="A1195" t="s">
        <v>76</v>
      </c>
      <c r="B1195" s="107">
        <v>45188</v>
      </c>
      <c r="C1195" s="211">
        <v>5.9102699999999997</v>
      </c>
      <c r="D1195" s="211">
        <v>6.1266800000000003</v>
      </c>
      <c r="E1195" s="211">
        <v>6.0861999999999998</v>
      </c>
      <c r="F1195" s="111">
        <f t="shared" si="54"/>
        <v>5.9102699999999994E-2</v>
      </c>
      <c r="G1195" s="111">
        <f t="shared" si="55"/>
        <v>6.1266800000000003E-2</v>
      </c>
      <c r="H1195" s="111">
        <f t="shared" si="56"/>
        <v>6.0861999999999999E-2</v>
      </c>
    </row>
    <row r="1196" spans="1:8" x14ac:dyDescent="0.3">
      <c r="A1196" t="s">
        <v>76</v>
      </c>
      <c r="B1196" s="107">
        <v>45189</v>
      </c>
      <c r="C1196" s="211">
        <v>5.9001900000000003</v>
      </c>
      <c r="D1196" s="211">
        <v>6.1208299999999998</v>
      </c>
      <c r="E1196" s="211">
        <v>6.0824699999999998</v>
      </c>
      <c r="F1196" s="111">
        <f t="shared" si="54"/>
        <v>5.9001900000000003E-2</v>
      </c>
      <c r="G1196" s="111">
        <f t="shared" si="55"/>
        <v>6.12083E-2</v>
      </c>
      <c r="H1196" s="111">
        <f t="shared" si="56"/>
        <v>6.0824699999999995E-2</v>
      </c>
    </row>
    <row r="1197" spans="1:8" x14ac:dyDescent="0.3">
      <c r="A1197" t="s">
        <v>76</v>
      </c>
      <c r="B1197" s="107">
        <v>45190</v>
      </c>
      <c r="C1197" s="211">
        <v>5.84152</v>
      </c>
      <c r="D1197" s="211">
        <v>6.1149399999999998</v>
      </c>
      <c r="E1197" s="211">
        <v>6.0808499999999999</v>
      </c>
      <c r="F1197" s="111">
        <f t="shared" si="54"/>
        <v>5.84152E-2</v>
      </c>
      <c r="G1197" s="111">
        <f t="shared" si="55"/>
        <v>6.11494E-2</v>
      </c>
      <c r="H1197" s="111">
        <f t="shared" si="56"/>
        <v>6.0808500000000001E-2</v>
      </c>
    </row>
    <row r="1198" spans="1:8" x14ac:dyDescent="0.3">
      <c r="A1198" t="s">
        <v>76</v>
      </c>
      <c r="B1198" s="107">
        <v>45191</v>
      </c>
      <c r="C1198" s="211">
        <v>5.8093700000000004</v>
      </c>
      <c r="D1198" s="211">
        <v>6.1088500000000003</v>
      </c>
      <c r="E1198" s="211">
        <v>6.0778699999999999</v>
      </c>
      <c r="F1198" s="111">
        <f t="shared" si="54"/>
        <v>5.8093700000000005E-2</v>
      </c>
      <c r="G1198" s="111">
        <f t="shared" si="55"/>
        <v>6.1088500000000004E-2</v>
      </c>
      <c r="H1198" s="111">
        <f t="shared" si="56"/>
        <v>6.0778699999999998E-2</v>
      </c>
    </row>
    <row r="1199" spans="1:8" x14ac:dyDescent="0.3">
      <c r="A1199" t="s">
        <v>76</v>
      </c>
      <c r="B1199" s="107">
        <v>45194</v>
      </c>
      <c r="C1199" s="211">
        <v>5.7198399999999996</v>
      </c>
      <c r="D1199" s="211">
        <v>6.0898700000000003</v>
      </c>
      <c r="E1199" s="211">
        <v>6.0694600000000003</v>
      </c>
      <c r="F1199" s="111">
        <f t="shared" si="54"/>
        <v>5.7198399999999996E-2</v>
      </c>
      <c r="G1199" s="111">
        <f t="shared" si="55"/>
        <v>6.08987E-2</v>
      </c>
      <c r="H1199" s="111">
        <f t="shared" si="56"/>
        <v>6.0694600000000001E-2</v>
      </c>
    </row>
    <row r="1200" spans="1:8" x14ac:dyDescent="0.3">
      <c r="A1200" t="s">
        <v>76</v>
      </c>
      <c r="B1200" s="107">
        <v>45195</v>
      </c>
      <c r="C1200" s="211">
        <v>5.7098500000000003</v>
      </c>
      <c r="D1200" s="211">
        <v>6.0900499999999997</v>
      </c>
      <c r="E1200" s="211">
        <v>6.0666099999999998</v>
      </c>
      <c r="F1200" s="111">
        <f t="shared" si="54"/>
        <v>5.7098500000000003E-2</v>
      </c>
      <c r="G1200" s="111">
        <f t="shared" si="55"/>
        <v>6.0900499999999996E-2</v>
      </c>
      <c r="H1200" s="111">
        <f t="shared" si="56"/>
        <v>6.0666100000000001E-2</v>
      </c>
    </row>
    <row r="1201" spans="1:8" x14ac:dyDescent="0.3">
      <c r="A1201" t="s">
        <v>76</v>
      </c>
      <c r="B1201" s="107">
        <v>45196</v>
      </c>
      <c r="C1201" s="211">
        <v>5.7012499999999999</v>
      </c>
      <c r="D1201" s="211">
        <v>6.0848899999999997</v>
      </c>
      <c r="E1201" s="211">
        <v>6.0661699999999996</v>
      </c>
      <c r="F1201" s="111">
        <f t="shared" si="54"/>
        <v>5.7012500000000001E-2</v>
      </c>
      <c r="G1201" s="111">
        <f t="shared" si="55"/>
        <v>6.0848899999999997E-2</v>
      </c>
      <c r="H1201" s="111">
        <f t="shared" si="56"/>
        <v>6.0661699999999999E-2</v>
      </c>
    </row>
    <row r="1202" spans="1:8" x14ac:dyDescent="0.3">
      <c r="A1202" t="s">
        <v>76</v>
      </c>
      <c r="B1202" s="107">
        <v>45197</v>
      </c>
      <c r="C1202" s="211">
        <v>5.6498400000000002</v>
      </c>
      <c r="D1202" s="211">
        <v>6.0790699999999998</v>
      </c>
      <c r="E1202" s="211">
        <v>6.0631500000000003</v>
      </c>
      <c r="F1202" s="111">
        <f t="shared" si="54"/>
        <v>5.6498400000000004E-2</v>
      </c>
      <c r="G1202" s="111">
        <f t="shared" si="55"/>
        <v>6.0790699999999996E-2</v>
      </c>
      <c r="H1202" s="111">
        <f t="shared" si="56"/>
        <v>6.0631500000000005E-2</v>
      </c>
    </row>
    <row r="1203" spans="1:8" x14ac:dyDescent="0.3">
      <c r="A1203" t="s">
        <v>76</v>
      </c>
      <c r="B1203" s="107">
        <v>45198</v>
      </c>
      <c r="C1203" s="211">
        <v>5.6161300000000001</v>
      </c>
      <c r="D1203" s="211">
        <v>6.0716099999999997</v>
      </c>
      <c r="E1203" s="211">
        <v>6.0589500000000003</v>
      </c>
      <c r="F1203" s="111">
        <f t="shared" si="54"/>
        <v>5.6161299999999997E-2</v>
      </c>
      <c r="G1203" s="111">
        <f t="shared" si="55"/>
        <v>6.0716099999999995E-2</v>
      </c>
      <c r="H1203" s="111">
        <f t="shared" si="56"/>
        <v>6.0589500000000004E-2</v>
      </c>
    </row>
    <row r="1204" spans="1:8" x14ac:dyDescent="0.3">
      <c r="A1204" t="s">
        <v>76</v>
      </c>
      <c r="B1204" s="107">
        <v>45201</v>
      </c>
      <c r="C1204" s="211">
        <v>5.4365300000000003</v>
      </c>
      <c r="D1204" s="211">
        <v>6.0255799999999997</v>
      </c>
      <c r="E1204" s="211">
        <v>6.0374100000000004</v>
      </c>
      <c r="F1204" s="111">
        <f t="shared" si="54"/>
        <v>5.4365300000000005E-2</v>
      </c>
      <c r="G1204" s="111">
        <f t="shared" si="55"/>
        <v>6.0255799999999998E-2</v>
      </c>
      <c r="H1204" s="111">
        <f t="shared" si="56"/>
        <v>6.0374100000000007E-2</v>
      </c>
    </row>
    <row r="1205" spans="1:8" x14ac:dyDescent="0.3">
      <c r="A1205" t="s">
        <v>76</v>
      </c>
      <c r="B1205" s="107">
        <v>45202</v>
      </c>
      <c r="C1205" s="211">
        <v>5.43513</v>
      </c>
      <c r="D1205" s="211">
        <v>6.0193000000000003</v>
      </c>
      <c r="E1205" s="211">
        <v>6.0346299999999999</v>
      </c>
      <c r="F1205" s="111">
        <f t="shared" si="54"/>
        <v>5.4351299999999998E-2</v>
      </c>
      <c r="G1205" s="111">
        <f t="shared" si="55"/>
        <v>6.0193000000000003E-2</v>
      </c>
      <c r="H1205" s="111">
        <f t="shared" si="56"/>
        <v>6.0346299999999999E-2</v>
      </c>
    </row>
    <row r="1206" spans="1:8" x14ac:dyDescent="0.3">
      <c r="A1206" t="s">
        <v>76</v>
      </c>
      <c r="B1206" s="107">
        <v>45203</v>
      </c>
      <c r="C1206" s="211">
        <v>5.3354600000000003</v>
      </c>
      <c r="D1206" s="211">
        <v>6.0115400000000001</v>
      </c>
      <c r="E1206" s="211">
        <v>6.0305</v>
      </c>
      <c r="F1206" s="111">
        <f t="shared" si="54"/>
        <v>5.3354600000000002E-2</v>
      </c>
      <c r="G1206" s="111">
        <f t="shared" si="55"/>
        <v>6.0115399999999999E-2</v>
      </c>
      <c r="H1206" s="111">
        <f t="shared" si="56"/>
        <v>6.0304999999999997E-2</v>
      </c>
    </row>
    <row r="1207" spans="1:8" x14ac:dyDescent="0.3">
      <c r="A1207" t="s">
        <v>76</v>
      </c>
      <c r="B1207" s="107">
        <v>45204</v>
      </c>
      <c r="C1207" s="211">
        <v>5.2947199999999999</v>
      </c>
      <c r="D1207" s="211">
        <v>5.9989699999999999</v>
      </c>
      <c r="E1207" s="211">
        <v>6.0270200000000003</v>
      </c>
      <c r="F1207" s="111">
        <f t="shared" si="54"/>
        <v>5.29472E-2</v>
      </c>
      <c r="G1207" s="111">
        <f t="shared" si="55"/>
        <v>5.99897E-2</v>
      </c>
      <c r="H1207" s="111">
        <f t="shared" si="56"/>
        <v>6.0270200000000003E-2</v>
      </c>
    </row>
    <row r="1208" spans="1:8" x14ac:dyDescent="0.3">
      <c r="A1208" t="s">
        <v>76</v>
      </c>
      <c r="B1208" s="107">
        <v>45205</v>
      </c>
      <c r="C1208" s="211">
        <v>5.2519099999999996</v>
      </c>
      <c r="D1208" s="211">
        <v>5.98536</v>
      </c>
      <c r="E1208" s="211">
        <v>6.0217099999999997</v>
      </c>
      <c r="F1208" s="111">
        <f t="shared" si="54"/>
        <v>5.2519099999999999E-2</v>
      </c>
      <c r="G1208" s="111">
        <f t="shared" si="55"/>
        <v>5.98536E-2</v>
      </c>
      <c r="H1208" s="111">
        <f t="shared" si="56"/>
        <v>6.0217099999999996E-2</v>
      </c>
    </row>
    <row r="1209" spans="1:8" x14ac:dyDescent="0.3">
      <c r="A1209" t="s">
        <v>76</v>
      </c>
      <c r="B1209" s="107">
        <v>45208</v>
      </c>
      <c r="C1209" s="211">
        <v>5.2022000000000004</v>
      </c>
      <c r="D1209" s="211">
        <v>5.9559699999999998</v>
      </c>
      <c r="E1209" s="211">
        <v>6.0083900000000003</v>
      </c>
      <c r="F1209" s="111">
        <f t="shared" si="54"/>
        <v>5.2022000000000006E-2</v>
      </c>
      <c r="G1209" s="111">
        <f t="shared" si="55"/>
        <v>5.95597E-2</v>
      </c>
      <c r="H1209" s="111">
        <f t="shared" si="56"/>
        <v>6.0083900000000003E-2</v>
      </c>
    </row>
    <row r="1210" spans="1:8" x14ac:dyDescent="0.3">
      <c r="A1210" t="s">
        <v>76</v>
      </c>
      <c r="B1210" s="107">
        <v>45209</v>
      </c>
      <c r="C1210" s="211">
        <v>5.1935599999999997</v>
      </c>
      <c r="D1210" s="211">
        <v>5.9349999999999996</v>
      </c>
      <c r="E1210" s="211">
        <v>6.0032500000000004</v>
      </c>
      <c r="F1210" s="111">
        <f t="shared" si="54"/>
        <v>5.1935599999999998E-2</v>
      </c>
      <c r="G1210" s="111">
        <f t="shared" si="55"/>
        <v>5.9349999999999993E-2</v>
      </c>
      <c r="H1210" s="111">
        <f t="shared" si="56"/>
        <v>6.0032500000000003E-2</v>
      </c>
    </row>
    <row r="1211" spans="1:8" x14ac:dyDescent="0.3">
      <c r="A1211" t="s">
        <v>76</v>
      </c>
      <c r="B1211" s="107">
        <v>45210</v>
      </c>
      <c r="C1211" s="211">
        <v>5.1867799999999997</v>
      </c>
      <c r="D1211" s="211">
        <v>5.9259500000000003</v>
      </c>
      <c r="E1211" s="211">
        <v>6.0074100000000001</v>
      </c>
      <c r="F1211" s="111">
        <f t="shared" si="54"/>
        <v>5.1867799999999999E-2</v>
      </c>
      <c r="G1211" s="111">
        <f t="shared" si="55"/>
        <v>5.92595E-2</v>
      </c>
      <c r="H1211" s="111">
        <f t="shared" si="56"/>
        <v>6.0074099999999998E-2</v>
      </c>
    </row>
    <row r="1212" spans="1:8" x14ac:dyDescent="0.3">
      <c r="A1212" t="s">
        <v>76</v>
      </c>
      <c r="B1212" s="107">
        <v>45211</v>
      </c>
      <c r="C1212" s="211">
        <v>5.1835000000000004</v>
      </c>
      <c r="D1212" s="211">
        <v>5.9155800000000003</v>
      </c>
      <c r="E1212" s="211">
        <v>6.0045599999999997</v>
      </c>
      <c r="F1212" s="111">
        <f t="shared" si="54"/>
        <v>5.1835000000000006E-2</v>
      </c>
      <c r="G1212" s="111">
        <f t="shared" si="55"/>
        <v>5.9155800000000001E-2</v>
      </c>
      <c r="H1212" s="111">
        <f t="shared" si="56"/>
        <v>6.0045599999999998E-2</v>
      </c>
    </row>
    <row r="1213" spans="1:8" x14ac:dyDescent="0.3">
      <c r="A1213" t="s">
        <v>76</v>
      </c>
      <c r="B1213" s="107">
        <v>45212</v>
      </c>
      <c r="C1213" s="211">
        <v>5.1871200000000002</v>
      </c>
      <c r="D1213" s="211">
        <v>5.9042399999999997</v>
      </c>
      <c r="E1213" s="211">
        <v>6.0012999999999996</v>
      </c>
      <c r="F1213" s="111">
        <f t="shared" si="54"/>
        <v>5.1871199999999999E-2</v>
      </c>
      <c r="G1213" s="111">
        <f t="shared" si="55"/>
        <v>5.9042399999999995E-2</v>
      </c>
      <c r="H1213" s="111">
        <f t="shared" si="56"/>
        <v>6.0012999999999997E-2</v>
      </c>
    </row>
    <row r="1214" spans="1:8" x14ac:dyDescent="0.3">
      <c r="A1214" t="s">
        <v>76</v>
      </c>
      <c r="B1214" s="107">
        <v>45215</v>
      </c>
      <c r="C1214" s="211">
        <v>5.2058600000000004</v>
      </c>
      <c r="D1214" s="211">
        <v>5.88124</v>
      </c>
      <c r="E1214" s="211">
        <v>5.9927400000000004</v>
      </c>
      <c r="F1214" s="111">
        <f t="shared" si="54"/>
        <v>5.2058600000000003E-2</v>
      </c>
      <c r="G1214" s="111">
        <f t="shared" si="55"/>
        <v>5.8812400000000001E-2</v>
      </c>
      <c r="H1214" s="111">
        <f t="shared" si="56"/>
        <v>5.9927400000000006E-2</v>
      </c>
    </row>
    <row r="1215" spans="1:8" x14ac:dyDescent="0.3">
      <c r="A1215" t="s">
        <v>76</v>
      </c>
      <c r="B1215" s="107">
        <v>45216</v>
      </c>
      <c r="C1215" s="211">
        <v>5.2096900000000002</v>
      </c>
      <c r="D1215" s="211">
        <v>5.8527699999999996</v>
      </c>
      <c r="E1215" s="211">
        <v>5.9871600000000003</v>
      </c>
      <c r="F1215" s="111">
        <f t="shared" si="54"/>
        <v>5.2096900000000002E-2</v>
      </c>
      <c r="G1215" s="111">
        <f t="shared" si="55"/>
        <v>5.8527699999999995E-2</v>
      </c>
      <c r="H1215" s="111">
        <f t="shared" si="56"/>
        <v>5.9871600000000004E-2</v>
      </c>
    </row>
    <row r="1216" spans="1:8" x14ac:dyDescent="0.3">
      <c r="A1216" t="s">
        <v>76</v>
      </c>
      <c r="B1216" s="107">
        <v>45217</v>
      </c>
      <c r="C1216" s="211">
        <v>5.1981900000000003</v>
      </c>
      <c r="D1216" s="211">
        <v>5.8373799999999996</v>
      </c>
      <c r="E1216" s="211">
        <v>5.9819500000000003</v>
      </c>
      <c r="F1216" s="111">
        <f t="shared" si="54"/>
        <v>5.1981900000000004E-2</v>
      </c>
      <c r="G1216" s="111">
        <f t="shared" si="55"/>
        <v>5.8373799999999997E-2</v>
      </c>
      <c r="H1216" s="111">
        <f t="shared" si="56"/>
        <v>5.9819500000000005E-2</v>
      </c>
    </row>
    <row r="1217" spans="1:8" x14ac:dyDescent="0.3">
      <c r="A1217" t="s">
        <v>76</v>
      </c>
      <c r="B1217" s="107">
        <v>45218</v>
      </c>
      <c r="C1217" s="211">
        <v>5.1700400000000002</v>
      </c>
      <c r="D1217" s="211">
        <v>5.8164999999999996</v>
      </c>
      <c r="E1217" s="211">
        <v>5.9727699999999997</v>
      </c>
      <c r="F1217" s="111">
        <f t="shared" si="54"/>
        <v>5.1700400000000001E-2</v>
      </c>
      <c r="G1217" s="111">
        <f t="shared" si="55"/>
        <v>5.8164999999999994E-2</v>
      </c>
      <c r="H1217" s="111">
        <f t="shared" si="56"/>
        <v>5.9727699999999995E-2</v>
      </c>
    </row>
    <row r="1218" spans="1:8" x14ac:dyDescent="0.3">
      <c r="A1218" t="s">
        <v>76</v>
      </c>
      <c r="B1218" s="107">
        <v>45219</v>
      </c>
      <c r="C1218" s="211">
        <v>5.1396899999999999</v>
      </c>
      <c r="D1218" s="211">
        <v>5.7957400000000003</v>
      </c>
      <c r="E1218" s="211">
        <v>5.96448</v>
      </c>
      <c r="F1218" s="111">
        <f t="shared" si="54"/>
        <v>5.1396899999999995E-2</v>
      </c>
      <c r="G1218" s="111">
        <f t="shared" si="55"/>
        <v>5.7957400000000006E-2</v>
      </c>
      <c r="H1218" s="111">
        <f t="shared" si="56"/>
        <v>5.9644799999999998E-2</v>
      </c>
    </row>
    <row r="1219" spans="1:8" x14ac:dyDescent="0.3">
      <c r="A1219" t="s">
        <v>76</v>
      </c>
      <c r="B1219" s="107">
        <v>45222</v>
      </c>
      <c r="C1219" s="211">
        <v>5.0873100000000004</v>
      </c>
      <c r="D1219" s="211">
        <v>5.7601599999999999</v>
      </c>
      <c r="E1219" s="211">
        <v>5.9477099999999998</v>
      </c>
      <c r="F1219" s="111">
        <f t="shared" si="54"/>
        <v>5.0873100000000004E-2</v>
      </c>
      <c r="G1219" s="111">
        <f t="shared" si="55"/>
        <v>5.7601600000000003E-2</v>
      </c>
      <c r="H1219" s="111">
        <f t="shared" si="56"/>
        <v>5.9477099999999998E-2</v>
      </c>
    </row>
    <row r="1220" spans="1:8" x14ac:dyDescent="0.3">
      <c r="A1220" t="s">
        <v>76</v>
      </c>
      <c r="B1220" s="107">
        <v>45223</v>
      </c>
      <c r="C1220" s="211">
        <v>5.0807000000000002</v>
      </c>
      <c r="D1220" s="211">
        <v>5.7289500000000002</v>
      </c>
      <c r="E1220" s="211">
        <v>5.9351099999999999</v>
      </c>
      <c r="F1220" s="111">
        <f t="shared" si="54"/>
        <v>5.0807000000000005E-2</v>
      </c>
      <c r="G1220" s="111">
        <f t="shared" si="55"/>
        <v>5.72895E-2</v>
      </c>
      <c r="H1220" s="111">
        <f t="shared" si="56"/>
        <v>5.9351099999999997E-2</v>
      </c>
    </row>
    <row r="1221" spans="1:8" x14ac:dyDescent="0.3">
      <c r="A1221" t="s">
        <v>76</v>
      </c>
      <c r="B1221" s="107">
        <v>45224</v>
      </c>
      <c r="C1221" s="211">
        <v>5.0374299999999996</v>
      </c>
      <c r="D1221" s="211">
        <v>5.7148599999999998</v>
      </c>
      <c r="E1221" s="211">
        <v>5.9292400000000001</v>
      </c>
      <c r="F1221" s="111">
        <f t="shared" si="54"/>
        <v>5.0374299999999997E-2</v>
      </c>
      <c r="G1221" s="111">
        <f t="shared" si="55"/>
        <v>5.7148600000000001E-2</v>
      </c>
      <c r="H1221" s="111">
        <f t="shared" si="56"/>
        <v>5.9292400000000002E-2</v>
      </c>
    </row>
    <row r="1222" spans="1:8" x14ac:dyDescent="0.3">
      <c r="A1222" t="s">
        <v>76</v>
      </c>
      <c r="B1222" s="107">
        <v>45225</v>
      </c>
      <c r="C1222" s="211">
        <v>5.0332800000000004</v>
      </c>
      <c r="D1222" s="211">
        <v>5.7021300000000004</v>
      </c>
      <c r="E1222" s="211">
        <v>5.9273600000000002</v>
      </c>
      <c r="F1222" s="111">
        <f t="shared" si="54"/>
        <v>5.0332800000000004E-2</v>
      </c>
      <c r="G1222" s="111">
        <f t="shared" si="55"/>
        <v>5.7021300000000004E-2</v>
      </c>
      <c r="H1222" s="111">
        <f t="shared" si="56"/>
        <v>5.9273600000000003E-2</v>
      </c>
    </row>
    <row r="1223" spans="1:8" x14ac:dyDescent="0.3">
      <c r="A1223" t="s">
        <v>76</v>
      </c>
      <c r="B1223" s="107">
        <v>45226</v>
      </c>
      <c r="C1223" s="211">
        <v>5.0231399999999997</v>
      </c>
      <c r="D1223" s="211">
        <v>5.6872699999999998</v>
      </c>
      <c r="E1223" s="211">
        <v>5.9208800000000004</v>
      </c>
      <c r="F1223" s="111">
        <f t="shared" si="54"/>
        <v>5.0231399999999995E-2</v>
      </c>
      <c r="G1223" s="111">
        <f t="shared" si="55"/>
        <v>5.6872699999999998E-2</v>
      </c>
      <c r="H1223" s="111">
        <f t="shared" si="56"/>
        <v>5.9208800000000006E-2</v>
      </c>
    </row>
    <row r="1224" spans="1:8" x14ac:dyDescent="0.3">
      <c r="A1224" t="s">
        <v>76</v>
      </c>
      <c r="B1224" s="107">
        <v>45229</v>
      </c>
      <c r="C1224" s="211">
        <v>4.9866200000000003</v>
      </c>
      <c r="D1224" s="211">
        <v>5.65388</v>
      </c>
      <c r="E1224" s="211">
        <v>5.9040299999999997</v>
      </c>
      <c r="F1224" s="111">
        <f t="shared" si="54"/>
        <v>4.9866199999999999E-2</v>
      </c>
      <c r="G1224" s="111">
        <f t="shared" si="55"/>
        <v>5.65388E-2</v>
      </c>
      <c r="H1224" s="111">
        <f t="shared" si="56"/>
        <v>5.9040299999999997E-2</v>
      </c>
    </row>
    <row r="1225" spans="1:8" x14ac:dyDescent="0.3">
      <c r="A1225" t="s">
        <v>76</v>
      </c>
      <c r="B1225" s="107">
        <v>45230</v>
      </c>
      <c r="C1225" s="211">
        <v>4.9950099999999997</v>
      </c>
      <c r="D1225" s="211">
        <v>5.62826</v>
      </c>
      <c r="E1225" s="211">
        <v>5.9012700000000002</v>
      </c>
      <c r="F1225" s="111">
        <f t="shared" si="54"/>
        <v>4.9950099999999997E-2</v>
      </c>
      <c r="G1225" s="111">
        <f t="shared" si="55"/>
        <v>5.6282600000000002E-2</v>
      </c>
      <c r="H1225" s="111">
        <f t="shared" si="56"/>
        <v>5.9012700000000001E-2</v>
      </c>
    </row>
    <row r="1226" spans="1:8" x14ac:dyDescent="0.3">
      <c r="A1226" t="s">
        <v>76</v>
      </c>
      <c r="B1226" s="107">
        <v>45232</v>
      </c>
      <c r="C1226" s="211">
        <v>5.0177100000000001</v>
      </c>
      <c r="D1226" s="211">
        <v>5.5864900000000004</v>
      </c>
      <c r="E1226" s="211">
        <v>5.8949400000000001</v>
      </c>
      <c r="F1226" s="111">
        <f t="shared" si="54"/>
        <v>5.0177100000000002E-2</v>
      </c>
      <c r="G1226" s="111">
        <f t="shared" si="55"/>
        <v>5.5864900000000002E-2</v>
      </c>
      <c r="H1226" s="111">
        <f t="shared" si="56"/>
        <v>5.8949399999999999E-2</v>
      </c>
    </row>
    <row r="1227" spans="1:8" x14ac:dyDescent="0.3">
      <c r="A1227" t="s">
        <v>76</v>
      </c>
      <c r="B1227" s="107">
        <v>45233</v>
      </c>
      <c r="C1227" s="211">
        <v>4.9897299999999998</v>
      </c>
      <c r="D1227" s="211">
        <v>5.5692300000000001</v>
      </c>
      <c r="E1227" s="211">
        <v>5.8881399999999999</v>
      </c>
      <c r="F1227" s="111">
        <f t="shared" si="54"/>
        <v>4.9897299999999999E-2</v>
      </c>
      <c r="G1227" s="111">
        <f t="shared" si="55"/>
        <v>5.56923E-2</v>
      </c>
      <c r="H1227" s="111">
        <f t="shared" si="56"/>
        <v>5.88814E-2</v>
      </c>
    </row>
    <row r="1228" spans="1:8" x14ac:dyDescent="0.3">
      <c r="A1228" t="s">
        <v>76</v>
      </c>
      <c r="B1228" s="107">
        <v>45236</v>
      </c>
      <c r="C1228" s="211">
        <v>4.9824000000000002</v>
      </c>
      <c r="D1228" s="211">
        <v>5.5443600000000002</v>
      </c>
      <c r="E1228" s="211">
        <v>5.8726099999999999</v>
      </c>
      <c r="F1228" s="111">
        <f t="shared" si="54"/>
        <v>4.9824E-2</v>
      </c>
      <c r="G1228" s="111">
        <f t="shared" si="55"/>
        <v>5.5443600000000003E-2</v>
      </c>
      <c r="H1228" s="111">
        <f t="shared" si="56"/>
        <v>5.8726099999999996E-2</v>
      </c>
    </row>
    <row r="1229" spans="1:8" x14ac:dyDescent="0.3">
      <c r="A1229" t="s">
        <v>76</v>
      </c>
      <c r="B1229" s="107">
        <v>45237</v>
      </c>
      <c r="C1229" s="211">
        <v>4.9844600000000003</v>
      </c>
      <c r="D1229" s="211">
        <v>5.5081199999999999</v>
      </c>
      <c r="E1229" s="211">
        <v>5.8688700000000003</v>
      </c>
      <c r="F1229" s="111">
        <f t="shared" si="54"/>
        <v>4.9844600000000003E-2</v>
      </c>
      <c r="G1229" s="111">
        <f t="shared" si="55"/>
        <v>5.5081199999999997E-2</v>
      </c>
      <c r="H1229" s="111">
        <f t="shared" si="56"/>
        <v>5.8688700000000003E-2</v>
      </c>
    </row>
    <row r="1230" spans="1:8" x14ac:dyDescent="0.3">
      <c r="A1230" t="s">
        <v>76</v>
      </c>
      <c r="B1230" s="107">
        <v>45238</v>
      </c>
      <c r="C1230" s="211">
        <v>4.98109</v>
      </c>
      <c r="D1230" s="211">
        <v>5.49458</v>
      </c>
      <c r="E1230" s="211">
        <v>5.8610300000000004</v>
      </c>
      <c r="F1230" s="111">
        <f t="shared" si="54"/>
        <v>4.9810899999999998E-2</v>
      </c>
      <c r="G1230" s="111">
        <f t="shared" si="55"/>
        <v>5.4945800000000003E-2</v>
      </c>
      <c r="H1230" s="111">
        <f t="shared" si="56"/>
        <v>5.8610300000000004E-2</v>
      </c>
    </row>
    <row r="1231" spans="1:8" x14ac:dyDescent="0.3">
      <c r="A1231" t="s">
        <v>76</v>
      </c>
      <c r="B1231" s="107">
        <v>45239</v>
      </c>
      <c r="C1231" s="211">
        <v>4.9670899999999998</v>
      </c>
      <c r="D1231" s="211">
        <v>5.4809400000000004</v>
      </c>
      <c r="E1231" s="211">
        <v>5.8543599999999998</v>
      </c>
      <c r="F1231" s="111">
        <f t="shared" si="54"/>
        <v>4.9670899999999997E-2</v>
      </c>
      <c r="G1231" s="111">
        <f t="shared" si="55"/>
        <v>5.4809400000000001E-2</v>
      </c>
      <c r="H1231" s="111">
        <f t="shared" si="56"/>
        <v>5.8543600000000001E-2</v>
      </c>
    </row>
    <row r="1232" spans="1:8" x14ac:dyDescent="0.3">
      <c r="A1232" t="s">
        <v>76</v>
      </c>
      <c r="B1232" s="107">
        <v>45240</v>
      </c>
      <c r="C1232" s="211">
        <v>4.9702599999999997</v>
      </c>
      <c r="D1232" s="211">
        <v>5.4727800000000002</v>
      </c>
      <c r="E1232" s="211">
        <v>5.84924</v>
      </c>
      <c r="F1232" s="111">
        <f t="shared" si="54"/>
        <v>4.97026E-2</v>
      </c>
      <c r="G1232" s="111">
        <f t="shared" si="55"/>
        <v>5.47278E-2</v>
      </c>
      <c r="H1232" s="111">
        <f t="shared" si="56"/>
        <v>5.84924E-2</v>
      </c>
    </row>
    <row r="1233" spans="1:8" x14ac:dyDescent="0.3">
      <c r="A1233" t="s">
        <v>76</v>
      </c>
      <c r="B1233" s="107">
        <v>45243</v>
      </c>
      <c r="C1233" s="211">
        <v>4.9193800000000003</v>
      </c>
      <c r="D1233" s="211">
        <v>5.4518000000000004</v>
      </c>
      <c r="E1233" s="211">
        <v>5.8323600000000004</v>
      </c>
      <c r="F1233" s="111">
        <f t="shared" si="54"/>
        <v>4.9193800000000003E-2</v>
      </c>
      <c r="G1233" s="111">
        <f t="shared" si="55"/>
        <v>5.4518000000000004E-2</v>
      </c>
      <c r="H1233" s="111">
        <f t="shared" si="56"/>
        <v>5.8323600000000003E-2</v>
      </c>
    </row>
    <row r="1234" spans="1:8" x14ac:dyDescent="0.3">
      <c r="A1234" t="s">
        <v>76</v>
      </c>
      <c r="B1234" s="107">
        <v>45244</v>
      </c>
      <c r="C1234" s="211">
        <v>4.91831</v>
      </c>
      <c r="D1234" s="211">
        <v>5.4134900000000004</v>
      </c>
      <c r="E1234" s="211">
        <v>5.8279300000000003</v>
      </c>
      <c r="F1234" s="111">
        <f t="shared" si="54"/>
        <v>4.91831E-2</v>
      </c>
      <c r="G1234" s="111">
        <f t="shared" si="55"/>
        <v>5.4134900000000007E-2</v>
      </c>
      <c r="H1234" s="111">
        <f t="shared" si="56"/>
        <v>5.8279300000000006E-2</v>
      </c>
    </row>
    <row r="1235" spans="1:8" x14ac:dyDescent="0.3">
      <c r="A1235" t="s">
        <v>76</v>
      </c>
      <c r="B1235" s="107">
        <v>45245</v>
      </c>
      <c r="C1235" s="211">
        <v>4.9177600000000004</v>
      </c>
      <c r="D1235" s="211">
        <v>5.4084599999999998</v>
      </c>
      <c r="E1235" s="211">
        <v>5.8138899999999998</v>
      </c>
      <c r="F1235" s="111">
        <f t="shared" si="54"/>
        <v>4.9177600000000002E-2</v>
      </c>
      <c r="G1235" s="111">
        <f t="shared" si="55"/>
        <v>5.4084599999999997E-2</v>
      </c>
      <c r="H1235" s="111">
        <f t="shared" si="56"/>
        <v>5.81389E-2</v>
      </c>
    </row>
    <row r="1236" spans="1:8" x14ac:dyDescent="0.3">
      <c r="A1236" t="s">
        <v>76</v>
      </c>
      <c r="B1236" s="107">
        <v>45246</v>
      </c>
      <c r="C1236" s="211">
        <v>4.8682800000000004</v>
      </c>
      <c r="D1236" s="211">
        <v>5.3802399999999997</v>
      </c>
      <c r="E1236" s="211">
        <v>5.80708</v>
      </c>
      <c r="F1236" s="111">
        <f t="shared" ref="F1236:F1265" si="57">C1236/100</f>
        <v>4.8682800000000005E-2</v>
      </c>
      <c r="G1236" s="111">
        <f t="shared" ref="G1236:G1265" si="58">D1236/100</f>
        <v>5.38024E-2</v>
      </c>
      <c r="H1236" s="111">
        <f t="shared" ref="H1236:H1265" si="59">E1236/100</f>
        <v>5.8070799999999999E-2</v>
      </c>
    </row>
    <row r="1237" spans="1:8" x14ac:dyDescent="0.3">
      <c r="A1237" t="s">
        <v>76</v>
      </c>
      <c r="B1237" s="107">
        <v>45247</v>
      </c>
      <c r="C1237" s="211">
        <v>4.8648800000000003</v>
      </c>
      <c r="D1237" s="211">
        <v>5.3663800000000004</v>
      </c>
      <c r="E1237" s="211">
        <v>5.80253</v>
      </c>
      <c r="F1237" s="111">
        <f t="shared" si="57"/>
        <v>4.8648800000000006E-2</v>
      </c>
      <c r="G1237" s="111">
        <f t="shared" si="58"/>
        <v>5.3663800000000005E-2</v>
      </c>
      <c r="H1237" s="111">
        <f t="shared" si="59"/>
        <v>5.8025300000000002E-2</v>
      </c>
    </row>
    <row r="1238" spans="1:8" x14ac:dyDescent="0.3">
      <c r="A1238" t="s">
        <v>76</v>
      </c>
      <c r="B1238" s="107">
        <v>45250</v>
      </c>
      <c r="C1238" s="211">
        <v>4.8866399999999999</v>
      </c>
      <c r="D1238" s="211">
        <v>5.34741</v>
      </c>
      <c r="E1238" s="211">
        <v>5.7875800000000002</v>
      </c>
      <c r="F1238" s="111">
        <f t="shared" si="57"/>
        <v>4.8866399999999997E-2</v>
      </c>
      <c r="G1238" s="111">
        <f t="shared" si="58"/>
        <v>5.3474099999999997E-2</v>
      </c>
      <c r="H1238" s="111">
        <f t="shared" si="59"/>
        <v>5.7875800000000005E-2</v>
      </c>
    </row>
    <row r="1239" spans="1:8" x14ac:dyDescent="0.3">
      <c r="A1239" t="s">
        <v>76</v>
      </c>
      <c r="B1239" s="107">
        <v>45251</v>
      </c>
      <c r="C1239" s="211">
        <v>4.8945100000000004</v>
      </c>
      <c r="D1239" s="211">
        <v>5.3097200000000004</v>
      </c>
      <c r="E1239" s="211">
        <v>5.7847799999999996</v>
      </c>
      <c r="F1239" s="111">
        <f t="shared" si="57"/>
        <v>4.8945100000000005E-2</v>
      </c>
      <c r="G1239" s="111">
        <f t="shared" si="58"/>
        <v>5.3097200000000004E-2</v>
      </c>
      <c r="H1239" s="111">
        <f t="shared" si="59"/>
        <v>5.7847799999999998E-2</v>
      </c>
    </row>
    <row r="1240" spans="1:8" x14ac:dyDescent="0.3">
      <c r="A1240" t="s">
        <v>76</v>
      </c>
      <c r="B1240" s="107">
        <v>45252</v>
      </c>
      <c r="C1240" s="211">
        <v>4.8971400000000003</v>
      </c>
      <c r="D1240" s="211">
        <v>5.2927400000000002</v>
      </c>
      <c r="E1240" s="211">
        <v>5.7725200000000001</v>
      </c>
      <c r="F1240" s="111">
        <f t="shared" si="57"/>
        <v>4.8971400000000005E-2</v>
      </c>
      <c r="G1240" s="111">
        <f t="shared" si="58"/>
        <v>5.2927399999999999E-2</v>
      </c>
      <c r="H1240" s="111">
        <f t="shared" si="59"/>
        <v>5.7725200000000004E-2</v>
      </c>
    </row>
    <row r="1241" spans="1:8" x14ac:dyDescent="0.3">
      <c r="A1241" t="s">
        <v>76</v>
      </c>
      <c r="B1241" s="107">
        <v>45253</v>
      </c>
      <c r="C1241" s="211">
        <v>4.9070799999999997</v>
      </c>
      <c r="D1241" s="211">
        <v>5.2764499999999996</v>
      </c>
      <c r="E1241" s="211">
        <v>5.7665600000000001</v>
      </c>
      <c r="F1241" s="111">
        <f t="shared" si="57"/>
        <v>4.9070799999999998E-2</v>
      </c>
      <c r="G1241" s="111">
        <f t="shared" si="58"/>
        <v>5.2764499999999999E-2</v>
      </c>
      <c r="H1241" s="111">
        <f t="shared" si="59"/>
        <v>5.7665600000000004E-2</v>
      </c>
    </row>
    <row r="1242" spans="1:8" x14ac:dyDescent="0.3">
      <c r="A1242" t="s">
        <v>76</v>
      </c>
      <c r="B1242" s="107">
        <v>45254</v>
      </c>
      <c r="C1242" s="211">
        <v>4.9152399999999998</v>
      </c>
      <c r="D1242" s="211">
        <v>5.2621200000000004</v>
      </c>
      <c r="E1242" s="211">
        <v>5.7608100000000002</v>
      </c>
      <c r="F1242" s="111">
        <f t="shared" si="57"/>
        <v>4.9152399999999999E-2</v>
      </c>
      <c r="G1242" s="111">
        <f t="shared" si="58"/>
        <v>5.2621200000000007E-2</v>
      </c>
      <c r="H1242" s="111">
        <f t="shared" si="59"/>
        <v>5.7608100000000002E-2</v>
      </c>
    </row>
    <row r="1243" spans="1:8" x14ac:dyDescent="0.3">
      <c r="A1243" t="s">
        <v>76</v>
      </c>
      <c r="B1243" s="107">
        <v>45257</v>
      </c>
      <c r="C1243" s="211">
        <v>4.8852500000000001</v>
      </c>
      <c r="D1243" s="211">
        <v>5.2389799999999997</v>
      </c>
      <c r="E1243" s="211">
        <v>5.74343</v>
      </c>
      <c r="F1243" s="111">
        <f t="shared" si="57"/>
        <v>4.88525E-2</v>
      </c>
      <c r="G1243" s="111">
        <f t="shared" si="58"/>
        <v>5.23898E-2</v>
      </c>
      <c r="H1243" s="111">
        <f t="shared" si="59"/>
        <v>5.7434300000000001E-2</v>
      </c>
    </row>
    <row r="1244" spans="1:8" x14ac:dyDescent="0.3">
      <c r="A1244" t="s">
        <v>76</v>
      </c>
      <c r="B1244" s="107">
        <v>45258</v>
      </c>
      <c r="C1244" s="211">
        <v>4.8869100000000003</v>
      </c>
      <c r="D1244" s="211">
        <v>5.2056899999999997</v>
      </c>
      <c r="E1244" s="211">
        <v>5.7397600000000004</v>
      </c>
      <c r="F1244" s="111">
        <f t="shared" si="57"/>
        <v>4.8869100000000006E-2</v>
      </c>
      <c r="G1244" s="111">
        <f t="shared" si="58"/>
        <v>5.2056899999999996E-2</v>
      </c>
      <c r="H1244" s="111">
        <f t="shared" si="59"/>
        <v>5.7397600000000007E-2</v>
      </c>
    </row>
    <row r="1245" spans="1:8" x14ac:dyDescent="0.3">
      <c r="A1245" t="s">
        <v>76</v>
      </c>
      <c r="B1245" s="107">
        <v>45259</v>
      </c>
      <c r="C1245" s="211">
        <v>4.8956499999999998</v>
      </c>
      <c r="D1245" s="211">
        <v>5.1928200000000002</v>
      </c>
      <c r="E1245" s="211">
        <v>5.7363600000000003</v>
      </c>
      <c r="F1245" s="111">
        <f t="shared" si="57"/>
        <v>4.89565E-2</v>
      </c>
      <c r="G1245" s="111">
        <f t="shared" si="58"/>
        <v>5.1928200000000001E-2</v>
      </c>
      <c r="H1245" s="111">
        <f t="shared" si="59"/>
        <v>5.7363600000000001E-2</v>
      </c>
    </row>
    <row r="1246" spans="1:8" x14ac:dyDescent="0.3">
      <c r="A1246" t="s">
        <v>76</v>
      </c>
      <c r="B1246" s="107">
        <v>45260</v>
      </c>
      <c r="C1246" s="211">
        <v>4.8899800000000004</v>
      </c>
      <c r="D1246" s="211">
        <v>5.1748500000000002</v>
      </c>
      <c r="E1246" s="211">
        <v>5.7296399999999998</v>
      </c>
      <c r="F1246" s="111">
        <f t="shared" si="57"/>
        <v>4.8899800000000007E-2</v>
      </c>
      <c r="G1246" s="111">
        <f t="shared" si="58"/>
        <v>5.1748500000000003E-2</v>
      </c>
      <c r="H1246" s="111">
        <f t="shared" si="59"/>
        <v>5.7296399999999997E-2</v>
      </c>
    </row>
    <row r="1247" spans="1:8" x14ac:dyDescent="0.3">
      <c r="A1247" t="s">
        <v>76</v>
      </c>
      <c r="B1247" s="107">
        <v>45261</v>
      </c>
      <c r="C1247" s="211">
        <v>4.91005</v>
      </c>
      <c r="D1247" s="211">
        <v>5.1478900000000003</v>
      </c>
      <c r="E1247" s="211">
        <v>5.7205399999999997</v>
      </c>
      <c r="F1247" s="111">
        <f t="shared" si="57"/>
        <v>4.9100499999999998E-2</v>
      </c>
      <c r="G1247" s="111">
        <f t="shared" si="58"/>
        <v>5.1478900000000001E-2</v>
      </c>
      <c r="H1247" s="111">
        <f t="shared" si="59"/>
        <v>5.7205399999999997E-2</v>
      </c>
    </row>
    <row r="1248" spans="1:8" x14ac:dyDescent="0.3">
      <c r="A1248" t="s">
        <v>76</v>
      </c>
      <c r="B1248" s="107">
        <v>45264</v>
      </c>
      <c r="C1248" s="211">
        <v>4.9386999999999999</v>
      </c>
      <c r="D1248" s="211">
        <v>5.1046399999999998</v>
      </c>
      <c r="E1248" s="211">
        <v>5.7109100000000002</v>
      </c>
      <c r="F1248" s="111">
        <f t="shared" si="57"/>
        <v>4.9387E-2</v>
      </c>
      <c r="G1248" s="111">
        <f t="shared" si="58"/>
        <v>5.1046399999999999E-2</v>
      </c>
      <c r="H1248" s="111">
        <f t="shared" si="59"/>
        <v>5.7109100000000003E-2</v>
      </c>
    </row>
    <row r="1249" spans="1:8" x14ac:dyDescent="0.3">
      <c r="A1249" t="s">
        <v>76</v>
      </c>
      <c r="B1249" s="107">
        <v>45265</v>
      </c>
      <c r="C1249" s="211">
        <v>4.93635</v>
      </c>
      <c r="D1249" s="211">
        <v>5.0880400000000003</v>
      </c>
      <c r="E1249" s="211">
        <v>5.7013800000000003</v>
      </c>
      <c r="F1249" s="111">
        <f t="shared" si="57"/>
        <v>4.9363499999999998E-2</v>
      </c>
      <c r="G1249" s="111">
        <f t="shared" si="58"/>
        <v>5.0880400000000006E-2</v>
      </c>
      <c r="H1249" s="111">
        <f t="shared" si="59"/>
        <v>5.7013800000000003E-2</v>
      </c>
    </row>
    <row r="1250" spans="1:8" x14ac:dyDescent="0.3">
      <c r="A1250" t="s">
        <v>76</v>
      </c>
      <c r="B1250" s="107">
        <v>45266</v>
      </c>
      <c r="C1250" s="211">
        <v>4.9249400000000003</v>
      </c>
      <c r="D1250" s="211">
        <v>5.0735400000000004</v>
      </c>
      <c r="E1250" s="211">
        <v>5.6956499999999997</v>
      </c>
      <c r="F1250" s="111">
        <f t="shared" si="57"/>
        <v>4.9249400000000006E-2</v>
      </c>
      <c r="G1250" s="111">
        <f t="shared" si="58"/>
        <v>5.0735400000000007E-2</v>
      </c>
      <c r="H1250" s="111">
        <f t="shared" si="59"/>
        <v>5.6956499999999993E-2</v>
      </c>
    </row>
    <row r="1251" spans="1:8" x14ac:dyDescent="0.3">
      <c r="A1251" t="s">
        <v>76</v>
      </c>
      <c r="B1251" s="107">
        <v>45267</v>
      </c>
      <c r="C1251" s="211">
        <v>4.9191500000000001</v>
      </c>
      <c r="D1251" s="211">
        <v>5.0615500000000004</v>
      </c>
      <c r="E1251" s="211">
        <v>5.6892199999999997</v>
      </c>
      <c r="F1251" s="111">
        <f t="shared" si="57"/>
        <v>4.9191499999999999E-2</v>
      </c>
      <c r="G1251" s="111">
        <f t="shared" si="58"/>
        <v>5.0615500000000008E-2</v>
      </c>
      <c r="H1251" s="111">
        <f t="shared" si="59"/>
        <v>5.6892199999999997E-2</v>
      </c>
    </row>
    <row r="1252" spans="1:8" x14ac:dyDescent="0.3">
      <c r="A1252" t="s">
        <v>76</v>
      </c>
      <c r="B1252" s="107">
        <v>45268</v>
      </c>
      <c r="C1252" s="211">
        <v>4.9245400000000004</v>
      </c>
      <c r="D1252" s="211">
        <v>5.0564299999999998</v>
      </c>
      <c r="E1252" s="211">
        <v>5.6863299999999999</v>
      </c>
      <c r="F1252" s="111">
        <f t="shared" si="57"/>
        <v>4.9245400000000002E-2</v>
      </c>
      <c r="G1252" s="111">
        <f t="shared" si="58"/>
        <v>5.05643E-2</v>
      </c>
      <c r="H1252" s="111">
        <f t="shared" si="59"/>
        <v>5.6863299999999999E-2</v>
      </c>
    </row>
    <row r="1253" spans="1:8" x14ac:dyDescent="0.3">
      <c r="A1253" t="s">
        <v>76</v>
      </c>
      <c r="B1253" s="107">
        <v>45271</v>
      </c>
      <c r="C1253" s="211">
        <v>4.9143800000000004</v>
      </c>
      <c r="D1253" s="211">
        <v>5.0377799999999997</v>
      </c>
      <c r="E1253" s="211">
        <v>5.6674800000000003</v>
      </c>
      <c r="F1253" s="111">
        <f t="shared" si="57"/>
        <v>4.9143800000000001E-2</v>
      </c>
      <c r="G1253" s="111">
        <f t="shared" si="58"/>
        <v>5.03778E-2</v>
      </c>
      <c r="H1253" s="111">
        <f t="shared" si="59"/>
        <v>5.6674800000000004E-2</v>
      </c>
    </row>
    <row r="1254" spans="1:8" x14ac:dyDescent="0.3">
      <c r="A1254" t="s">
        <v>76</v>
      </c>
      <c r="B1254" s="107">
        <v>45272</v>
      </c>
      <c r="C1254" s="211">
        <v>4.9065399999999997</v>
      </c>
      <c r="D1254" s="211">
        <v>5.0270000000000001</v>
      </c>
      <c r="E1254" s="211">
        <v>5.6486000000000001</v>
      </c>
      <c r="F1254" s="111">
        <f t="shared" si="57"/>
        <v>4.9065399999999995E-2</v>
      </c>
      <c r="G1254" s="111">
        <f t="shared" si="58"/>
        <v>5.0270000000000002E-2</v>
      </c>
      <c r="H1254" s="111">
        <f t="shared" si="59"/>
        <v>5.6486000000000001E-2</v>
      </c>
    </row>
    <row r="1255" spans="1:8" x14ac:dyDescent="0.3">
      <c r="A1255" t="s">
        <v>76</v>
      </c>
      <c r="B1255" s="107">
        <v>45273</v>
      </c>
      <c r="C1255" s="211">
        <v>4.9059400000000002</v>
      </c>
      <c r="D1255" s="211">
        <v>5.0240400000000003</v>
      </c>
      <c r="E1255" s="211">
        <v>5.6424099999999999</v>
      </c>
      <c r="F1255" s="111">
        <f t="shared" si="57"/>
        <v>4.9059400000000003E-2</v>
      </c>
      <c r="G1255" s="111">
        <f t="shared" si="58"/>
        <v>5.0240400000000004E-2</v>
      </c>
      <c r="H1255" s="111">
        <f t="shared" si="59"/>
        <v>5.6424099999999998E-2</v>
      </c>
    </row>
    <row r="1256" spans="1:8" x14ac:dyDescent="0.3">
      <c r="A1256" t="s">
        <v>76</v>
      </c>
      <c r="B1256" s="107">
        <v>45274</v>
      </c>
      <c r="C1256" s="211">
        <v>4.92049</v>
      </c>
      <c r="D1256" s="211">
        <v>5.02454</v>
      </c>
      <c r="E1256" s="211">
        <v>5.6377100000000002</v>
      </c>
      <c r="F1256" s="111">
        <f t="shared" si="57"/>
        <v>4.9204900000000003E-2</v>
      </c>
      <c r="G1256" s="111">
        <f t="shared" si="58"/>
        <v>5.0245400000000003E-2</v>
      </c>
      <c r="H1256" s="111">
        <f t="shared" si="59"/>
        <v>5.6377099999999999E-2</v>
      </c>
    </row>
    <row r="1257" spans="1:8" x14ac:dyDescent="0.3">
      <c r="A1257" t="s">
        <v>76</v>
      </c>
      <c r="B1257" s="107">
        <v>45275</v>
      </c>
      <c r="C1257" s="211">
        <v>4.9268200000000002</v>
      </c>
      <c r="D1257" s="211">
        <v>5.0235200000000004</v>
      </c>
      <c r="E1257" s="211">
        <v>5.6321300000000001</v>
      </c>
      <c r="F1257" s="111">
        <f t="shared" si="57"/>
        <v>4.9268200000000005E-2</v>
      </c>
      <c r="G1257" s="111">
        <f t="shared" si="58"/>
        <v>5.0235200000000008E-2</v>
      </c>
      <c r="H1257" s="111">
        <f t="shared" si="59"/>
        <v>5.6321299999999998E-2</v>
      </c>
    </row>
    <row r="1258" spans="1:8" x14ac:dyDescent="0.3">
      <c r="A1258" t="s">
        <v>76</v>
      </c>
      <c r="B1258" s="107">
        <v>45278</v>
      </c>
      <c r="C1258" s="211">
        <v>4.9425600000000003</v>
      </c>
      <c r="D1258" s="211">
        <v>5.0198799999999997</v>
      </c>
      <c r="E1258" s="211">
        <v>5.6223700000000001</v>
      </c>
      <c r="F1258" s="111">
        <f t="shared" si="57"/>
        <v>4.94256E-2</v>
      </c>
      <c r="G1258" s="111">
        <f t="shared" si="58"/>
        <v>5.0198799999999995E-2</v>
      </c>
      <c r="H1258" s="111">
        <f t="shared" si="59"/>
        <v>5.6223700000000001E-2</v>
      </c>
    </row>
    <row r="1259" spans="1:8" x14ac:dyDescent="0.3">
      <c r="A1259" t="s">
        <v>76</v>
      </c>
      <c r="B1259" s="107">
        <v>45279</v>
      </c>
      <c r="C1259" s="211">
        <v>4.94815</v>
      </c>
      <c r="D1259" s="211">
        <v>5.0161899999999999</v>
      </c>
      <c r="E1259" s="211">
        <v>5.6129899999999999</v>
      </c>
      <c r="F1259" s="111">
        <f t="shared" si="57"/>
        <v>4.9481499999999998E-2</v>
      </c>
      <c r="G1259" s="111">
        <f t="shared" si="58"/>
        <v>5.0161900000000002E-2</v>
      </c>
      <c r="H1259" s="111">
        <f t="shared" si="59"/>
        <v>5.6129899999999996E-2</v>
      </c>
    </row>
    <row r="1260" spans="1:8" x14ac:dyDescent="0.3">
      <c r="A1260" t="s">
        <v>76</v>
      </c>
      <c r="B1260" s="107">
        <v>45280</v>
      </c>
      <c r="C1260" s="211">
        <v>4.93933</v>
      </c>
      <c r="D1260" s="211">
        <v>5.0081300000000004</v>
      </c>
      <c r="E1260" s="211">
        <v>5.6059400000000004</v>
      </c>
      <c r="F1260" s="111">
        <f t="shared" si="57"/>
        <v>4.9393300000000001E-2</v>
      </c>
      <c r="G1260" s="111">
        <f t="shared" si="58"/>
        <v>5.0081300000000002E-2</v>
      </c>
      <c r="H1260" s="111">
        <f t="shared" si="59"/>
        <v>5.6059400000000002E-2</v>
      </c>
    </row>
    <row r="1261" spans="1:8" x14ac:dyDescent="0.3">
      <c r="A1261" t="s">
        <v>76</v>
      </c>
      <c r="B1261" s="107">
        <v>45281</v>
      </c>
      <c r="C1261" s="211">
        <v>4.9364499999999998</v>
      </c>
      <c r="D1261" s="211">
        <v>5.0024600000000001</v>
      </c>
      <c r="E1261" s="211">
        <v>5.6000800000000002</v>
      </c>
      <c r="F1261" s="111">
        <f t="shared" si="57"/>
        <v>4.9364499999999999E-2</v>
      </c>
      <c r="G1261" s="111">
        <f t="shared" si="58"/>
        <v>5.0024600000000002E-2</v>
      </c>
      <c r="H1261" s="111">
        <f t="shared" si="59"/>
        <v>5.6000800000000003E-2</v>
      </c>
    </row>
    <row r="1262" spans="1:8" x14ac:dyDescent="0.3">
      <c r="A1262" t="s">
        <v>76</v>
      </c>
      <c r="B1262" s="107">
        <v>45282</v>
      </c>
      <c r="C1262" s="211">
        <v>4.9400000000000004</v>
      </c>
      <c r="D1262" s="211">
        <v>4.9975300000000002</v>
      </c>
      <c r="E1262" s="211">
        <v>5.5944900000000004</v>
      </c>
      <c r="F1262" s="111">
        <f t="shared" si="57"/>
        <v>4.9400000000000006E-2</v>
      </c>
      <c r="G1262" s="111">
        <f t="shared" si="58"/>
        <v>4.99753E-2</v>
      </c>
      <c r="H1262" s="111">
        <f t="shared" si="59"/>
        <v>5.5944900000000006E-2</v>
      </c>
    </row>
    <row r="1263" spans="1:8" x14ac:dyDescent="0.3">
      <c r="A1263" t="s">
        <v>76</v>
      </c>
      <c r="B1263" s="107">
        <v>45287</v>
      </c>
      <c r="C1263" s="211">
        <v>4.9536199999999999</v>
      </c>
      <c r="D1263" s="211">
        <v>4.9736599999999997</v>
      </c>
      <c r="E1263" s="211">
        <v>5.5702499999999997</v>
      </c>
      <c r="F1263" s="111">
        <f t="shared" si="57"/>
        <v>4.9536200000000002E-2</v>
      </c>
      <c r="G1263" s="111">
        <f t="shared" si="58"/>
        <v>4.9736599999999999E-2</v>
      </c>
      <c r="H1263" s="111">
        <f t="shared" si="59"/>
        <v>5.5702499999999995E-2</v>
      </c>
    </row>
    <row r="1264" spans="1:8" x14ac:dyDescent="0.3">
      <c r="A1264" t="s">
        <v>76</v>
      </c>
      <c r="B1264" s="107">
        <v>45288</v>
      </c>
      <c r="C1264" s="211">
        <v>4.9555300000000004</v>
      </c>
      <c r="D1264" s="211">
        <v>4.9695</v>
      </c>
      <c r="E1264" s="211">
        <v>5.5651799999999998</v>
      </c>
      <c r="F1264" s="111">
        <f t="shared" si="57"/>
        <v>4.9555300000000004E-2</v>
      </c>
      <c r="G1264" s="111">
        <f t="shared" si="58"/>
        <v>4.9695000000000003E-2</v>
      </c>
      <c r="H1264" s="111">
        <f t="shared" si="59"/>
        <v>5.5651800000000001E-2</v>
      </c>
    </row>
    <row r="1265" spans="1:8" x14ac:dyDescent="0.3">
      <c r="A1265" t="s">
        <v>76</v>
      </c>
      <c r="B1265" s="107">
        <v>45289</v>
      </c>
      <c r="C1265" s="211">
        <v>4.9305300000000001</v>
      </c>
      <c r="D1265" s="211">
        <v>4.9597600000000002</v>
      </c>
      <c r="E1265" s="211">
        <v>5.55647</v>
      </c>
      <c r="F1265" s="111">
        <f t="shared" si="57"/>
        <v>4.9305300000000003E-2</v>
      </c>
      <c r="G1265" s="111">
        <f t="shared" si="58"/>
        <v>4.9597599999999999E-2</v>
      </c>
      <c r="H1265" s="111">
        <f t="shared" si="59"/>
        <v>5.5564700000000002E-2</v>
      </c>
    </row>
  </sheetData>
  <pageMargins left="0.7" right="0.7" top="0.75" bottom="0.75" header="0.3" footer="0.3"/>
  <pageSetup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tabColor theme="0" tint="-0.14999847407452621"/>
  </sheetPr>
  <dimension ref="A1:A103"/>
  <sheetViews>
    <sheetView showGridLines="0" zoomScale="85" zoomScaleNormal="85" workbookViewId="0"/>
  </sheetViews>
  <sheetFormatPr defaultColWidth="8.5546875" defaultRowHeight="14.4" x14ac:dyDescent="0.3"/>
  <cols>
    <col min="1" max="1" width="12.109375" style="102" customWidth="1"/>
  </cols>
  <sheetData>
    <row r="1" spans="1:1" x14ac:dyDescent="0.3">
      <c r="A1" s="125" t="s">
        <v>20</v>
      </c>
    </row>
    <row r="2" spans="1:1" x14ac:dyDescent="0.3">
      <c r="A2" s="102">
        <v>43466</v>
      </c>
    </row>
    <row r="3" spans="1:1" x14ac:dyDescent="0.3">
      <c r="A3" s="102">
        <v>43577</v>
      </c>
    </row>
    <row r="4" spans="1:1" x14ac:dyDescent="0.3">
      <c r="A4" s="102">
        <v>43586</v>
      </c>
    </row>
    <row r="5" spans="1:1" x14ac:dyDescent="0.3">
      <c r="A5" s="102">
        <v>43588</v>
      </c>
    </row>
    <row r="6" spans="1:1" x14ac:dyDescent="0.3">
      <c r="A6" s="102">
        <v>43636</v>
      </c>
    </row>
    <row r="7" spans="1:1" x14ac:dyDescent="0.3">
      <c r="A7" s="102">
        <v>43692</v>
      </c>
    </row>
    <row r="8" spans="1:1" x14ac:dyDescent="0.3">
      <c r="A8" s="102">
        <v>43770</v>
      </c>
    </row>
    <row r="9" spans="1:1" x14ac:dyDescent="0.3">
      <c r="A9" s="102">
        <v>43780</v>
      </c>
    </row>
    <row r="10" spans="1:1" x14ac:dyDescent="0.3">
      <c r="A10" s="102">
        <v>43824</v>
      </c>
    </row>
    <row r="11" spans="1:1" x14ac:dyDescent="0.3">
      <c r="A11" s="102">
        <v>43825</v>
      </c>
    </row>
    <row r="12" spans="1:1" x14ac:dyDescent="0.3">
      <c r="A12" s="102">
        <v>43831</v>
      </c>
    </row>
    <row r="13" spans="1:1" x14ac:dyDescent="0.3">
      <c r="A13" s="102">
        <v>43836</v>
      </c>
    </row>
    <row r="14" spans="1:1" x14ac:dyDescent="0.3">
      <c r="A14" s="102">
        <v>43934</v>
      </c>
    </row>
    <row r="15" spans="1:1" x14ac:dyDescent="0.3">
      <c r="A15" s="102">
        <v>43952</v>
      </c>
    </row>
    <row r="16" spans="1:1" x14ac:dyDescent="0.3">
      <c r="A16" s="102">
        <v>43993</v>
      </c>
    </row>
    <row r="17" spans="1:1" x14ac:dyDescent="0.3">
      <c r="A17" s="102">
        <v>44146</v>
      </c>
    </row>
    <row r="18" spans="1:1" x14ac:dyDescent="0.3">
      <c r="A18" s="102">
        <v>44190</v>
      </c>
    </row>
    <row r="19" spans="1:1" x14ac:dyDescent="0.3">
      <c r="A19" s="102">
        <v>44197</v>
      </c>
    </row>
    <row r="20" spans="1:1" x14ac:dyDescent="0.3">
      <c r="A20" s="102">
        <v>44202</v>
      </c>
    </row>
    <row r="21" spans="1:1" x14ac:dyDescent="0.3">
      <c r="A21" s="102">
        <v>44291</v>
      </c>
    </row>
    <row r="22" spans="1:1" x14ac:dyDescent="0.3">
      <c r="A22" s="102">
        <v>44319</v>
      </c>
    </row>
    <row r="23" spans="1:1" x14ac:dyDescent="0.3">
      <c r="A23" s="102">
        <v>44350</v>
      </c>
    </row>
    <row r="24" spans="1:1" x14ac:dyDescent="0.3">
      <c r="A24" s="102">
        <v>44501</v>
      </c>
    </row>
    <row r="25" spans="1:1" x14ac:dyDescent="0.3">
      <c r="A25" s="102">
        <v>44511</v>
      </c>
    </row>
    <row r="26" spans="1:1" x14ac:dyDescent="0.3">
      <c r="A26" s="102">
        <v>44567</v>
      </c>
    </row>
    <row r="27" spans="1:1" x14ac:dyDescent="0.3">
      <c r="A27" s="102">
        <v>44669</v>
      </c>
    </row>
    <row r="28" spans="1:1" x14ac:dyDescent="0.3">
      <c r="A28" s="102">
        <v>44684</v>
      </c>
    </row>
    <row r="29" spans="1:1" x14ac:dyDescent="0.3">
      <c r="A29" s="102">
        <v>44728</v>
      </c>
    </row>
    <row r="30" spans="1:1" x14ac:dyDescent="0.3">
      <c r="A30" s="102">
        <v>44788</v>
      </c>
    </row>
    <row r="31" spans="1:1" x14ac:dyDescent="0.3">
      <c r="A31" s="102">
        <v>44866</v>
      </c>
    </row>
    <row r="32" spans="1:1" x14ac:dyDescent="0.3">
      <c r="A32" s="102">
        <v>44876</v>
      </c>
    </row>
    <row r="33" spans="1:1" x14ac:dyDescent="0.3">
      <c r="A33" s="102">
        <v>44921</v>
      </c>
    </row>
    <row r="34" spans="1:1" x14ac:dyDescent="0.3">
      <c r="A34" s="102">
        <v>44932</v>
      </c>
    </row>
    <row r="35" spans="1:1" x14ac:dyDescent="0.3">
      <c r="A35" s="102">
        <v>45026</v>
      </c>
    </row>
    <row r="36" spans="1:1" x14ac:dyDescent="0.3">
      <c r="A36" s="102">
        <v>45047</v>
      </c>
    </row>
    <row r="37" spans="1:1" x14ac:dyDescent="0.3">
      <c r="A37" s="102">
        <v>45049</v>
      </c>
    </row>
    <row r="38" spans="1:1" x14ac:dyDescent="0.3">
      <c r="A38" s="102">
        <v>45085</v>
      </c>
    </row>
    <row r="39" spans="1:1" x14ac:dyDescent="0.3">
      <c r="A39" s="102">
        <v>45153</v>
      </c>
    </row>
    <row r="40" spans="1:1" x14ac:dyDescent="0.3">
      <c r="A40" s="102">
        <v>45231</v>
      </c>
    </row>
    <row r="41" spans="1:1" x14ac:dyDescent="0.3">
      <c r="A41" s="102">
        <v>45285</v>
      </c>
    </row>
    <row r="42" spans="1:1" x14ac:dyDescent="0.3">
      <c r="A42" s="102">
        <v>45286</v>
      </c>
    </row>
    <row r="43" spans="1:1" x14ac:dyDescent="0.3">
      <c r="A43" s="102">
        <v>45292</v>
      </c>
    </row>
    <row r="44" spans="1:1" x14ac:dyDescent="0.3">
      <c r="A44" s="102">
        <v>45383</v>
      </c>
    </row>
    <row r="45" spans="1:1" x14ac:dyDescent="0.3">
      <c r="A45" s="102">
        <v>45413</v>
      </c>
    </row>
    <row r="46" spans="1:1" x14ac:dyDescent="0.3">
      <c r="A46" s="102">
        <v>45415</v>
      </c>
    </row>
    <row r="47" spans="1:1" x14ac:dyDescent="0.3">
      <c r="A47" s="102">
        <v>45442</v>
      </c>
    </row>
    <row r="48" spans="1:1" x14ac:dyDescent="0.3">
      <c r="A48" s="102">
        <v>45519</v>
      </c>
    </row>
    <row r="49" spans="1:1" x14ac:dyDescent="0.3">
      <c r="A49" s="102">
        <v>45597</v>
      </c>
    </row>
    <row r="50" spans="1:1" x14ac:dyDescent="0.3">
      <c r="A50" s="102">
        <v>45607</v>
      </c>
    </row>
    <row r="51" spans="1:1" x14ac:dyDescent="0.3">
      <c r="A51" s="102">
        <v>45651</v>
      </c>
    </row>
    <row r="52" spans="1:1" x14ac:dyDescent="0.3">
      <c r="A52" s="102">
        <v>45652</v>
      </c>
    </row>
    <row r="53" spans="1:1" x14ac:dyDescent="0.3">
      <c r="A53" s="102">
        <v>45658</v>
      </c>
    </row>
    <row r="54" spans="1:1" x14ac:dyDescent="0.3">
      <c r="A54" s="102">
        <v>45663</v>
      </c>
    </row>
    <row r="55" spans="1:1" x14ac:dyDescent="0.3">
      <c r="A55" s="102">
        <v>45768</v>
      </c>
    </row>
    <row r="56" spans="1:1" x14ac:dyDescent="0.3">
      <c r="A56" s="102">
        <v>45778</v>
      </c>
    </row>
    <row r="57" spans="1:1" x14ac:dyDescent="0.3">
      <c r="A57" s="102">
        <v>45827</v>
      </c>
    </row>
    <row r="58" spans="1:1" x14ac:dyDescent="0.3">
      <c r="A58" s="102">
        <v>45884</v>
      </c>
    </row>
    <row r="59" spans="1:1" x14ac:dyDescent="0.3">
      <c r="A59" s="102">
        <v>45972</v>
      </c>
    </row>
    <row r="60" spans="1:1" x14ac:dyDescent="0.3">
      <c r="A60" s="102">
        <v>46016</v>
      </c>
    </row>
    <row r="61" spans="1:1" x14ac:dyDescent="0.3">
      <c r="A61" s="102">
        <v>46017</v>
      </c>
    </row>
    <row r="62" spans="1:1" x14ac:dyDescent="0.3">
      <c r="A62" s="102">
        <v>46023</v>
      </c>
    </row>
    <row r="63" spans="1:1" x14ac:dyDescent="0.3">
      <c r="A63" s="102">
        <v>46028</v>
      </c>
    </row>
    <row r="64" spans="1:1" x14ac:dyDescent="0.3">
      <c r="A64" s="102">
        <v>46118</v>
      </c>
    </row>
    <row r="65" spans="1:1" x14ac:dyDescent="0.3">
      <c r="A65" s="102">
        <v>46143</v>
      </c>
    </row>
    <row r="66" spans="1:1" x14ac:dyDescent="0.3">
      <c r="A66" s="102">
        <v>46177</v>
      </c>
    </row>
    <row r="67" spans="1:1" x14ac:dyDescent="0.3">
      <c r="A67" s="102">
        <v>46337</v>
      </c>
    </row>
    <row r="68" spans="1:1" x14ac:dyDescent="0.3">
      <c r="A68" s="102">
        <v>46381</v>
      </c>
    </row>
    <row r="69" spans="1:1" x14ac:dyDescent="0.3">
      <c r="A69" s="102">
        <v>46388</v>
      </c>
    </row>
    <row r="70" spans="1:1" x14ac:dyDescent="0.3">
      <c r="A70" s="102">
        <v>46393</v>
      </c>
    </row>
    <row r="71" spans="1:1" x14ac:dyDescent="0.3">
      <c r="A71" s="102">
        <v>46475</v>
      </c>
    </row>
    <row r="72" spans="1:1" x14ac:dyDescent="0.3">
      <c r="A72" s="102">
        <v>46510</v>
      </c>
    </row>
    <row r="73" spans="1:1" x14ac:dyDescent="0.3">
      <c r="A73" s="102">
        <v>46534</v>
      </c>
    </row>
    <row r="74" spans="1:1" x14ac:dyDescent="0.3">
      <c r="A74" s="102">
        <v>46692</v>
      </c>
    </row>
    <row r="75" spans="1:1" x14ac:dyDescent="0.3">
      <c r="A75" s="102">
        <v>46702</v>
      </c>
    </row>
    <row r="76" spans="1:1" x14ac:dyDescent="0.3">
      <c r="A76" s="102">
        <v>46758</v>
      </c>
    </row>
    <row r="77" spans="1:1" x14ac:dyDescent="0.3">
      <c r="A77" s="102">
        <v>46860</v>
      </c>
    </row>
    <row r="78" spans="1:1" x14ac:dyDescent="0.3">
      <c r="A78" s="102">
        <v>46874</v>
      </c>
    </row>
    <row r="79" spans="1:1" x14ac:dyDescent="0.3">
      <c r="A79" s="102">
        <v>46876</v>
      </c>
    </row>
    <row r="80" spans="1:1" x14ac:dyDescent="0.3">
      <c r="A80" s="102">
        <v>46919</v>
      </c>
    </row>
    <row r="81" spans="1:1" x14ac:dyDescent="0.3">
      <c r="A81" s="102">
        <v>46980</v>
      </c>
    </row>
    <row r="82" spans="1:1" x14ac:dyDescent="0.3">
      <c r="A82" s="102">
        <v>47058</v>
      </c>
    </row>
    <row r="83" spans="1:1" x14ac:dyDescent="0.3">
      <c r="A83" s="102">
        <v>47112</v>
      </c>
    </row>
    <row r="84" spans="1:1" x14ac:dyDescent="0.3">
      <c r="A84" s="102">
        <v>47113</v>
      </c>
    </row>
    <row r="85" spans="1:1" x14ac:dyDescent="0.3">
      <c r="A85" s="102">
        <v>47119</v>
      </c>
    </row>
    <row r="86" spans="1:1" x14ac:dyDescent="0.3">
      <c r="A86" s="102">
        <v>47210</v>
      </c>
    </row>
    <row r="87" spans="1:1" x14ac:dyDescent="0.3">
      <c r="A87" s="102">
        <v>47239</v>
      </c>
    </row>
    <row r="88" spans="1:1" x14ac:dyDescent="0.3">
      <c r="A88" s="102">
        <v>47241</v>
      </c>
    </row>
    <row r="89" spans="1:1" x14ac:dyDescent="0.3">
      <c r="A89" s="102">
        <v>47269</v>
      </c>
    </row>
    <row r="90" spans="1:1" x14ac:dyDescent="0.3">
      <c r="A90" s="102">
        <v>47345</v>
      </c>
    </row>
    <row r="91" spans="1:1" x14ac:dyDescent="0.3">
      <c r="A91" s="102">
        <v>47423</v>
      </c>
    </row>
    <row r="92" spans="1:1" x14ac:dyDescent="0.3">
      <c r="A92" s="102">
        <v>47477</v>
      </c>
    </row>
    <row r="93" spans="1:1" x14ac:dyDescent="0.3">
      <c r="A93" s="102">
        <v>47478</v>
      </c>
    </row>
    <row r="94" spans="1:1" x14ac:dyDescent="0.3">
      <c r="A94" s="102">
        <v>47484</v>
      </c>
    </row>
    <row r="95" spans="1:1" x14ac:dyDescent="0.3">
      <c r="A95" s="102">
        <v>47595</v>
      </c>
    </row>
    <row r="96" spans="1:1" x14ac:dyDescent="0.3">
      <c r="A96" s="102">
        <v>47604</v>
      </c>
    </row>
    <row r="97" spans="1:1" x14ac:dyDescent="0.3">
      <c r="A97" s="102">
        <v>47606</v>
      </c>
    </row>
    <row r="98" spans="1:1" x14ac:dyDescent="0.3">
      <c r="A98" s="102">
        <v>47654</v>
      </c>
    </row>
    <row r="99" spans="1:1" x14ac:dyDescent="0.3">
      <c r="A99" s="102">
        <v>47710</v>
      </c>
    </row>
    <row r="100" spans="1:1" x14ac:dyDescent="0.3">
      <c r="A100" s="102">
        <v>47788</v>
      </c>
    </row>
    <row r="101" spans="1:1" x14ac:dyDescent="0.3">
      <c r="A101" s="102">
        <v>47798</v>
      </c>
    </row>
    <row r="102" spans="1:1" x14ac:dyDescent="0.3">
      <c r="A102" s="102">
        <v>47842</v>
      </c>
    </row>
    <row r="103" spans="1:1" x14ac:dyDescent="0.3">
      <c r="A103" s="102">
        <v>47843</v>
      </c>
    </row>
  </sheetData>
  <pageMargins left="0.7" right="0.7" top="0.75" bottom="0.75" header="0.3" footer="0.3"/>
  <pageSetup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E866B-B729-4A5B-8BB6-379C4747389C}">
  <sheetPr>
    <tabColor theme="4"/>
  </sheetPr>
  <dimension ref="B1:XFD1048576"/>
  <sheetViews>
    <sheetView showGridLines="0" zoomScale="85" zoomScaleNormal="85" workbookViewId="0"/>
  </sheetViews>
  <sheetFormatPr defaultRowHeight="14.4" x14ac:dyDescent="0.3"/>
  <cols>
    <col min="1" max="1" width="7.44140625" customWidth="1"/>
    <col min="2" max="2" width="39" customWidth="1"/>
    <col min="3" max="3" width="10.44140625" customWidth="1"/>
    <col min="4" max="4" width="17" customWidth="1"/>
    <col min="5" max="5" width="22.6640625" customWidth="1"/>
    <col min="6" max="6" width="15.88671875" customWidth="1"/>
    <col min="7" max="7" width="43.33203125" customWidth="1"/>
    <col min="8" max="8" width="17.33203125" bestFit="1" customWidth="1"/>
  </cols>
  <sheetData>
    <row r="1" spans="2:26" s="17" customFormat="1" ht="18" x14ac:dyDescent="0.3">
      <c r="B1" s="33" t="s">
        <v>148</v>
      </c>
      <c r="Z1" s="221"/>
    </row>
    <row r="2" spans="2:26" s="18" customFormat="1" ht="18" x14ac:dyDescent="0.3">
      <c r="B2" s="50"/>
      <c r="Z2" s="222"/>
    </row>
    <row r="4" spans="2:26" x14ac:dyDescent="0.3">
      <c r="B4" s="324" t="s">
        <v>146</v>
      </c>
      <c r="C4" s="324"/>
      <c r="D4" s="324"/>
      <c r="E4" s="324"/>
      <c r="F4" s="324"/>
      <c r="G4" s="324"/>
      <c r="H4" s="324"/>
    </row>
    <row r="5" spans="2:26" ht="43.2" x14ac:dyDescent="0.3">
      <c r="B5" s="309" t="s">
        <v>9</v>
      </c>
      <c r="C5" s="309" t="s">
        <v>160</v>
      </c>
      <c r="D5" s="309" t="s">
        <v>143</v>
      </c>
      <c r="E5" s="310" t="s">
        <v>103</v>
      </c>
      <c r="F5" s="309" t="s">
        <v>144</v>
      </c>
      <c r="G5" s="284" t="s">
        <v>149</v>
      </c>
      <c r="H5" s="310" t="s">
        <v>145</v>
      </c>
    </row>
    <row r="6" spans="2:26" x14ac:dyDescent="0.3">
      <c r="B6" s="295">
        <v>44984</v>
      </c>
      <c r="C6" s="296">
        <f>VLOOKUP(B6,DaneRynkowe1!$B:$D,3,0)</f>
        <v>5.96E-2</v>
      </c>
      <c r="D6">
        <f>B7-B6</f>
        <v>1</v>
      </c>
      <c r="E6" s="297">
        <f>D6*C6/365</f>
        <v>1.6328767123287671E-4</v>
      </c>
      <c r="F6" s="201">
        <v>1000000</v>
      </c>
      <c r="G6" s="311">
        <f>F6*E6</f>
        <v>163.2876712328767</v>
      </c>
      <c r="H6" s="201">
        <f>F6</f>
        <v>1000000</v>
      </c>
    </row>
    <row r="7" spans="2:26" x14ac:dyDescent="0.3">
      <c r="B7" s="295">
        <f>WORKDAY(B6,1,KalendarzŚwiąt!$A$2:$A$103)</f>
        <v>44985</v>
      </c>
      <c r="C7" s="296">
        <f>VLOOKUP(B7,DaneRynkowe1!$B:$D,3,0)</f>
        <v>5.663E-2</v>
      </c>
      <c r="D7">
        <f>B8-B7</f>
        <v>1</v>
      </c>
      <c r="E7" s="297">
        <f>D7*C7/365</f>
        <v>1.5515068493150686E-4</v>
      </c>
      <c r="F7" s="201">
        <v>1000000</v>
      </c>
      <c r="G7" s="311">
        <f>F7*E7</f>
        <v>155.15068493150687</v>
      </c>
      <c r="H7" s="201">
        <f>H6+G6</f>
        <v>1000163.2876712328</v>
      </c>
    </row>
    <row r="8" spans="2:26" x14ac:dyDescent="0.3">
      <c r="B8" s="295">
        <f>WORKDAY(B7,1,KalendarzŚwiąt!$A$2:$A$103)</f>
        <v>44986</v>
      </c>
      <c r="C8" s="296">
        <f>VLOOKUP(B8,DaneRynkowe1!$B:$D,3,0)</f>
        <v>5.8349999999999999E-2</v>
      </c>
      <c r="D8">
        <f>B9-B8</f>
        <v>1</v>
      </c>
      <c r="E8" s="297">
        <f>D8*C8/365</f>
        <v>1.5986301369863015E-4</v>
      </c>
      <c r="F8" s="201">
        <v>1000000</v>
      </c>
      <c r="G8" s="311">
        <f>F8*E8</f>
        <v>159.86301369863014</v>
      </c>
      <c r="H8" s="201">
        <f>H7+G7</f>
        <v>1000318.4383561644</v>
      </c>
    </row>
    <row r="9" spans="2:26" x14ac:dyDescent="0.3">
      <c r="B9" s="295">
        <f>WORKDAY(B8,1,KalendarzŚwiąt!$A$2:$A$103)</f>
        <v>44987</v>
      </c>
      <c r="C9" s="296">
        <f>VLOOKUP(B9,DaneRynkowe1!$B:$D,3,0)</f>
        <v>5.6689999999999997E-2</v>
      </c>
      <c r="D9">
        <f>B10-B9</f>
        <v>1</v>
      </c>
      <c r="E9" s="297">
        <f>D9*C9/365</f>
        <v>1.5531506849315069E-4</v>
      </c>
      <c r="F9" s="201">
        <v>1000000</v>
      </c>
      <c r="G9" s="311">
        <f>F9*E9</f>
        <v>155.31506849315068</v>
      </c>
      <c r="H9" s="201">
        <f>H8+G8</f>
        <v>1000478.301369863</v>
      </c>
    </row>
    <row r="10" spans="2:26" x14ac:dyDescent="0.3">
      <c r="B10" s="308">
        <f>WORKDAY(B9,1,KalendarzŚwiąt!$A$2:$A$103)</f>
        <v>44988</v>
      </c>
      <c r="C10" s="304">
        <f>VLOOKUP(B10,DaneRynkowe1!$B:$D,3,0)</f>
        <v>5.849E-2</v>
      </c>
      <c r="D10" s="305">
        <f>B11-B10</f>
        <v>3</v>
      </c>
      <c r="E10" s="306">
        <f>D10*C10/365</f>
        <v>4.8073972602739732E-4</v>
      </c>
      <c r="F10" s="307">
        <v>1000000</v>
      </c>
      <c r="G10" s="312">
        <f>F10*E10</f>
        <v>480.7397260273973</v>
      </c>
      <c r="H10" s="307">
        <f>H9+G9</f>
        <v>1000633.6164383561</v>
      </c>
    </row>
    <row r="11" spans="2:26" x14ac:dyDescent="0.3">
      <c r="B11" s="298">
        <f>WORKDAY(B10,1,KalendarzŚwiąt!$A$2:$A$103)</f>
        <v>44991</v>
      </c>
      <c r="C11" s="299">
        <f>VLOOKUP(B11,DaneRynkowe1!$B:$D,3,0)</f>
        <v>5.6390000000000003E-2</v>
      </c>
      <c r="D11" s="120"/>
      <c r="E11" s="300"/>
      <c r="F11" s="301">
        <v>1000000</v>
      </c>
      <c r="G11" s="120"/>
      <c r="H11" s="301">
        <f>H10+G10</f>
        <v>1001114.3561643835</v>
      </c>
    </row>
    <row r="12" spans="2:26" x14ac:dyDescent="0.3">
      <c r="B12" s="295"/>
      <c r="D12" s="139">
        <f>SUM(D6:D11)</f>
        <v>7</v>
      </c>
      <c r="G12" s="302">
        <f>SUM(G6:G11)</f>
        <v>1114.3561643835617</v>
      </c>
    </row>
    <row r="14" spans="2:26" x14ac:dyDescent="0.3">
      <c r="D14" s="75" t="s">
        <v>98</v>
      </c>
      <c r="E14" s="303">
        <f>(E6+E7+E8+E9+E10)*365/7</f>
        <v>5.8105714285714281E-2</v>
      </c>
      <c r="G14" s="302">
        <f>F6*E14*7/365</f>
        <v>1114.3561643835617</v>
      </c>
    </row>
    <row r="20" spans="2:8" x14ac:dyDescent="0.3">
      <c r="B20" s="325" t="s">
        <v>147</v>
      </c>
      <c r="C20" s="325"/>
      <c r="D20" s="325"/>
      <c r="E20" s="325"/>
      <c r="F20" s="325"/>
      <c r="G20" s="325"/>
      <c r="H20" s="325"/>
    </row>
    <row r="21" spans="2:8" ht="43.2" x14ac:dyDescent="0.3">
      <c r="B21" s="309"/>
      <c r="C21" s="309" t="s">
        <v>160</v>
      </c>
      <c r="D21" s="309" t="s">
        <v>143</v>
      </c>
      <c r="E21" s="310" t="s">
        <v>103</v>
      </c>
      <c r="F21" s="309" t="s">
        <v>144</v>
      </c>
      <c r="G21" s="310" t="s">
        <v>150</v>
      </c>
      <c r="H21" s="310" t="s">
        <v>145</v>
      </c>
    </row>
    <row r="22" spans="2:8" x14ac:dyDescent="0.3">
      <c r="B22" s="295">
        <f>B6</f>
        <v>44984</v>
      </c>
      <c r="C22" s="296">
        <f>VLOOKUP(B22,DaneRynkowe1!$B:$D,3,0)</f>
        <v>5.96E-2</v>
      </c>
      <c r="D22">
        <f>B23-B22</f>
        <v>1</v>
      </c>
      <c r="E22" s="297">
        <f>D22*C22/365</f>
        <v>1.6328767123287671E-4</v>
      </c>
      <c r="F22" s="201">
        <v>1000000</v>
      </c>
      <c r="G22" s="311">
        <f>E22*H22</f>
        <v>163.2876712328767</v>
      </c>
      <c r="H22" s="201">
        <f>F22</f>
        <v>1000000</v>
      </c>
    </row>
    <row r="23" spans="2:8" x14ac:dyDescent="0.3">
      <c r="B23" s="295">
        <f>WORKDAY(B22,1,KalendarzŚwiąt!$A$2:$A$103)</f>
        <v>44985</v>
      </c>
      <c r="C23" s="296">
        <f>VLOOKUP(B23,DaneRynkowe1!$B:$D,3,0)</f>
        <v>5.663E-2</v>
      </c>
      <c r="D23">
        <f>B24-B23</f>
        <v>1</v>
      </c>
      <c r="E23" s="297">
        <f>D23*C23/365</f>
        <v>1.5515068493150686E-4</v>
      </c>
      <c r="F23" s="201">
        <v>1000000</v>
      </c>
      <c r="G23" s="311">
        <f>E23*H23</f>
        <v>155.17601912553951</v>
      </c>
      <c r="H23" s="201">
        <f>H22+G22</f>
        <v>1000163.2876712328</v>
      </c>
    </row>
    <row r="24" spans="2:8" x14ac:dyDescent="0.3">
      <c r="B24" s="295">
        <f>WORKDAY(B23,1,KalendarzŚwiąt!$A$2:$A$103)</f>
        <v>44986</v>
      </c>
      <c r="C24" s="296">
        <f>VLOOKUP(B24,DaneRynkowe1!$B:$D,3,0)</f>
        <v>5.8349999999999999E-2</v>
      </c>
      <c r="D24">
        <f>B25-B24</f>
        <v>1</v>
      </c>
      <c r="E24" s="297">
        <f>D24*C24/365</f>
        <v>1.5986301369863015E-4</v>
      </c>
      <c r="F24" s="201">
        <v>1000000</v>
      </c>
      <c r="G24" s="311">
        <f>E24*H24</f>
        <v>159.91392426392443</v>
      </c>
      <c r="H24" s="201">
        <f>H23+G23</f>
        <v>1000318.4636903583</v>
      </c>
    </row>
    <row r="25" spans="2:8" x14ac:dyDescent="0.3">
      <c r="B25" s="295">
        <f>WORKDAY(B24,1,KalendarzŚwiąt!$A$2:$A$103)</f>
        <v>44987</v>
      </c>
      <c r="C25" s="296">
        <f>VLOOKUP(B25,DaneRynkowe1!$B:$D,3,0)</f>
        <v>5.6689999999999997E-2</v>
      </c>
      <c r="D25">
        <f>B26-B25</f>
        <v>1</v>
      </c>
      <c r="E25" s="297">
        <f>D25*C25/365</f>
        <v>1.5531506849315069E-4</v>
      </c>
      <c r="F25" s="201">
        <v>1000000</v>
      </c>
      <c r="G25" s="311">
        <f>E25*H25</f>
        <v>155.38936774513132</v>
      </c>
      <c r="H25" s="201">
        <f>H24+G24</f>
        <v>1000478.3776146222</v>
      </c>
    </row>
    <row r="26" spans="2:8" x14ac:dyDescent="0.3">
      <c r="B26" s="308">
        <f>WORKDAY(B25,1,KalendarzŚwiąt!$A$2:$A$103)</f>
        <v>44988</v>
      </c>
      <c r="C26" s="304">
        <f>VLOOKUP(B26,DaneRynkowe1!$B:$D,3,0)</f>
        <v>5.849E-2</v>
      </c>
      <c r="D26" s="305">
        <f>B27-B26</f>
        <v>3</v>
      </c>
      <c r="E26" s="306">
        <f>D26*C26/365</f>
        <v>4.8073972602739732E-4</v>
      </c>
      <c r="F26" s="307">
        <v>1000000</v>
      </c>
      <c r="G26" s="312">
        <f>E26*H26</f>
        <v>481.0444029928658</v>
      </c>
      <c r="H26" s="307">
        <f>H25+G25</f>
        <v>1000633.7669823674</v>
      </c>
    </row>
    <row r="27" spans="2:8" x14ac:dyDescent="0.3">
      <c r="B27" s="298">
        <f>WORKDAY(B26,1,KalendarzŚwiąt!$A$2:$A$103)</f>
        <v>44991</v>
      </c>
      <c r="C27" s="299">
        <f>VLOOKUP(B27,DaneRynkowe1!$B:$D,3,0)</f>
        <v>5.6390000000000003E-2</v>
      </c>
      <c r="D27" s="120"/>
      <c r="E27" s="300"/>
      <c r="F27" s="301">
        <v>1000000</v>
      </c>
      <c r="G27" s="120"/>
      <c r="H27" s="301">
        <f>H26+G26</f>
        <v>1001114.8113853602</v>
      </c>
    </row>
    <row r="28" spans="2:8" x14ac:dyDescent="0.3">
      <c r="B28" s="295"/>
      <c r="D28" s="139">
        <f>SUM(D22:D27)</f>
        <v>7</v>
      </c>
      <c r="G28" s="302">
        <f>SUM(G22:G27)</f>
        <v>1114.8113853603377</v>
      </c>
    </row>
    <row r="30" spans="2:8" x14ac:dyDescent="0.3">
      <c r="D30" s="75" t="s">
        <v>98</v>
      </c>
      <c r="E30" s="303">
        <f>((1+E22)*(1+E23)*(1+E24)*(1+E25)*(1+E26)-1)*365/D28</f>
        <v>5.8129450808083974E-2</v>
      </c>
      <c r="G30" s="302">
        <f>F22*E30*7/365</f>
        <v>1114.8113853605146</v>
      </c>
    </row>
    <row r="1048576" spans="16384:16384" x14ac:dyDescent="0.3">
      <c r="XFD1048576" s="320" t="s">
        <v>4</v>
      </c>
    </row>
  </sheetData>
  <mergeCells count="2">
    <mergeCell ref="B4:H4"/>
    <mergeCell ref="B20:H20"/>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8EAFB-43E3-4262-A0E4-0F551E2AA6C9}">
  <sheetPr>
    <tabColor theme="6"/>
  </sheetPr>
  <dimension ref="B1:XFD1048576"/>
  <sheetViews>
    <sheetView showGridLines="0" zoomScale="85" zoomScaleNormal="85" workbookViewId="0"/>
  </sheetViews>
  <sheetFormatPr defaultColWidth="9.109375" defaultRowHeight="14.4" x14ac:dyDescent="0.3"/>
  <cols>
    <col min="1" max="1" width="7.44140625" style="3" customWidth="1"/>
    <col min="2" max="4" width="25.5546875" style="3" customWidth="1"/>
    <col min="5" max="5" width="16.88671875" style="3" customWidth="1"/>
    <col min="6" max="6" width="6.109375" style="3" customWidth="1"/>
    <col min="7" max="12" width="24.44140625" style="3" customWidth="1"/>
    <col min="13" max="13" width="6.109375" style="3" customWidth="1"/>
    <col min="14" max="15" width="9.109375" style="3"/>
    <col min="16" max="16" width="22.44140625" style="3" customWidth="1"/>
    <col min="17" max="16384" width="9.109375" style="3"/>
  </cols>
  <sheetData>
    <row r="1" spans="2:13" s="17" customFormat="1" ht="18" x14ac:dyDescent="0.3">
      <c r="B1" s="33" t="s">
        <v>151</v>
      </c>
    </row>
    <row r="2" spans="2:13" s="18" customFormat="1" ht="18" x14ac:dyDescent="0.3">
      <c r="B2" s="50" t="s">
        <v>101</v>
      </c>
    </row>
    <row r="3" spans="2:13" x14ac:dyDescent="0.3">
      <c r="B3" s="11"/>
      <c r="C3" s="11"/>
    </row>
    <row r="4" spans="2:13" x14ac:dyDescent="0.3">
      <c r="B4" s="95" t="s">
        <v>79</v>
      </c>
      <c r="C4" s="261">
        <f>50/10000</f>
        <v>5.0000000000000001E-3</v>
      </c>
    </row>
    <row r="5" spans="2:13" x14ac:dyDescent="0.3">
      <c r="B5" s="95" t="s">
        <v>18</v>
      </c>
      <c r="C5" s="261">
        <v>5.0000000000000001E-3</v>
      </c>
    </row>
    <row r="6" spans="2:13" x14ac:dyDescent="0.3">
      <c r="B6" s="137" t="s">
        <v>19</v>
      </c>
      <c r="C6" s="138" t="s">
        <v>20</v>
      </c>
      <c r="D6"/>
      <c r="G6" s="328" t="s">
        <v>29</v>
      </c>
      <c r="H6" s="328"/>
      <c r="I6" s="328"/>
      <c r="J6" s="328"/>
      <c r="K6" s="328"/>
      <c r="L6" s="328"/>
      <c r="M6"/>
    </row>
    <row r="7" spans="2:13" s="139" customFormat="1" x14ac:dyDescent="0.3">
      <c r="G7" s="140" t="s">
        <v>28</v>
      </c>
      <c r="H7" s="141" t="s">
        <v>28</v>
      </c>
      <c r="I7" s="141" t="s">
        <v>28</v>
      </c>
      <c r="J7" s="141" t="s">
        <v>28</v>
      </c>
      <c r="K7" s="142">
        <v>2</v>
      </c>
      <c r="L7" s="143" t="s">
        <v>28</v>
      </c>
    </row>
    <row r="8" spans="2:13" x14ac:dyDescent="0.3">
      <c r="G8" s="58"/>
    </row>
    <row r="9" spans="2:13" ht="55.5" customHeight="1" x14ac:dyDescent="0.3">
      <c r="B9" s="326"/>
      <c r="C9" s="327"/>
      <c r="D9" s="29"/>
      <c r="E9" s="30"/>
      <c r="G9" s="26"/>
      <c r="H9" s="39"/>
      <c r="I9" s="39"/>
      <c r="J9" s="39"/>
      <c r="K9" s="39"/>
      <c r="L9" s="40"/>
    </row>
    <row r="10" spans="2:13" s="4" customFormat="1" ht="70.5" customHeight="1" x14ac:dyDescent="0.3">
      <c r="B10" s="62" t="str">
        <f>"Data obserwacji"</f>
        <v>Data obserwacji</v>
      </c>
      <c r="C10" s="60" t="s">
        <v>108</v>
      </c>
      <c r="D10" s="60" t="s">
        <v>109</v>
      </c>
      <c r="E10" s="61" t="s">
        <v>27</v>
      </c>
      <c r="F10" s="1"/>
      <c r="G10" s="88" t="s">
        <v>152</v>
      </c>
      <c r="H10" s="87" t="s">
        <v>105</v>
      </c>
      <c r="I10" s="87" t="s">
        <v>79</v>
      </c>
      <c r="J10" s="87" t="s">
        <v>18</v>
      </c>
      <c r="K10" s="87" t="s">
        <v>106</v>
      </c>
      <c r="L10" s="89" t="s">
        <v>107</v>
      </c>
    </row>
    <row r="11" spans="2:13" s="4" customFormat="1" x14ac:dyDescent="0.3">
      <c r="B11" s="52"/>
      <c r="C11" s="53"/>
      <c r="D11" s="53"/>
      <c r="E11" s="37"/>
      <c r="F11" s="54"/>
      <c r="G11" s="100" t="s">
        <v>3</v>
      </c>
      <c r="H11" s="56"/>
      <c r="I11" s="56"/>
      <c r="J11" s="56"/>
      <c r="K11" s="56"/>
      <c r="L11" s="57"/>
    </row>
    <row r="12" spans="2:13" x14ac:dyDescent="0.3">
      <c r="B12" s="5">
        <f>WORKDAY(C12,-1,KalendarzŚwiąt!$A$2:$A$103)</f>
        <v>44868</v>
      </c>
      <c r="C12" s="73">
        <v>44869</v>
      </c>
      <c r="D12" s="10">
        <f>WORKDAY(C12,1,KalendarzŚwiąt!$A$2:$A$103)</f>
        <v>44872</v>
      </c>
      <c r="E12" s="6">
        <f>B13-B12</f>
        <v>1</v>
      </c>
      <c r="G12" s="92">
        <f>VLOOKUP(B12,DaneRynkowe1!B:D,3,0)</f>
        <v>6.4600000000000005E-2</v>
      </c>
      <c r="H12" s="313">
        <v>1000000000</v>
      </c>
      <c r="I12" s="218">
        <f>$C$4</f>
        <v>5.0000000000000001E-3</v>
      </c>
      <c r="J12" s="218">
        <f>$C$5</f>
        <v>5.0000000000000001E-3</v>
      </c>
      <c r="K12" s="19">
        <f>ROUND(H12*(G12+I12+J12)*E12/365,$K$7)</f>
        <v>204383.56</v>
      </c>
      <c r="L12" s="9">
        <f>SUM($K$12:K12)</f>
        <v>204383.56</v>
      </c>
    </row>
    <row r="13" spans="2:13" x14ac:dyDescent="0.3">
      <c r="B13" s="5">
        <f>WORKDAY(C13,-1,KalendarzŚwiąt!$A$2:$A$103)</f>
        <v>44869</v>
      </c>
      <c r="C13" s="10">
        <f>D12</f>
        <v>44872</v>
      </c>
      <c r="D13" s="10">
        <f>WORKDAY(C13,1,KalendarzŚwiąt!$A$2:$A$103)</f>
        <v>44873</v>
      </c>
      <c r="E13" s="6">
        <f t="shared" ref="E13:E30" si="0">B14-B13</f>
        <v>3</v>
      </c>
      <c r="G13" s="92">
        <f>VLOOKUP(B13,DaneRynkowe1!B:D,3,0)</f>
        <v>6.4549999999999996E-2</v>
      </c>
      <c r="H13" s="313">
        <v>1000000000</v>
      </c>
      <c r="I13" s="218">
        <f t="shared" ref="I13:I30" si="1">$C$4</f>
        <v>5.0000000000000001E-3</v>
      </c>
      <c r="J13" s="218">
        <f t="shared" ref="J13:J30" si="2">$C$5</f>
        <v>5.0000000000000001E-3</v>
      </c>
      <c r="K13" s="19">
        <f t="shared" ref="K13:K30" si="3">ROUND(H13*(G13+I13+J13)*E13/365,$K$7)</f>
        <v>612739.73</v>
      </c>
      <c r="L13" s="9">
        <f>SUM($K$12:K13)</f>
        <v>817123.29</v>
      </c>
    </row>
    <row r="14" spans="2:13" x14ac:dyDescent="0.3">
      <c r="B14" s="5">
        <f>WORKDAY(C14,-1,KalendarzŚwiąt!$A$2:$A$103)</f>
        <v>44872</v>
      </c>
      <c r="C14" s="10">
        <f t="shared" ref="C14:C30" si="4">D13</f>
        <v>44873</v>
      </c>
      <c r="D14" s="10">
        <f>WORKDAY(C14,1,KalendarzŚwiąt!$A$2:$A$103)</f>
        <v>44874</v>
      </c>
      <c r="E14" s="6">
        <f t="shared" si="0"/>
        <v>1</v>
      </c>
      <c r="G14" s="92">
        <f>VLOOKUP(B14,DaneRynkowe1!B:D,3,0)</f>
        <v>6.5380000000000008E-2</v>
      </c>
      <c r="H14" s="313">
        <v>1000000000</v>
      </c>
      <c r="I14" s="218">
        <f t="shared" si="1"/>
        <v>5.0000000000000001E-3</v>
      </c>
      <c r="J14" s="218">
        <f t="shared" si="2"/>
        <v>5.0000000000000001E-3</v>
      </c>
      <c r="K14" s="19">
        <f t="shared" si="3"/>
        <v>206520.55</v>
      </c>
      <c r="L14" s="9">
        <f>SUM($K$12:K14)</f>
        <v>1023643.8400000001</v>
      </c>
    </row>
    <row r="15" spans="2:13" x14ac:dyDescent="0.3">
      <c r="B15" s="5">
        <f>WORKDAY(C15,-1,KalendarzŚwiąt!$A$2:$A$103)</f>
        <v>44873</v>
      </c>
      <c r="C15" s="10">
        <f t="shared" si="4"/>
        <v>44874</v>
      </c>
      <c r="D15" s="10">
        <f>WORKDAY(C15,1,KalendarzŚwiąt!$A$2:$A$103)</f>
        <v>44875</v>
      </c>
      <c r="E15" s="6">
        <f t="shared" si="0"/>
        <v>1</v>
      </c>
      <c r="G15" s="92">
        <f>VLOOKUP(B15,DaneRynkowe1!B:D,3,0)</f>
        <v>6.5369999999999998E-2</v>
      </c>
      <c r="H15" s="313">
        <v>1000000000</v>
      </c>
      <c r="I15" s="218">
        <f t="shared" si="1"/>
        <v>5.0000000000000001E-3</v>
      </c>
      <c r="J15" s="218">
        <f t="shared" si="2"/>
        <v>5.0000000000000001E-3</v>
      </c>
      <c r="K15" s="19">
        <f t="shared" si="3"/>
        <v>206493.15</v>
      </c>
      <c r="L15" s="9">
        <f>SUM($K$12:K15)</f>
        <v>1230136.99</v>
      </c>
    </row>
    <row r="16" spans="2:13" x14ac:dyDescent="0.3">
      <c r="B16" s="5">
        <f>WORKDAY(C16,-1,KalendarzŚwiąt!$A$2:$A$103)</f>
        <v>44874</v>
      </c>
      <c r="C16" s="10">
        <f t="shared" si="4"/>
        <v>44875</v>
      </c>
      <c r="D16" s="10">
        <f>WORKDAY(C16,1,KalendarzŚwiąt!$A$2:$A$103)</f>
        <v>44879</v>
      </c>
      <c r="E16" s="6">
        <f t="shared" si="0"/>
        <v>1</v>
      </c>
      <c r="G16" s="92">
        <f>VLOOKUP(B16,DaneRynkowe1!B:D,3,0)</f>
        <v>6.4950000000000008E-2</v>
      </c>
      <c r="H16" s="313">
        <v>1000000000</v>
      </c>
      <c r="I16" s="218">
        <f t="shared" si="1"/>
        <v>5.0000000000000001E-3</v>
      </c>
      <c r="J16" s="218">
        <f t="shared" si="2"/>
        <v>5.0000000000000001E-3</v>
      </c>
      <c r="K16" s="19">
        <f t="shared" si="3"/>
        <v>205342.47</v>
      </c>
      <c r="L16" s="9">
        <f>SUM($K$12:K16)</f>
        <v>1435479.46</v>
      </c>
    </row>
    <row r="17" spans="2:12" x14ac:dyDescent="0.3">
      <c r="B17" s="5">
        <f>WORKDAY(C17,-1,KalendarzŚwiąt!$A$2:$A$103)</f>
        <v>44875</v>
      </c>
      <c r="C17" s="10">
        <f t="shared" si="4"/>
        <v>44879</v>
      </c>
      <c r="D17" s="10">
        <f>WORKDAY(C17,1,KalendarzŚwiąt!$A$2:$A$103)</f>
        <v>44880</v>
      </c>
      <c r="E17" s="6">
        <f t="shared" si="0"/>
        <v>4</v>
      </c>
      <c r="G17" s="92">
        <f>VLOOKUP(B17,DaneRynkowe1!B:D,3,0)</f>
        <v>6.4850000000000005E-2</v>
      </c>
      <c r="H17" s="313">
        <v>1000000000</v>
      </c>
      <c r="I17" s="218">
        <f t="shared" si="1"/>
        <v>5.0000000000000001E-3</v>
      </c>
      <c r="J17" s="218">
        <f t="shared" si="2"/>
        <v>5.0000000000000001E-3</v>
      </c>
      <c r="K17" s="19">
        <f t="shared" si="3"/>
        <v>820273.97</v>
      </c>
      <c r="L17" s="9">
        <f>SUM($K$12:K17)</f>
        <v>2255753.4299999997</v>
      </c>
    </row>
    <row r="18" spans="2:12" x14ac:dyDescent="0.3">
      <c r="B18" s="5">
        <f>WORKDAY(C18,-1,KalendarzŚwiąt!$A$2:$A$103)</f>
        <v>44879</v>
      </c>
      <c r="C18" s="10">
        <f t="shared" si="4"/>
        <v>44880</v>
      </c>
      <c r="D18" s="10">
        <f>WORKDAY(C18,1,KalendarzŚwiąt!$A$2:$A$103)</f>
        <v>44881</v>
      </c>
      <c r="E18" s="6">
        <f t="shared" si="0"/>
        <v>1</v>
      </c>
      <c r="G18" s="92">
        <f>VLOOKUP(B18,DaneRynkowe1!B:D,3,0)</f>
        <v>6.2539999999999998E-2</v>
      </c>
      <c r="H18" s="313">
        <v>90000000</v>
      </c>
      <c r="I18" s="218">
        <f t="shared" si="1"/>
        <v>5.0000000000000001E-3</v>
      </c>
      <c r="J18" s="218">
        <f t="shared" si="2"/>
        <v>5.0000000000000001E-3</v>
      </c>
      <c r="K18" s="19">
        <f t="shared" si="3"/>
        <v>17886.580000000002</v>
      </c>
      <c r="L18" s="9">
        <f>SUM($K$12:K18)</f>
        <v>2273640.0099999998</v>
      </c>
    </row>
    <row r="19" spans="2:12" x14ac:dyDescent="0.3">
      <c r="B19" s="5">
        <f>WORKDAY(C19,-1,KalendarzŚwiąt!$A$2:$A$103)</f>
        <v>44880</v>
      </c>
      <c r="C19" s="10">
        <f t="shared" si="4"/>
        <v>44881</v>
      </c>
      <c r="D19" s="10">
        <f>WORKDAY(C19,1,KalendarzŚwiąt!$A$2:$A$103)</f>
        <v>44882</v>
      </c>
      <c r="E19" s="6">
        <f t="shared" si="0"/>
        <v>1</v>
      </c>
      <c r="G19" s="92">
        <f>VLOOKUP(B19,DaneRynkowe1!B:D,3,0)</f>
        <v>6.3030000000000003E-2</v>
      </c>
      <c r="H19" s="313">
        <v>90000000</v>
      </c>
      <c r="I19" s="218">
        <f t="shared" si="1"/>
        <v>5.0000000000000001E-3</v>
      </c>
      <c r="J19" s="218">
        <f t="shared" si="2"/>
        <v>5.0000000000000001E-3</v>
      </c>
      <c r="K19" s="19">
        <f t="shared" si="3"/>
        <v>18007.400000000001</v>
      </c>
      <c r="L19" s="9">
        <f>SUM($K$12:K19)</f>
        <v>2291647.4099999997</v>
      </c>
    </row>
    <row r="20" spans="2:12" x14ac:dyDescent="0.3">
      <c r="B20" s="5">
        <f>WORKDAY(C20,-1,KalendarzŚwiąt!$A$2:$A$103)</f>
        <v>44881</v>
      </c>
      <c r="C20" s="10">
        <f t="shared" si="4"/>
        <v>44882</v>
      </c>
      <c r="D20" s="10">
        <f>WORKDAY(C20,1,KalendarzŚwiąt!$A$2:$A$103)</f>
        <v>44883</v>
      </c>
      <c r="E20" s="6">
        <f t="shared" si="0"/>
        <v>1</v>
      </c>
      <c r="G20" s="92">
        <f>VLOOKUP(B20,DaneRynkowe1!B:D,3,0)</f>
        <v>6.2289999999999998E-2</v>
      </c>
      <c r="H20" s="313">
        <v>90000000</v>
      </c>
      <c r="I20" s="218">
        <f t="shared" si="1"/>
        <v>5.0000000000000001E-3</v>
      </c>
      <c r="J20" s="218">
        <f t="shared" si="2"/>
        <v>5.0000000000000001E-3</v>
      </c>
      <c r="K20" s="19">
        <f t="shared" si="3"/>
        <v>17824.93</v>
      </c>
      <c r="L20" s="9">
        <f>SUM($K$12:K20)</f>
        <v>2309472.34</v>
      </c>
    </row>
    <row r="21" spans="2:12" x14ac:dyDescent="0.3">
      <c r="B21" s="5">
        <f>WORKDAY(C21,-1,KalendarzŚwiąt!$A$2:$A$103)</f>
        <v>44882</v>
      </c>
      <c r="C21" s="10">
        <f t="shared" si="4"/>
        <v>44883</v>
      </c>
      <c r="D21" s="10">
        <f>WORKDAY(C21,1,KalendarzŚwiąt!$A$2:$A$103)</f>
        <v>44886</v>
      </c>
      <c r="E21" s="6">
        <f t="shared" si="0"/>
        <v>1</v>
      </c>
      <c r="G21" s="92">
        <f>VLOOKUP(B21,DaneRynkowe1!B:D,3,0)</f>
        <v>6.157E-2</v>
      </c>
      <c r="H21" s="313">
        <v>90000000</v>
      </c>
      <c r="I21" s="218">
        <f t="shared" si="1"/>
        <v>5.0000000000000001E-3</v>
      </c>
      <c r="J21" s="218">
        <f t="shared" si="2"/>
        <v>5.0000000000000001E-3</v>
      </c>
      <c r="K21" s="19">
        <f t="shared" si="3"/>
        <v>17647.400000000001</v>
      </c>
      <c r="L21" s="9">
        <f>SUM($K$12:K21)</f>
        <v>2327119.7399999998</v>
      </c>
    </row>
    <row r="22" spans="2:12" x14ac:dyDescent="0.3">
      <c r="B22" s="5">
        <f>WORKDAY(C22,-1,KalendarzŚwiąt!$A$2:$A$103)</f>
        <v>44883</v>
      </c>
      <c r="C22" s="10">
        <f t="shared" si="4"/>
        <v>44886</v>
      </c>
      <c r="D22" s="10">
        <f>WORKDAY(C22,1,KalendarzŚwiąt!$A$2:$A$103)</f>
        <v>44887</v>
      </c>
      <c r="E22" s="6">
        <f t="shared" si="0"/>
        <v>3</v>
      </c>
      <c r="G22" s="92">
        <f>VLOOKUP(B22,DaneRynkowe1!B:D,3,0)</f>
        <v>6.1120000000000001E-2</v>
      </c>
      <c r="H22" s="313">
        <v>90000000</v>
      </c>
      <c r="I22" s="218">
        <f t="shared" si="1"/>
        <v>5.0000000000000001E-3</v>
      </c>
      <c r="J22" s="218">
        <f t="shared" si="2"/>
        <v>5.0000000000000001E-3</v>
      </c>
      <c r="K22" s="19">
        <f t="shared" si="3"/>
        <v>52609.32</v>
      </c>
      <c r="L22" s="9">
        <f>SUM($K$12:K22)</f>
        <v>2379729.0599999996</v>
      </c>
    </row>
    <row r="23" spans="2:12" x14ac:dyDescent="0.3">
      <c r="B23" s="5">
        <f>WORKDAY(C23,-1,KalendarzŚwiąt!$A$2:$A$103)</f>
        <v>44886</v>
      </c>
      <c r="C23" s="10">
        <f t="shared" si="4"/>
        <v>44887</v>
      </c>
      <c r="D23" s="10">
        <f>WORKDAY(C23,1,KalendarzŚwiąt!$A$2:$A$103)</f>
        <v>44888</v>
      </c>
      <c r="E23" s="6">
        <f t="shared" si="0"/>
        <v>1</v>
      </c>
      <c r="G23" s="92">
        <f>VLOOKUP(B23,DaneRynkowe1!B:D,3,0)</f>
        <v>6.0590000000000005E-2</v>
      </c>
      <c r="H23" s="313">
        <v>90000000</v>
      </c>
      <c r="I23" s="218">
        <f t="shared" si="1"/>
        <v>5.0000000000000001E-3</v>
      </c>
      <c r="J23" s="218">
        <f t="shared" si="2"/>
        <v>5.0000000000000001E-3</v>
      </c>
      <c r="K23" s="19">
        <f t="shared" si="3"/>
        <v>17405.75</v>
      </c>
      <c r="L23" s="9">
        <f>SUM($K$12:K23)</f>
        <v>2397134.8099999996</v>
      </c>
    </row>
    <row r="24" spans="2:12" x14ac:dyDescent="0.3">
      <c r="B24" s="5">
        <f>WORKDAY(C24,-1,KalendarzŚwiąt!$A$2:$A$103)</f>
        <v>44887</v>
      </c>
      <c r="C24" s="10">
        <f t="shared" si="4"/>
        <v>44888</v>
      </c>
      <c r="D24" s="10">
        <f>WORKDAY(C24,1,KalendarzŚwiąt!$A$2:$A$103)</f>
        <v>44889</v>
      </c>
      <c r="E24" s="6">
        <f t="shared" si="0"/>
        <v>1</v>
      </c>
      <c r="G24" s="92">
        <f>VLOOKUP(B24,DaneRynkowe1!B:D,3,0)</f>
        <v>6.1260000000000002E-2</v>
      </c>
      <c r="H24" s="313">
        <v>75000000</v>
      </c>
      <c r="I24" s="218">
        <f t="shared" si="1"/>
        <v>5.0000000000000001E-3</v>
      </c>
      <c r="J24" s="218">
        <f t="shared" si="2"/>
        <v>5.0000000000000001E-3</v>
      </c>
      <c r="K24" s="19">
        <f t="shared" si="3"/>
        <v>14642.47</v>
      </c>
      <c r="L24" s="9">
        <f>SUM($K$12:K24)</f>
        <v>2411777.2799999998</v>
      </c>
    </row>
    <row r="25" spans="2:12" x14ac:dyDescent="0.3">
      <c r="B25" s="5">
        <f>WORKDAY(C25,-1,KalendarzŚwiąt!$A$2:$A$103)</f>
        <v>44888</v>
      </c>
      <c r="C25" s="10">
        <f t="shared" si="4"/>
        <v>44889</v>
      </c>
      <c r="D25" s="10">
        <f>WORKDAY(C25,1,KalendarzŚwiąt!$A$2:$A$103)</f>
        <v>44890</v>
      </c>
      <c r="E25" s="6">
        <f t="shared" si="0"/>
        <v>1</v>
      </c>
      <c r="G25" s="92">
        <f>VLOOKUP(B25,DaneRynkowe1!B:D,3,0)</f>
        <v>6.1379999999999997E-2</v>
      </c>
      <c r="H25" s="313">
        <v>75000000</v>
      </c>
      <c r="I25" s="218">
        <f t="shared" si="1"/>
        <v>5.0000000000000001E-3</v>
      </c>
      <c r="J25" s="218">
        <f t="shared" si="2"/>
        <v>5.0000000000000001E-3</v>
      </c>
      <c r="K25" s="19">
        <f t="shared" si="3"/>
        <v>14667.12</v>
      </c>
      <c r="L25" s="9">
        <f>SUM($K$12:K25)</f>
        <v>2426444.4</v>
      </c>
    </row>
    <row r="26" spans="2:12" x14ac:dyDescent="0.3">
      <c r="B26" s="5">
        <f>WORKDAY(C26,-1,KalendarzŚwiąt!$A$2:$A$103)</f>
        <v>44889</v>
      </c>
      <c r="C26" s="10">
        <f t="shared" si="4"/>
        <v>44890</v>
      </c>
      <c r="D26" s="10">
        <f>WORKDAY(C26,1,KalendarzŚwiąt!$A$2:$A$103)</f>
        <v>44893</v>
      </c>
      <c r="E26" s="6">
        <f t="shared" si="0"/>
        <v>1</v>
      </c>
      <c r="G26" s="92">
        <f>VLOOKUP(B26,DaneRynkowe1!B:D,3,0)</f>
        <v>6.0690000000000001E-2</v>
      </c>
      <c r="H26" s="313">
        <v>75000000</v>
      </c>
      <c r="I26" s="218">
        <f t="shared" si="1"/>
        <v>5.0000000000000001E-3</v>
      </c>
      <c r="J26" s="218">
        <f t="shared" si="2"/>
        <v>5.0000000000000001E-3</v>
      </c>
      <c r="K26" s="19">
        <f t="shared" si="3"/>
        <v>14525.34</v>
      </c>
      <c r="L26" s="9">
        <f>SUM($K$12:K26)</f>
        <v>2440969.7399999998</v>
      </c>
    </row>
    <row r="27" spans="2:12" x14ac:dyDescent="0.3">
      <c r="B27" s="5">
        <f>WORKDAY(C27,-1,KalendarzŚwiąt!$A$2:$A$103)</f>
        <v>44890</v>
      </c>
      <c r="C27" s="10">
        <f t="shared" si="4"/>
        <v>44893</v>
      </c>
      <c r="D27" s="10">
        <f>WORKDAY(C27,1,KalendarzŚwiąt!$A$2:$A$103)</f>
        <v>44894</v>
      </c>
      <c r="E27" s="6">
        <f t="shared" si="0"/>
        <v>3</v>
      </c>
      <c r="G27" s="92">
        <f>VLOOKUP(B27,DaneRynkowe1!B:D,3,0)</f>
        <v>6.0479999999999999E-2</v>
      </c>
      <c r="H27" s="313">
        <v>75000000</v>
      </c>
      <c r="I27" s="218">
        <f t="shared" si="1"/>
        <v>5.0000000000000001E-3</v>
      </c>
      <c r="J27" s="218">
        <f t="shared" si="2"/>
        <v>5.0000000000000001E-3</v>
      </c>
      <c r="K27" s="19">
        <f t="shared" si="3"/>
        <v>43446.58</v>
      </c>
      <c r="L27" s="9">
        <f>SUM($K$12:K27)</f>
        <v>2484416.3199999998</v>
      </c>
    </row>
    <row r="28" spans="2:12" x14ac:dyDescent="0.3">
      <c r="B28" s="5">
        <f>WORKDAY(C28,-1,KalendarzŚwiąt!$A$2:$A$103)</f>
        <v>44893</v>
      </c>
      <c r="C28" s="10">
        <f t="shared" si="4"/>
        <v>44894</v>
      </c>
      <c r="D28" s="10">
        <f>WORKDAY(C28,1,KalendarzŚwiąt!$A$2:$A$103)</f>
        <v>44895</v>
      </c>
      <c r="E28" s="6">
        <f t="shared" si="0"/>
        <v>1</v>
      </c>
      <c r="G28" s="92">
        <f>VLOOKUP(B28,DaneRynkowe1!B:D,3,0)</f>
        <v>5.9770000000000004E-2</v>
      </c>
      <c r="H28" s="313">
        <v>75000000</v>
      </c>
      <c r="I28" s="218">
        <f t="shared" si="1"/>
        <v>5.0000000000000001E-3</v>
      </c>
      <c r="J28" s="218">
        <f t="shared" si="2"/>
        <v>5.0000000000000001E-3</v>
      </c>
      <c r="K28" s="19">
        <f t="shared" si="3"/>
        <v>14336.3</v>
      </c>
      <c r="L28" s="9">
        <f>SUM($K$12:K28)</f>
        <v>2498752.6199999996</v>
      </c>
    </row>
    <row r="29" spans="2:12" x14ac:dyDescent="0.3">
      <c r="B29" s="5">
        <f>WORKDAY(C29,-1,KalendarzŚwiąt!$A$2:$A$103)</f>
        <v>44894</v>
      </c>
      <c r="C29" s="10">
        <f t="shared" si="4"/>
        <v>44895</v>
      </c>
      <c r="D29" s="10">
        <f>WORKDAY(C29,1,KalendarzŚwiąt!$A$2:$A$103)</f>
        <v>44896</v>
      </c>
      <c r="E29" s="6">
        <f t="shared" si="0"/>
        <v>1</v>
      </c>
      <c r="G29" s="92">
        <f>VLOOKUP(B29,DaneRynkowe1!B:D,3,0)</f>
        <v>5.8579999999999993E-2</v>
      </c>
      <c r="H29" s="313">
        <v>75000000</v>
      </c>
      <c r="I29" s="218">
        <f t="shared" si="1"/>
        <v>5.0000000000000001E-3</v>
      </c>
      <c r="J29" s="218">
        <f t="shared" si="2"/>
        <v>5.0000000000000001E-3</v>
      </c>
      <c r="K29" s="19">
        <f t="shared" si="3"/>
        <v>14091.78</v>
      </c>
      <c r="L29" s="9">
        <f>SUM($K$12:K29)</f>
        <v>2512844.3999999994</v>
      </c>
    </row>
    <row r="30" spans="2:12" x14ac:dyDescent="0.3">
      <c r="B30" s="5">
        <f>WORKDAY(C30,-1,KalendarzŚwiąt!$A$2:$A$103)</f>
        <v>44895</v>
      </c>
      <c r="C30" s="10">
        <f t="shared" si="4"/>
        <v>44896</v>
      </c>
      <c r="D30" s="10">
        <f>WORKDAY(C30,1,KalendarzŚwiąt!$A$2:$A$103)</f>
        <v>44897</v>
      </c>
      <c r="E30" s="6">
        <f t="shared" si="0"/>
        <v>1</v>
      </c>
      <c r="G30" s="92">
        <f>VLOOKUP(B30,DaneRynkowe1!B:D,3,0)</f>
        <v>5.8630000000000002E-2</v>
      </c>
      <c r="H30" s="313">
        <v>75000000</v>
      </c>
      <c r="I30" s="218">
        <f t="shared" si="1"/>
        <v>5.0000000000000001E-3</v>
      </c>
      <c r="J30" s="218">
        <f t="shared" si="2"/>
        <v>5.0000000000000001E-3</v>
      </c>
      <c r="K30" s="19">
        <f t="shared" si="3"/>
        <v>14102.05</v>
      </c>
      <c r="L30" s="9">
        <f>SUM($K$12:K30)</f>
        <v>2526946.4499999993</v>
      </c>
    </row>
    <row r="31" spans="2:12" x14ac:dyDescent="0.3">
      <c r="B31" s="16">
        <f>WORKDAY(C31,-1,KalendarzŚwiąt!$A$2:$A$103)</f>
        <v>44896</v>
      </c>
      <c r="C31" s="90">
        <f>WORKDAY(C30,1,KalendarzŚwiąt!$A$2:$A$103)</f>
        <v>44897</v>
      </c>
      <c r="D31" s="81"/>
      <c r="E31" s="12"/>
      <c r="G31" s="84"/>
      <c r="H31" s="11"/>
      <c r="I31" s="11"/>
      <c r="J31" s="11"/>
      <c r="K31" s="11"/>
      <c r="L31" s="12"/>
    </row>
    <row r="32" spans="2:12" x14ac:dyDescent="0.3">
      <c r="B32" s="10"/>
      <c r="C32" s="74"/>
      <c r="D32" s="74"/>
    </row>
    <row r="33" spans="2:12" x14ac:dyDescent="0.3">
      <c r="C33" s="10"/>
      <c r="D33" s="10"/>
      <c r="H33"/>
      <c r="I33" s="83"/>
      <c r="J33" s="83" t="s">
        <v>32</v>
      </c>
      <c r="K33" s="210">
        <f>SUM(K12:K30)</f>
        <v>2526946.4499999993</v>
      </c>
    </row>
    <row r="34" spans="2:12" x14ac:dyDescent="0.3">
      <c r="B34" s="82" t="s">
        <v>5</v>
      </c>
      <c r="C34" s="76"/>
      <c r="D34"/>
    </row>
    <row r="35" spans="2:12" x14ac:dyDescent="0.3">
      <c r="B35" s="75" t="s">
        <v>13</v>
      </c>
      <c r="C35" s="10">
        <f>C12</f>
        <v>44869</v>
      </c>
      <c r="D35" s="10"/>
      <c r="H35"/>
      <c r="I35"/>
      <c r="J35"/>
      <c r="K35"/>
      <c r="L35"/>
    </row>
    <row r="36" spans="2:12" x14ac:dyDescent="0.3">
      <c r="B36" s="75" t="s">
        <v>14</v>
      </c>
      <c r="C36" s="10">
        <f>C31</f>
        <v>44897</v>
      </c>
      <c r="D36" s="10"/>
      <c r="H36"/>
      <c r="I36"/>
      <c r="J36"/>
      <c r="K36"/>
      <c r="L36"/>
    </row>
    <row r="37" spans="2:12" x14ac:dyDescent="0.3">
      <c r="B37" s="77" t="s">
        <v>15</v>
      </c>
      <c r="C37" s="11">
        <f>C36-C35</f>
        <v>28</v>
      </c>
      <c r="H37"/>
      <c r="I37"/>
      <c r="J37"/>
      <c r="K37"/>
      <c r="L37"/>
    </row>
    <row r="38" spans="2:12" x14ac:dyDescent="0.3">
      <c r="H38"/>
      <c r="I38"/>
      <c r="J38"/>
      <c r="K38"/>
      <c r="L38"/>
    </row>
    <row r="39" spans="2:12" x14ac:dyDescent="0.3">
      <c r="H39"/>
      <c r="I39"/>
      <c r="J39"/>
      <c r="K39"/>
      <c r="L39"/>
    </row>
    <row r="1048576" spans="16384:16384" x14ac:dyDescent="0.3">
      <c r="XFD1048576" s="321" t="s">
        <v>4</v>
      </c>
    </row>
  </sheetData>
  <mergeCells count="2">
    <mergeCell ref="B9:C9"/>
    <mergeCell ref="G6:L6"/>
  </mergeCells>
  <pageMargins left="0.7" right="0.7" top="0.75" bottom="0.75" header="0.3" footer="0.3"/>
  <pageSetup orientation="portrait" verticalDpi="30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6C685-0C31-4EFA-AE3F-E2726B49F887}">
  <sheetPr>
    <tabColor theme="8"/>
  </sheetPr>
  <dimension ref="B1:XFD1048576"/>
  <sheetViews>
    <sheetView showGridLines="0" zoomScale="85" zoomScaleNormal="85" workbookViewId="0"/>
  </sheetViews>
  <sheetFormatPr defaultColWidth="9.109375" defaultRowHeight="14.4" x14ac:dyDescent="0.3"/>
  <cols>
    <col min="1" max="1" width="7.44140625" style="3" customWidth="1"/>
    <col min="2" max="2" width="29.5546875" style="3" customWidth="1"/>
    <col min="3" max="4" width="23.44140625" style="3" customWidth="1"/>
    <col min="5" max="7" width="17" style="3" customWidth="1"/>
    <col min="8" max="8" width="18.5546875" style="3" customWidth="1"/>
    <col min="9" max="9" width="6.109375" style="3" customWidth="1"/>
    <col min="10" max="10" width="25" style="3" customWidth="1"/>
    <col min="11" max="11" width="30" style="3" customWidth="1"/>
    <col min="12" max="12" width="25" style="3" customWidth="1"/>
    <col min="13" max="14" width="27.44140625" style="3" bestFit="1" customWidth="1"/>
    <col min="15" max="15" width="30.5546875" style="3" bestFit="1" customWidth="1"/>
    <col min="16" max="16" width="6.109375" style="3" customWidth="1"/>
    <col min="17" max="23" width="21.44140625" style="3" customWidth="1"/>
    <col min="24" max="24" width="5.5546875" style="3" customWidth="1"/>
    <col min="25" max="25" width="8" style="3" customWidth="1"/>
    <col min="26" max="26" width="8" style="8" customWidth="1"/>
    <col min="27" max="27" width="6.109375" style="3" customWidth="1"/>
    <col min="28" max="31" width="24" style="3" customWidth="1"/>
    <col min="32" max="32" width="5.44140625" style="3" customWidth="1"/>
    <col min="33" max="33" width="17" style="3" bestFit="1" customWidth="1"/>
    <col min="34" max="34" width="9.109375" style="3"/>
    <col min="35" max="35" width="17" style="3" bestFit="1" customWidth="1"/>
    <col min="36" max="16384" width="9.109375" style="3"/>
  </cols>
  <sheetData>
    <row r="1" spans="2:35" s="17" customFormat="1" ht="18" x14ac:dyDescent="0.3">
      <c r="B1" s="33" t="s">
        <v>44</v>
      </c>
      <c r="Z1" s="221"/>
    </row>
    <row r="2" spans="2:35" s="18" customFormat="1" ht="18" x14ac:dyDescent="0.3">
      <c r="B2" s="50" t="s">
        <v>102</v>
      </c>
      <c r="Z2" s="222"/>
    </row>
    <row r="4" spans="2:35" x14ac:dyDescent="0.3">
      <c r="B4" s="94" t="s">
        <v>16</v>
      </c>
      <c r="C4" s="93">
        <v>1000000000</v>
      </c>
    </row>
    <row r="5" spans="2:35" x14ac:dyDescent="0.3">
      <c r="B5" s="95" t="s">
        <v>79</v>
      </c>
      <c r="C5" s="259">
        <f>50/10000</f>
        <v>5.0000000000000001E-3</v>
      </c>
    </row>
    <row r="6" spans="2:35" x14ac:dyDescent="0.3">
      <c r="B6" s="95" t="s">
        <v>18</v>
      </c>
      <c r="C6" s="259">
        <f>50/10000</f>
        <v>5.0000000000000001E-3</v>
      </c>
    </row>
    <row r="7" spans="2:35" x14ac:dyDescent="0.3">
      <c r="B7" s="95" t="s">
        <v>25</v>
      </c>
      <c r="C7" s="66">
        <v>5</v>
      </c>
      <c r="D7"/>
      <c r="E7" s="63"/>
      <c r="J7" s="85" t="s">
        <v>154</v>
      </c>
      <c r="K7" s="85"/>
      <c r="L7" s="85"/>
      <c r="M7" s="85"/>
      <c r="N7" s="85"/>
      <c r="O7" s="85"/>
      <c r="P7" s="86"/>
      <c r="Q7" s="86"/>
      <c r="R7" s="86"/>
      <c r="S7" s="86"/>
      <c r="T7" s="85"/>
      <c r="U7" s="85"/>
      <c r="V7" s="85"/>
      <c r="W7" s="85"/>
      <c r="X7"/>
      <c r="Y7"/>
      <c r="Z7" s="201"/>
      <c r="AA7"/>
      <c r="AB7" s="71" t="s">
        <v>159</v>
      </c>
      <c r="AC7" s="71"/>
      <c r="AD7" s="71"/>
      <c r="AE7" s="71"/>
    </row>
    <row r="8" spans="2:35" ht="15.75" customHeight="1" x14ac:dyDescent="0.3">
      <c r="B8" s="137" t="s">
        <v>19</v>
      </c>
      <c r="C8" s="138" t="s">
        <v>20</v>
      </c>
      <c r="D8"/>
      <c r="J8" s="328" t="s">
        <v>29</v>
      </c>
      <c r="K8" s="328"/>
      <c r="L8" s="328"/>
      <c r="M8" s="328"/>
      <c r="N8" s="328"/>
      <c r="O8" s="328"/>
      <c r="P8" s="2"/>
      <c r="Q8" s="328" t="s">
        <v>29</v>
      </c>
      <c r="R8" s="328"/>
      <c r="S8" s="328"/>
      <c r="T8" s="328"/>
      <c r="U8" s="328"/>
      <c r="V8" s="328"/>
      <c r="W8" s="328"/>
      <c r="X8"/>
      <c r="Y8"/>
      <c r="Z8" s="201"/>
      <c r="AA8"/>
      <c r="AB8" s="328" t="s">
        <v>29</v>
      </c>
      <c r="AC8" s="328"/>
      <c r="AD8" s="328"/>
      <c r="AE8" s="328"/>
      <c r="AF8" s="103"/>
      <c r="AG8" s="103"/>
      <c r="AH8" s="103"/>
    </row>
    <row r="9" spans="2:35" s="139" customFormat="1" x14ac:dyDescent="0.3">
      <c r="J9" s="140" t="s">
        <v>28</v>
      </c>
      <c r="K9" s="141" t="s">
        <v>28</v>
      </c>
      <c r="L9" s="141" t="s">
        <v>28</v>
      </c>
      <c r="M9" s="142">
        <v>7</v>
      </c>
      <c r="N9" s="141" t="s">
        <v>28</v>
      </c>
      <c r="O9" s="143" t="s">
        <v>28</v>
      </c>
      <c r="P9" s="144"/>
      <c r="Q9" s="140" t="s">
        <v>28</v>
      </c>
      <c r="R9" s="141" t="s">
        <v>28</v>
      </c>
      <c r="S9" s="141" t="s">
        <v>28</v>
      </c>
      <c r="T9" s="142">
        <v>2</v>
      </c>
      <c r="U9" s="141" t="s">
        <v>28</v>
      </c>
      <c r="V9" s="142">
        <v>2</v>
      </c>
      <c r="W9" s="220" t="s">
        <v>28</v>
      </c>
      <c r="X9"/>
      <c r="Y9"/>
      <c r="Z9" s="201"/>
      <c r="AB9" s="31" t="s">
        <v>28</v>
      </c>
      <c r="AC9" s="34">
        <v>7</v>
      </c>
      <c r="AD9" s="34">
        <v>2</v>
      </c>
      <c r="AE9" s="32" t="s">
        <v>28</v>
      </c>
    </row>
    <row r="10" spans="2:35" x14ac:dyDescent="0.3">
      <c r="J10" s="58"/>
      <c r="M10" s="59"/>
      <c r="X10"/>
      <c r="Y10"/>
      <c r="Z10" s="201"/>
      <c r="AB10" s="99"/>
    </row>
    <row r="11" spans="2:35" ht="55.5" customHeight="1" x14ac:dyDescent="0.3">
      <c r="B11" s="326"/>
      <c r="C11" s="327"/>
      <c r="D11" s="29"/>
      <c r="E11" s="29"/>
      <c r="F11" s="29"/>
      <c r="G11" s="29"/>
      <c r="H11" s="30"/>
      <c r="J11" s="45"/>
      <c r="K11" s="41"/>
      <c r="L11" s="41"/>
      <c r="M11" s="41"/>
      <c r="N11" s="41"/>
      <c r="O11" s="42"/>
      <c r="Q11" s="38"/>
      <c r="R11" s="39"/>
      <c r="S11" s="39"/>
      <c r="T11" s="39"/>
      <c r="U11" s="39"/>
      <c r="V11" s="39"/>
      <c r="W11" s="40"/>
      <c r="X11"/>
      <c r="Y11"/>
      <c r="Z11" s="201"/>
      <c r="AB11" s="45"/>
      <c r="AC11" s="41"/>
      <c r="AD11" s="41"/>
      <c r="AE11" s="42"/>
    </row>
    <row r="12" spans="2:35" s="4" customFormat="1" ht="72" x14ac:dyDescent="0.3">
      <c r="B12" s="62" t="str">
        <f>"Data obserwacji 
wskaźnika RFR
(T"&amp;"-"&amp;C7&amp;")"</f>
        <v>Data obserwacji 
wskaźnika RFR
(T-5)</v>
      </c>
      <c r="C12" s="60" t="s">
        <v>108</v>
      </c>
      <c r="D12" s="60" t="s">
        <v>109</v>
      </c>
      <c r="E12" s="60" t="s">
        <v>26</v>
      </c>
      <c r="F12" s="60" t="s">
        <v>41</v>
      </c>
      <c r="G12" s="60" t="s">
        <v>27</v>
      </c>
      <c r="H12" s="61" t="s">
        <v>42</v>
      </c>
      <c r="I12" s="1"/>
      <c r="J12" s="316" t="s">
        <v>152</v>
      </c>
      <c r="K12" s="315" t="s">
        <v>103</v>
      </c>
      <c r="L12" s="315" t="s">
        <v>48</v>
      </c>
      <c r="M12" s="315" t="s">
        <v>98</v>
      </c>
      <c r="N12" s="315" t="s">
        <v>99</v>
      </c>
      <c r="O12" s="317" t="s">
        <v>100</v>
      </c>
      <c r="P12" s="1"/>
      <c r="Q12" s="88" t="s">
        <v>105</v>
      </c>
      <c r="R12" s="87" t="s">
        <v>79</v>
      </c>
      <c r="S12" s="87" t="s">
        <v>18</v>
      </c>
      <c r="T12" s="87" t="s">
        <v>113</v>
      </c>
      <c r="U12" s="87" t="s">
        <v>114</v>
      </c>
      <c r="V12" s="87" t="s">
        <v>115</v>
      </c>
      <c r="W12" s="89" t="s">
        <v>116</v>
      </c>
      <c r="X12"/>
      <c r="Y12"/>
      <c r="Z12" s="201"/>
      <c r="AB12" s="62" t="s">
        <v>153</v>
      </c>
      <c r="AC12" s="60" t="s">
        <v>121</v>
      </c>
      <c r="AD12" s="60" t="s">
        <v>117</v>
      </c>
      <c r="AE12" s="61" t="s">
        <v>106</v>
      </c>
    </row>
    <row r="13" spans="2:35" s="4" customFormat="1" x14ac:dyDescent="0.3">
      <c r="B13" s="52"/>
      <c r="C13" s="53"/>
      <c r="D13" s="53"/>
      <c r="E13" s="36"/>
      <c r="F13" s="36"/>
      <c r="G13" s="51"/>
      <c r="H13" s="37"/>
      <c r="I13" s="54"/>
      <c r="J13" s="100" t="s">
        <v>3</v>
      </c>
      <c r="K13" s="3"/>
      <c r="L13" s="3"/>
      <c r="M13" s="3"/>
      <c r="N13" s="35">
        <v>0</v>
      </c>
      <c r="O13" s="6"/>
      <c r="P13" s="54"/>
      <c r="Q13" s="135"/>
      <c r="R13" s="3"/>
      <c r="S13" s="3"/>
      <c r="T13" s="8">
        <v>0</v>
      </c>
      <c r="U13" s="8">
        <v>0</v>
      </c>
      <c r="V13" s="8">
        <v>0</v>
      </c>
      <c r="W13" s="9">
        <v>0</v>
      </c>
      <c r="X13"/>
      <c r="Y13" s="225" t="s">
        <v>39</v>
      </c>
      <c r="Z13" s="225"/>
      <c r="AB13" s="322" t="s">
        <v>3</v>
      </c>
      <c r="AC13" s="3"/>
      <c r="AD13" s="8">
        <v>0</v>
      </c>
      <c r="AE13" s="9">
        <v>0</v>
      </c>
      <c r="AG13" s="79" t="s">
        <v>82</v>
      </c>
      <c r="AH13" s="3"/>
      <c r="AI13" s="79" t="s">
        <v>94</v>
      </c>
    </row>
    <row r="14" spans="2:35" x14ac:dyDescent="0.3">
      <c r="B14" s="5">
        <f>WORKDAY(C14,-$C$7,KalendarzŚwiąt!$A$2:$A$103)</f>
        <v>44861</v>
      </c>
      <c r="C14" s="73">
        <v>44869</v>
      </c>
      <c r="D14" s="10">
        <f>WORKDAY(C14,1,KalendarzŚwiąt!$A$2:$A$103)</f>
        <v>44872</v>
      </c>
      <c r="E14" s="3">
        <f>B15-B14</f>
        <v>1</v>
      </c>
      <c r="F14" s="3">
        <f>SUM($E$14:E14)</f>
        <v>1</v>
      </c>
      <c r="G14" s="3">
        <f>C15-C14</f>
        <v>3</v>
      </c>
      <c r="H14" s="6">
        <f>SUM($G$14:G14)</f>
        <v>3</v>
      </c>
      <c r="J14" s="126">
        <f>VLOOKUP(B14,DaneRynkowe1!B:D,3,0)</f>
        <v>6.1940000000000002E-2</v>
      </c>
      <c r="K14" s="35">
        <f t="shared" ref="K14:K32" si="0">(J14*E14)/365</f>
        <v>1.6969863013698632E-4</v>
      </c>
      <c r="L14" s="35">
        <f>PRODUCT(1+K14)</f>
        <v>1.0001696986301369</v>
      </c>
      <c r="M14" s="209">
        <f t="shared" ref="M14:M32" si="1">ROUND((L14-1)*(365/F14),$M$9)</f>
        <v>6.1940000000000002E-2</v>
      </c>
      <c r="N14" s="35">
        <f t="shared" ref="N14:N32" si="2">M14*H14/365</f>
        <v>5.0909589041095893E-4</v>
      </c>
      <c r="O14" s="65">
        <f t="shared" ref="O14:O32" si="3">(N14-N13)*365/G14</f>
        <v>6.1940000000000002E-2</v>
      </c>
      <c r="P14" s="7"/>
      <c r="Q14" s="214">
        <f>$C$4</f>
        <v>1000000000</v>
      </c>
      <c r="R14" s="216">
        <f>$C$5</f>
        <v>5.0000000000000001E-3</v>
      </c>
      <c r="S14" s="216">
        <f>$C$6</f>
        <v>5.0000000000000001E-3</v>
      </c>
      <c r="T14" s="19">
        <f>ROUND((O14+R14+S14)*Q14*G14/365,$T$9)</f>
        <v>591287.67000000004</v>
      </c>
      <c r="U14" s="8">
        <f>SUM($T$14:T14)</f>
        <v>591287.67000000004</v>
      </c>
      <c r="V14" s="8">
        <f>ROUND(((M14+R14+S14)*Q14*H14/365),$V$9)</f>
        <v>591287.67000000004</v>
      </c>
      <c r="W14" s="9">
        <f>V14-V13</f>
        <v>591287.67000000004</v>
      </c>
      <c r="X14" s="8"/>
      <c r="Y14" s="217">
        <f t="shared" ref="Y14:Y32" si="4">U14-V14</f>
        <v>0</v>
      </c>
      <c r="Z14" s="217">
        <f t="shared" ref="Z14:Z32" si="5">W14-T14</f>
        <v>0</v>
      </c>
      <c r="AB14" s="43">
        <f>VLOOKUP(B14,DaneRynkowe2!B:C,2,0)</f>
        <v>105.40344709</v>
      </c>
      <c r="AC14" s="49">
        <f t="shared" ref="AC14:AC32" si="6">ROUND((AB15/$AB$14-1)*365/F14,$AC$9)</f>
        <v>6.1940000000000002E-2</v>
      </c>
      <c r="AD14" s="8">
        <f>ROUND(Q14*(AC14+R14+S14)*H14/365,$AD$9)</f>
        <v>591287.67000000004</v>
      </c>
      <c r="AE14" s="9">
        <f>AD14</f>
        <v>591287.67000000004</v>
      </c>
      <c r="AG14" s="217">
        <f t="shared" ref="AG14:AG32" si="7">W14-AE14</f>
        <v>0</v>
      </c>
      <c r="AI14" s="217">
        <f t="shared" ref="AI14:AI32" si="8">T14-AE14</f>
        <v>0</v>
      </c>
    </row>
    <row r="15" spans="2:35" x14ac:dyDescent="0.3">
      <c r="B15" s="5">
        <f>WORKDAY(C15,-$C$7,KalendarzŚwiąt!$A$2:$A$103)</f>
        <v>44862</v>
      </c>
      <c r="C15" s="10">
        <f>D14</f>
        <v>44872</v>
      </c>
      <c r="D15" s="10">
        <f>WORKDAY(C15,1,KalendarzŚwiąt!$A$2:$A$103)</f>
        <v>44873</v>
      </c>
      <c r="E15" s="3">
        <f t="shared" ref="E15:E32" si="9">B16-B15</f>
        <v>3</v>
      </c>
      <c r="F15" s="3">
        <f>SUM($E$14:E15)</f>
        <v>4</v>
      </c>
      <c r="G15" s="3">
        <f>C16-C15</f>
        <v>1</v>
      </c>
      <c r="H15" s="6">
        <f>SUM($G$14:G15)</f>
        <v>4</v>
      </c>
      <c r="J15" s="92">
        <f>VLOOKUP(B15,DaneRynkowe1!B:D,3,0)</f>
        <v>6.1079999999999995E-2</v>
      </c>
      <c r="K15" s="35">
        <f t="shared" si="0"/>
        <v>5.0202739726027388E-4</v>
      </c>
      <c r="L15" s="35">
        <f t="shared" ref="L15:L32" si="10">PRODUCT(1+K15,L14)</f>
        <v>1.0006718112207589</v>
      </c>
      <c r="M15" s="209">
        <f t="shared" si="1"/>
        <v>6.1302799999999998E-2</v>
      </c>
      <c r="N15" s="35">
        <f t="shared" si="2"/>
        <v>6.7181150684931504E-4</v>
      </c>
      <c r="O15" s="65">
        <f t="shared" si="3"/>
        <v>5.9391199999999977E-2</v>
      </c>
      <c r="P15" s="7"/>
      <c r="Q15" s="214">
        <f t="shared" ref="Q15:Q32" si="11">$C$4</f>
        <v>1000000000</v>
      </c>
      <c r="R15" s="216">
        <f t="shared" ref="R15:R32" si="12">$C$5</f>
        <v>5.0000000000000001E-3</v>
      </c>
      <c r="S15" s="216">
        <f t="shared" ref="S15:S32" si="13">$C$6</f>
        <v>5.0000000000000001E-3</v>
      </c>
      <c r="T15" s="19">
        <f t="shared" ref="T15:T32" si="14">ROUND((O15+R15+S15)*Q15*G15/365,$T$9)</f>
        <v>190112.88</v>
      </c>
      <c r="U15" s="8">
        <f>SUM($T$14:T15)</f>
        <v>781400.55</v>
      </c>
      <c r="V15" s="8">
        <f t="shared" ref="V15:V32" si="15">ROUND(((M15+R15+S15)*Q15*H15/365),$V$9)</f>
        <v>781400.55</v>
      </c>
      <c r="W15" s="9">
        <f>V15-V14</f>
        <v>190112.88</v>
      </c>
      <c r="X15" s="8"/>
      <c r="Y15" s="217">
        <f t="shared" si="4"/>
        <v>0</v>
      </c>
      <c r="Z15" s="217">
        <f t="shared" si="5"/>
        <v>0</v>
      </c>
      <c r="AB15" s="43">
        <f>VLOOKUP(B15,DaneRynkowe2!B:C,2,0)</f>
        <v>105.42133391</v>
      </c>
      <c r="AC15" s="49">
        <f t="shared" si="6"/>
        <v>6.1302799999999998E-2</v>
      </c>
      <c r="AD15" s="8">
        <f t="shared" ref="AD15:AD32" si="16">ROUND(Q15*(AC15+R15+S15)*H15/365,$AD$9)</f>
        <v>781400.55</v>
      </c>
      <c r="AE15" s="9">
        <f>AD15-AD14</f>
        <v>190112.88</v>
      </c>
      <c r="AG15" s="217">
        <f t="shared" si="7"/>
        <v>0</v>
      </c>
      <c r="AI15" s="217">
        <f t="shared" si="8"/>
        <v>0</v>
      </c>
    </row>
    <row r="16" spans="2:35" x14ac:dyDescent="0.3">
      <c r="B16" s="5">
        <f>WORKDAY(C16,-$C$7,KalendarzŚwiąt!$A$2:$A$103)</f>
        <v>44865</v>
      </c>
      <c r="C16" s="10">
        <f t="shared" ref="C16:C32" si="17">D15</f>
        <v>44873</v>
      </c>
      <c r="D16" s="10">
        <f>WORKDAY(C16,1,KalendarzŚwiąt!$A$2:$A$103)</f>
        <v>44874</v>
      </c>
      <c r="E16" s="3">
        <f t="shared" si="9"/>
        <v>2</v>
      </c>
      <c r="F16" s="3">
        <f>SUM($E$14:E16)</f>
        <v>6</v>
      </c>
      <c r="G16" s="3">
        <f t="shared" ref="G16:G32" si="18">C17-C16</f>
        <v>1</v>
      </c>
      <c r="H16" s="6">
        <f>SUM($G$14:G16)</f>
        <v>5</v>
      </c>
      <c r="J16" s="92">
        <f>VLOOKUP(B16,DaneRynkowe1!B:D,3,0)</f>
        <v>5.8230000000000004E-2</v>
      </c>
      <c r="K16" s="35">
        <f t="shared" si="0"/>
        <v>3.1906849315068494E-4</v>
      </c>
      <c r="L16" s="35">
        <f t="shared" si="10"/>
        <v>1.0009910940677034</v>
      </c>
      <c r="M16" s="209">
        <f t="shared" si="1"/>
        <v>6.0291600000000001E-2</v>
      </c>
      <c r="N16" s="35">
        <f t="shared" si="2"/>
        <v>8.2591232876712327E-4</v>
      </c>
      <c r="O16" s="65">
        <f t="shared" si="3"/>
        <v>5.6246800000000007E-2</v>
      </c>
      <c r="P16" s="7"/>
      <c r="Q16" s="214">
        <f t="shared" si="11"/>
        <v>1000000000</v>
      </c>
      <c r="R16" s="216">
        <f t="shared" si="12"/>
        <v>5.0000000000000001E-3</v>
      </c>
      <c r="S16" s="216">
        <f t="shared" si="13"/>
        <v>5.0000000000000001E-3</v>
      </c>
      <c r="T16" s="19">
        <f t="shared" si="14"/>
        <v>181498.08</v>
      </c>
      <c r="U16" s="8">
        <f>SUM($T$14:T16)</f>
        <v>962898.63</v>
      </c>
      <c r="V16" s="8">
        <f t="shared" si="15"/>
        <v>962898.63</v>
      </c>
      <c r="W16" s="9">
        <f t="shared" ref="W16:W32" si="19">V16-V15</f>
        <v>181498.07999999996</v>
      </c>
      <c r="X16" s="8"/>
      <c r="Y16" s="217">
        <f t="shared" si="4"/>
        <v>0</v>
      </c>
      <c r="Z16" s="217">
        <f t="shared" si="5"/>
        <v>0</v>
      </c>
      <c r="AB16" s="43">
        <f>VLOOKUP(B16,DaneRynkowe2!B:C,2,0)</f>
        <v>105.4742583</v>
      </c>
      <c r="AC16" s="49">
        <f t="shared" si="6"/>
        <v>6.0291600000000001E-2</v>
      </c>
      <c r="AD16" s="8">
        <f t="shared" si="16"/>
        <v>962898.63</v>
      </c>
      <c r="AE16" s="9">
        <f t="shared" ref="AE16:AE32" si="20">AD16-AD15</f>
        <v>181498.07999999996</v>
      </c>
      <c r="AG16" s="217">
        <f t="shared" si="7"/>
        <v>0</v>
      </c>
      <c r="AI16" s="217">
        <f t="shared" si="8"/>
        <v>0</v>
      </c>
    </row>
    <row r="17" spans="2:35" x14ac:dyDescent="0.3">
      <c r="B17" s="5">
        <f>WORKDAY(C17,-$C$7,KalendarzŚwiąt!$A$2:$A$103)</f>
        <v>44867</v>
      </c>
      <c r="C17" s="10">
        <f t="shared" si="17"/>
        <v>44874</v>
      </c>
      <c r="D17" s="10">
        <f>WORKDAY(C17,1,KalendarzŚwiąt!$A$2:$A$103)</f>
        <v>44875</v>
      </c>
      <c r="E17" s="3">
        <f t="shared" si="9"/>
        <v>1</v>
      </c>
      <c r="F17" s="3">
        <f>SUM($E$14:E17)</f>
        <v>7</v>
      </c>
      <c r="G17" s="3">
        <f t="shared" si="18"/>
        <v>1</v>
      </c>
      <c r="H17" s="6">
        <f>SUM($G$14:G17)</f>
        <v>6</v>
      </c>
      <c r="J17" s="92">
        <f>VLOOKUP(B17,DaneRynkowe1!B:D,3,0)</f>
        <v>6.3899999999999998E-2</v>
      </c>
      <c r="K17" s="35">
        <f t="shared" si="0"/>
        <v>1.7506849315068493E-4</v>
      </c>
      <c r="L17" s="35">
        <f>PRODUCT(1+K17,L16)</f>
        <v>1.0011663360701992</v>
      </c>
      <c r="M17" s="209">
        <f t="shared" si="1"/>
        <v>6.0816099999999998E-2</v>
      </c>
      <c r="N17" s="35">
        <f t="shared" si="2"/>
        <v>9.9971671232876726E-4</v>
      </c>
      <c r="O17" s="65">
        <f t="shared" si="3"/>
        <v>6.3438600000000053E-2</v>
      </c>
      <c r="P17" s="7"/>
      <c r="Q17" s="214">
        <f t="shared" si="11"/>
        <v>1000000000</v>
      </c>
      <c r="R17" s="216">
        <f t="shared" si="12"/>
        <v>5.0000000000000001E-3</v>
      </c>
      <c r="S17" s="216">
        <f t="shared" si="13"/>
        <v>5.0000000000000001E-3</v>
      </c>
      <c r="T17" s="19">
        <f t="shared" si="14"/>
        <v>201201.64</v>
      </c>
      <c r="U17" s="8">
        <f>SUM($T$14:T17)</f>
        <v>1164100.27</v>
      </c>
      <c r="V17" s="8">
        <f t="shared" si="15"/>
        <v>1164100.27</v>
      </c>
      <c r="W17" s="9">
        <f t="shared" si="19"/>
        <v>201201.64</v>
      </c>
      <c r="X17" s="8"/>
      <c r="Y17" s="217">
        <f t="shared" si="4"/>
        <v>0</v>
      </c>
      <c r="Z17" s="217">
        <f t="shared" si="5"/>
        <v>0</v>
      </c>
      <c r="AB17" s="43">
        <f>VLOOKUP(B17,DaneRynkowe2!B:C,2,0)</f>
        <v>105.50791182</v>
      </c>
      <c r="AC17" s="49">
        <f t="shared" si="6"/>
        <v>6.0816099999999998E-2</v>
      </c>
      <c r="AD17" s="8">
        <f t="shared" si="16"/>
        <v>1164100.27</v>
      </c>
      <c r="AE17" s="9">
        <f t="shared" si="20"/>
        <v>201201.64</v>
      </c>
      <c r="AG17" s="217">
        <f t="shared" si="7"/>
        <v>0</v>
      </c>
      <c r="AI17" s="217">
        <f t="shared" si="8"/>
        <v>0</v>
      </c>
    </row>
    <row r="18" spans="2:35" x14ac:dyDescent="0.3">
      <c r="B18" s="5">
        <f>WORKDAY(C18,-$C$7,KalendarzŚwiąt!$A$2:$A$103)</f>
        <v>44868</v>
      </c>
      <c r="C18" s="10">
        <f t="shared" si="17"/>
        <v>44875</v>
      </c>
      <c r="D18" s="10">
        <f>WORKDAY(C18,1,KalendarzŚwiąt!$A$2:$A$103)</f>
        <v>44879</v>
      </c>
      <c r="E18" s="3">
        <f t="shared" si="9"/>
        <v>1</v>
      </c>
      <c r="F18" s="3">
        <f>SUM($E$14:E18)</f>
        <v>8</v>
      </c>
      <c r="G18" s="3">
        <f t="shared" si="18"/>
        <v>4</v>
      </c>
      <c r="H18" s="6">
        <f>SUM($G$14:G18)</f>
        <v>10</v>
      </c>
      <c r="J18" s="92">
        <f>VLOOKUP(B18,DaneRynkowe1!B:D,3,0)</f>
        <v>6.4600000000000005E-2</v>
      </c>
      <c r="K18" s="35">
        <f t="shared" si="0"/>
        <v>1.7698630136986303E-4</v>
      </c>
      <c r="L18" s="35">
        <f t="shared" si="10"/>
        <v>1.0013435287970762</v>
      </c>
      <c r="M18" s="209">
        <f t="shared" si="1"/>
        <v>6.1298499999999999E-2</v>
      </c>
      <c r="N18" s="35">
        <f t="shared" si="2"/>
        <v>1.6794109589041096E-3</v>
      </c>
      <c r="O18" s="65">
        <f t="shared" si="3"/>
        <v>6.2022099999999997E-2</v>
      </c>
      <c r="P18" s="7"/>
      <c r="Q18" s="214">
        <f t="shared" si="11"/>
        <v>1000000000</v>
      </c>
      <c r="R18" s="216">
        <f t="shared" si="12"/>
        <v>5.0000000000000001E-3</v>
      </c>
      <c r="S18" s="216">
        <f t="shared" si="13"/>
        <v>5.0000000000000001E-3</v>
      </c>
      <c r="T18" s="19">
        <f t="shared" si="14"/>
        <v>789283.29</v>
      </c>
      <c r="U18" s="8">
        <f>SUM($T$14:T18)</f>
        <v>1953383.56</v>
      </c>
      <c r="V18" s="8">
        <f t="shared" si="15"/>
        <v>1953383.56</v>
      </c>
      <c r="W18" s="9">
        <f t="shared" si="19"/>
        <v>789283.29</v>
      </c>
      <c r="X18" s="8"/>
      <c r="Y18" s="217">
        <f t="shared" si="4"/>
        <v>0</v>
      </c>
      <c r="Z18" s="217">
        <f t="shared" si="5"/>
        <v>0</v>
      </c>
      <c r="AB18" s="43">
        <f>VLOOKUP(B18,DaneRynkowe2!B:C,2,0)</f>
        <v>105.52638293</v>
      </c>
      <c r="AC18" s="49">
        <f t="shared" si="6"/>
        <v>6.1298499999999999E-2</v>
      </c>
      <c r="AD18" s="8">
        <f t="shared" si="16"/>
        <v>1953383.56</v>
      </c>
      <c r="AE18" s="9">
        <f t="shared" si="20"/>
        <v>789283.29</v>
      </c>
      <c r="AG18" s="217">
        <f t="shared" si="7"/>
        <v>0</v>
      </c>
      <c r="AI18" s="217">
        <f t="shared" si="8"/>
        <v>0</v>
      </c>
    </row>
    <row r="19" spans="2:35" x14ac:dyDescent="0.3">
      <c r="B19" s="5">
        <f>WORKDAY(C19,-$C$7,KalendarzŚwiąt!$A$2:$A$103)</f>
        <v>44869</v>
      </c>
      <c r="C19" s="10">
        <f t="shared" si="17"/>
        <v>44879</v>
      </c>
      <c r="D19" s="10">
        <f>WORKDAY(C19,1,KalendarzŚwiąt!$A$2:$A$103)</f>
        <v>44880</v>
      </c>
      <c r="E19" s="3">
        <f t="shared" si="9"/>
        <v>3</v>
      </c>
      <c r="F19" s="3">
        <f>SUM($E$14:E19)</f>
        <v>11</v>
      </c>
      <c r="G19" s="3">
        <f t="shared" si="18"/>
        <v>1</v>
      </c>
      <c r="H19" s="6">
        <f>SUM($G$14:G19)</f>
        <v>11</v>
      </c>
      <c r="J19" s="92">
        <f>VLOOKUP(B19,DaneRynkowe1!B:D,3,0)</f>
        <v>6.4549999999999996E-2</v>
      </c>
      <c r="K19" s="35">
        <f t="shared" si="0"/>
        <v>5.3054794520547945E-4</v>
      </c>
      <c r="L19" s="35">
        <f t="shared" si="10"/>
        <v>1.0018747895487243</v>
      </c>
      <c r="M19" s="209">
        <f t="shared" si="1"/>
        <v>6.2208899999999998E-2</v>
      </c>
      <c r="N19" s="35">
        <f t="shared" si="2"/>
        <v>1.8747887671232877E-3</v>
      </c>
      <c r="O19" s="65">
        <f t="shared" si="3"/>
        <v>7.1312899999999985E-2</v>
      </c>
      <c r="P19" s="7"/>
      <c r="Q19" s="214">
        <f t="shared" si="11"/>
        <v>1000000000</v>
      </c>
      <c r="R19" s="216">
        <f t="shared" si="12"/>
        <v>5.0000000000000001E-3</v>
      </c>
      <c r="S19" s="216">
        <f t="shared" si="13"/>
        <v>5.0000000000000001E-3</v>
      </c>
      <c r="T19" s="19">
        <f t="shared" si="14"/>
        <v>222775.07</v>
      </c>
      <c r="U19" s="8">
        <f>SUM($T$14:T19)</f>
        <v>2176158.63</v>
      </c>
      <c r="V19" s="8">
        <f t="shared" si="15"/>
        <v>2176158.63</v>
      </c>
      <c r="W19" s="9">
        <f t="shared" si="19"/>
        <v>222775.06999999983</v>
      </c>
      <c r="X19" s="8"/>
      <c r="Y19" s="217">
        <f t="shared" si="4"/>
        <v>0</v>
      </c>
      <c r="Z19" s="217">
        <f t="shared" si="5"/>
        <v>0</v>
      </c>
      <c r="AB19" s="43">
        <f>VLOOKUP(B19,DaneRynkowe2!B:C,2,0)</f>
        <v>105.54505965</v>
      </c>
      <c r="AC19" s="49">
        <f t="shared" si="6"/>
        <v>6.2208899999999998E-2</v>
      </c>
      <c r="AD19" s="8">
        <f t="shared" si="16"/>
        <v>2176158.63</v>
      </c>
      <c r="AE19" s="9">
        <f t="shared" si="20"/>
        <v>222775.06999999983</v>
      </c>
      <c r="AG19" s="217">
        <f t="shared" si="7"/>
        <v>0</v>
      </c>
      <c r="AI19" s="217">
        <f t="shared" si="8"/>
        <v>0</v>
      </c>
    </row>
    <row r="20" spans="2:35" x14ac:dyDescent="0.3">
      <c r="B20" s="5">
        <f>WORKDAY(C20,-$C$7,KalendarzŚwiąt!$A$2:$A$103)</f>
        <v>44872</v>
      </c>
      <c r="C20" s="10">
        <f t="shared" si="17"/>
        <v>44880</v>
      </c>
      <c r="D20" s="10">
        <f>WORKDAY(C20,1,KalendarzŚwiąt!$A$2:$A$103)</f>
        <v>44881</v>
      </c>
      <c r="E20" s="3">
        <f t="shared" si="9"/>
        <v>1</v>
      </c>
      <c r="F20" s="3">
        <f>SUM($E$14:E20)</f>
        <v>12</v>
      </c>
      <c r="G20" s="3">
        <f t="shared" si="18"/>
        <v>1</v>
      </c>
      <c r="H20" s="6">
        <f>SUM($G$14:G20)</f>
        <v>12</v>
      </c>
      <c r="J20" s="92">
        <f>VLOOKUP(B20,DaneRynkowe1!B:D,3,0)</f>
        <v>6.5380000000000008E-2</v>
      </c>
      <c r="K20" s="35">
        <f t="shared" si="0"/>
        <v>1.7912328767123289E-4</v>
      </c>
      <c r="L20" s="35">
        <f t="shared" si="10"/>
        <v>1.0020542486548634</v>
      </c>
      <c r="M20" s="209">
        <f t="shared" si="1"/>
        <v>6.2483400000000001E-2</v>
      </c>
      <c r="N20" s="35">
        <f t="shared" si="2"/>
        <v>2.0542487671232879E-3</v>
      </c>
      <c r="O20" s="65">
        <f t="shared" si="3"/>
        <v>6.5502900000000072E-2</v>
      </c>
      <c r="P20" s="7"/>
      <c r="Q20" s="214">
        <f t="shared" si="11"/>
        <v>1000000000</v>
      </c>
      <c r="R20" s="216">
        <f t="shared" si="12"/>
        <v>5.0000000000000001E-3</v>
      </c>
      <c r="S20" s="216">
        <f t="shared" si="13"/>
        <v>5.0000000000000001E-3</v>
      </c>
      <c r="T20" s="19">
        <f t="shared" si="14"/>
        <v>206857.26</v>
      </c>
      <c r="U20" s="8">
        <f>SUM($T$14:T20)</f>
        <v>2383015.8899999997</v>
      </c>
      <c r="V20" s="8">
        <f t="shared" si="15"/>
        <v>2383015.89</v>
      </c>
      <c r="W20" s="9">
        <f t="shared" si="19"/>
        <v>206857.26000000024</v>
      </c>
      <c r="X20" s="8"/>
      <c r="Y20" s="217">
        <f t="shared" si="4"/>
        <v>0</v>
      </c>
      <c r="Z20" s="217">
        <f t="shared" si="5"/>
        <v>2.3283064365386963E-10</v>
      </c>
      <c r="AB20" s="43">
        <f>VLOOKUP(B20,DaneRynkowe2!B:C,2,0)</f>
        <v>105.60105636999999</v>
      </c>
      <c r="AC20" s="49">
        <f t="shared" si="6"/>
        <v>6.2483400000000001E-2</v>
      </c>
      <c r="AD20" s="8">
        <f t="shared" si="16"/>
        <v>2383015.89</v>
      </c>
      <c r="AE20" s="9">
        <f t="shared" si="20"/>
        <v>206857.26000000024</v>
      </c>
      <c r="AG20" s="217">
        <f t="shared" si="7"/>
        <v>0</v>
      </c>
      <c r="AI20" s="217">
        <f t="shared" si="8"/>
        <v>-2.3283064365386963E-10</v>
      </c>
    </row>
    <row r="21" spans="2:35" x14ac:dyDescent="0.3">
      <c r="B21" s="5">
        <f>WORKDAY(C21,-$C$7,KalendarzŚwiąt!$A$2:$A$103)</f>
        <v>44873</v>
      </c>
      <c r="C21" s="10">
        <f t="shared" si="17"/>
        <v>44881</v>
      </c>
      <c r="D21" s="10">
        <f>WORKDAY(C21,1,KalendarzŚwiąt!$A$2:$A$103)</f>
        <v>44882</v>
      </c>
      <c r="E21" s="3">
        <f t="shared" si="9"/>
        <v>1</v>
      </c>
      <c r="F21" s="3">
        <f>SUM($E$14:E21)</f>
        <v>13</v>
      </c>
      <c r="G21" s="3">
        <f t="shared" si="18"/>
        <v>1</v>
      </c>
      <c r="H21" s="6">
        <f>SUM($G$14:G21)</f>
        <v>13</v>
      </c>
      <c r="J21" s="92">
        <f>VLOOKUP(B21,DaneRynkowe1!B:D,3,0)</f>
        <v>6.5369999999999998E-2</v>
      </c>
      <c r="K21" s="35">
        <f t="shared" si="0"/>
        <v>1.7909589041095891E-4</v>
      </c>
      <c r="L21" s="35">
        <f t="shared" si="10"/>
        <v>1.0022337124527663</v>
      </c>
      <c r="M21" s="209">
        <f t="shared" si="1"/>
        <v>6.2715800000000002E-2</v>
      </c>
      <c r="N21" s="35">
        <f t="shared" si="2"/>
        <v>2.2337134246575344E-3</v>
      </c>
      <c r="O21" s="65">
        <f t="shared" si="3"/>
        <v>6.5504599999999968E-2</v>
      </c>
      <c r="P21" s="7"/>
      <c r="Q21" s="214">
        <f t="shared" si="11"/>
        <v>1000000000</v>
      </c>
      <c r="R21" s="216">
        <f t="shared" si="12"/>
        <v>5.0000000000000001E-3</v>
      </c>
      <c r="S21" s="216">
        <f t="shared" si="13"/>
        <v>5.0000000000000001E-3</v>
      </c>
      <c r="T21" s="19">
        <f t="shared" si="14"/>
        <v>206861.92</v>
      </c>
      <c r="U21" s="8">
        <f>SUM($T$14:T21)</f>
        <v>2589877.8099999996</v>
      </c>
      <c r="V21" s="8">
        <f t="shared" si="15"/>
        <v>2589877.81</v>
      </c>
      <c r="W21" s="9">
        <f t="shared" si="19"/>
        <v>206861.91999999993</v>
      </c>
      <c r="X21" s="8"/>
      <c r="Y21" s="217">
        <f t="shared" si="4"/>
        <v>0</v>
      </c>
      <c r="Z21" s="217">
        <f t="shared" si="5"/>
        <v>0</v>
      </c>
      <c r="AB21" s="43">
        <f>VLOOKUP(B21,DaneRynkowe2!B:C,2,0)</f>
        <v>105.61997196999999</v>
      </c>
      <c r="AC21" s="49">
        <f t="shared" si="6"/>
        <v>6.2715800000000002E-2</v>
      </c>
      <c r="AD21" s="8">
        <f t="shared" si="16"/>
        <v>2589877.81</v>
      </c>
      <c r="AE21" s="9">
        <f t="shared" si="20"/>
        <v>206861.91999999993</v>
      </c>
      <c r="AG21" s="217">
        <f t="shared" si="7"/>
        <v>0</v>
      </c>
      <c r="AI21" s="217">
        <f t="shared" si="8"/>
        <v>0</v>
      </c>
    </row>
    <row r="22" spans="2:35" x14ac:dyDescent="0.3">
      <c r="B22" s="5">
        <f>WORKDAY(C22,-$C$7,KalendarzŚwiąt!$A$2:$A$103)</f>
        <v>44874</v>
      </c>
      <c r="C22" s="10">
        <f t="shared" si="17"/>
        <v>44882</v>
      </c>
      <c r="D22" s="10">
        <f>WORKDAY(C22,1,KalendarzŚwiąt!$A$2:$A$103)</f>
        <v>44883</v>
      </c>
      <c r="E22" s="3">
        <f t="shared" si="9"/>
        <v>1</v>
      </c>
      <c r="F22" s="3">
        <f>SUM($E$14:E22)</f>
        <v>14</v>
      </c>
      <c r="G22" s="3">
        <f t="shared" si="18"/>
        <v>1</v>
      </c>
      <c r="H22" s="6">
        <f>SUM($G$14:G22)</f>
        <v>14</v>
      </c>
      <c r="J22" s="92">
        <f>VLOOKUP(B22,DaneRynkowe1!B:D,3,0)</f>
        <v>6.4950000000000008E-2</v>
      </c>
      <c r="K22" s="35">
        <f t="shared" si="0"/>
        <v>1.7794520547945208E-4</v>
      </c>
      <c r="L22" s="35">
        <f t="shared" si="10"/>
        <v>1.0024120551366671</v>
      </c>
      <c r="M22" s="209">
        <f t="shared" si="1"/>
        <v>6.2885700000000003E-2</v>
      </c>
      <c r="N22" s="35">
        <f t="shared" si="2"/>
        <v>2.4120542465753425E-3</v>
      </c>
      <c r="O22" s="65">
        <f t="shared" si="3"/>
        <v>6.5094399999999941E-2</v>
      </c>
      <c r="P22" s="7"/>
      <c r="Q22" s="214">
        <f t="shared" si="11"/>
        <v>1000000000</v>
      </c>
      <c r="R22" s="216">
        <f t="shared" si="12"/>
        <v>5.0000000000000001E-3</v>
      </c>
      <c r="S22" s="216">
        <f t="shared" si="13"/>
        <v>5.0000000000000001E-3</v>
      </c>
      <c r="T22" s="19">
        <f t="shared" si="14"/>
        <v>205738.08</v>
      </c>
      <c r="U22" s="8">
        <f>SUM($T$14:T22)</f>
        <v>2795615.8899999997</v>
      </c>
      <c r="V22" s="8">
        <f t="shared" si="15"/>
        <v>2795615.89</v>
      </c>
      <c r="W22" s="9">
        <f t="shared" si="19"/>
        <v>205738.08000000007</v>
      </c>
      <c r="X22" s="8"/>
      <c r="Y22" s="217">
        <f t="shared" si="4"/>
        <v>0</v>
      </c>
      <c r="Z22" s="217">
        <f t="shared" si="5"/>
        <v>0</v>
      </c>
      <c r="AB22" s="43">
        <f>VLOOKUP(B22,DaneRynkowe2!B:C,2,0)</f>
        <v>105.63888808</v>
      </c>
      <c r="AC22" s="49">
        <f t="shared" si="6"/>
        <v>6.2885700000000003E-2</v>
      </c>
      <c r="AD22" s="8">
        <f t="shared" si="16"/>
        <v>2795615.89</v>
      </c>
      <c r="AE22" s="9">
        <f t="shared" si="20"/>
        <v>205738.08000000007</v>
      </c>
      <c r="AG22" s="217">
        <f t="shared" si="7"/>
        <v>0</v>
      </c>
      <c r="AI22" s="217">
        <f t="shared" si="8"/>
        <v>0</v>
      </c>
    </row>
    <row r="23" spans="2:35" x14ac:dyDescent="0.3">
      <c r="B23" s="5">
        <f>WORKDAY(C23,-$C$7,KalendarzŚwiąt!$A$2:$A$103)</f>
        <v>44875</v>
      </c>
      <c r="C23" s="10">
        <f t="shared" si="17"/>
        <v>44883</v>
      </c>
      <c r="D23" s="10">
        <f>WORKDAY(C23,1,KalendarzŚwiąt!$A$2:$A$103)</f>
        <v>44886</v>
      </c>
      <c r="E23" s="3">
        <f t="shared" si="9"/>
        <v>4</v>
      </c>
      <c r="F23" s="3">
        <f>SUM($E$14:E23)</f>
        <v>18</v>
      </c>
      <c r="G23" s="3">
        <f t="shared" si="18"/>
        <v>3</v>
      </c>
      <c r="H23" s="6">
        <f>SUM($G$14:G23)</f>
        <v>17</v>
      </c>
      <c r="J23" s="92">
        <f>VLOOKUP(B23,DaneRynkowe1!B:D,3,0)</f>
        <v>6.4850000000000005E-2</v>
      </c>
      <c r="K23" s="35">
        <f t="shared" si="0"/>
        <v>7.1068493150684936E-4</v>
      </c>
      <c r="L23" s="35">
        <f t="shared" si="10"/>
        <v>1.0031244542794135</v>
      </c>
      <c r="M23" s="209">
        <f t="shared" si="1"/>
        <v>6.3356999999999997E-2</v>
      </c>
      <c r="N23" s="35">
        <f t="shared" si="2"/>
        <v>2.9508739726027394E-3</v>
      </c>
      <c r="O23" s="65">
        <f t="shared" si="3"/>
        <v>6.5556399999999959E-2</v>
      </c>
      <c r="P23" s="7"/>
      <c r="Q23" s="214">
        <f t="shared" si="11"/>
        <v>1000000000</v>
      </c>
      <c r="R23" s="216">
        <f t="shared" si="12"/>
        <v>5.0000000000000001E-3</v>
      </c>
      <c r="S23" s="216">
        <f t="shared" si="13"/>
        <v>5.0000000000000001E-3</v>
      </c>
      <c r="T23" s="19">
        <f t="shared" si="14"/>
        <v>621011.51</v>
      </c>
      <c r="U23" s="8">
        <f>SUM($T$14:T23)</f>
        <v>3416627.3999999994</v>
      </c>
      <c r="V23" s="8">
        <f t="shared" si="15"/>
        <v>3416627.4</v>
      </c>
      <c r="W23" s="9">
        <f t="shared" si="19"/>
        <v>621011.50999999978</v>
      </c>
      <c r="X23" s="8"/>
      <c r="Y23" s="217">
        <f t="shared" si="4"/>
        <v>0</v>
      </c>
      <c r="Z23" s="217">
        <f t="shared" si="5"/>
        <v>0</v>
      </c>
      <c r="AB23" s="43">
        <f>VLOOKUP(B23,DaneRynkowe2!B:C,2,0)</f>
        <v>105.65768601000001</v>
      </c>
      <c r="AC23" s="49">
        <f t="shared" si="6"/>
        <v>6.3356999999999997E-2</v>
      </c>
      <c r="AD23" s="8">
        <f t="shared" si="16"/>
        <v>3416627.4</v>
      </c>
      <c r="AE23" s="9">
        <f t="shared" si="20"/>
        <v>621011.50999999978</v>
      </c>
      <c r="AG23" s="217">
        <f t="shared" si="7"/>
        <v>0</v>
      </c>
      <c r="AI23" s="217">
        <f t="shared" si="8"/>
        <v>0</v>
      </c>
    </row>
    <row r="24" spans="2:35" x14ac:dyDescent="0.3">
      <c r="B24" s="5">
        <f>WORKDAY(C24,-$C$7,KalendarzŚwiąt!$A$2:$A$103)</f>
        <v>44879</v>
      </c>
      <c r="C24" s="10">
        <f t="shared" si="17"/>
        <v>44886</v>
      </c>
      <c r="D24" s="10">
        <f>WORKDAY(C24,1,KalendarzŚwiąt!$A$2:$A$103)</f>
        <v>44887</v>
      </c>
      <c r="E24" s="3">
        <f t="shared" si="9"/>
        <v>1</v>
      </c>
      <c r="F24" s="3">
        <f>SUM($E$14:E24)</f>
        <v>19</v>
      </c>
      <c r="G24" s="3">
        <f t="shared" si="18"/>
        <v>1</v>
      </c>
      <c r="H24" s="6">
        <f>SUM($G$14:G24)</f>
        <v>18</v>
      </c>
      <c r="J24" s="92">
        <f>VLOOKUP(B24,DaneRynkowe1!B:D,3,0)</f>
        <v>6.2539999999999998E-2</v>
      </c>
      <c r="K24" s="35">
        <f t="shared" si="0"/>
        <v>1.7134246575342465E-4</v>
      </c>
      <c r="L24" s="35">
        <f t="shared" si="10"/>
        <v>1.0032963320968673</v>
      </c>
      <c r="M24" s="209">
        <f t="shared" si="1"/>
        <v>6.33243E-2</v>
      </c>
      <c r="N24" s="35">
        <f t="shared" si="2"/>
        <v>3.1228421917808219E-3</v>
      </c>
      <c r="O24" s="65">
        <f t="shared" si="3"/>
        <v>6.2768400000000141E-2</v>
      </c>
      <c r="P24" s="7"/>
      <c r="Q24" s="214">
        <f t="shared" si="11"/>
        <v>1000000000</v>
      </c>
      <c r="R24" s="216">
        <f t="shared" si="12"/>
        <v>5.0000000000000001E-3</v>
      </c>
      <c r="S24" s="216">
        <f t="shared" si="13"/>
        <v>5.0000000000000001E-3</v>
      </c>
      <c r="T24" s="19">
        <f t="shared" si="14"/>
        <v>199365.48</v>
      </c>
      <c r="U24" s="8">
        <f>SUM($T$14:T24)</f>
        <v>3615992.8799999994</v>
      </c>
      <c r="V24" s="8">
        <f t="shared" si="15"/>
        <v>3615992.88</v>
      </c>
      <c r="W24" s="9">
        <f t="shared" si="19"/>
        <v>199365.47999999998</v>
      </c>
      <c r="X24" s="8"/>
      <c r="Y24" s="217">
        <f t="shared" si="4"/>
        <v>0</v>
      </c>
      <c r="Z24" s="217">
        <f t="shared" si="5"/>
        <v>0</v>
      </c>
      <c r="AB24" s="43">
        <f>VLOOKUP(B24,DaneRynkowe2!B:C,2,0)</f>
        <v>105.73277534</v>
      </c>
      <c r="AC24" s="49">
        <f t="shared" si="6"/>
        <v>6.33243E-2</v>
      </c>
      <c r="AD24" s="8">
        <f t="shared" si="16"/>
        <v>3615992.88</v>
      </c>
      <c r="AE24" s="9">
        <f t="shared" si="20"/>
        <v>199365.47999999998</v>
      </c>
      <c r="AG24" s="217">
        <f t="shared" si="7"/>
        <v>0</v>
      </c>
      <c r="AI24" s="217">
        <f t="shared" si="8"/>
        <v>0</v>
      </c>
    </row>
    <row r="25" spans="2:35" x14ac:dyDescent="0.3">
      <c r="B25" s="5">
        <f>WORKDAY(C25,-$C$7,KalendarzŚwiąt!$A$2:$A$103)</f>
        <v>44880</v>
      </c>
      <c r="C25" s="10">
        <f t="shared" si="17"/>
        <v>44887</v>
      </c>
      <c r="D25" s="10">
        <f>WORKDAY(C25,1,KalendarzŚwiąt!$A$2:$A$103)</f>
        <v>44888</v>
      </c>
      <c r="E25" s="3">
        <f t="shared" si="9"/>
        <v>1</v>
      </c>
      <c r="F25" s="3">
        <f>SUM($E$14:E25)</f>
        <v>20</v>
      </c>
      <c r="G25" s="3">
        <f t="shared" si="18"/>
        <v>1</v>
      </c>
      <c r="H25" s="6">
        <f>SUM($G$14:G25)</f>
        <v>19</v>
      </c>
      <c r="J25" s="92">
        <f>VLOOKUP(B25,DaneRynkowe1!B:D,3,0)</f>
        <v>6.3030000000000003E-2</v>
      </c>
      <c r="K25" s="35">
        <f t="shared" si="0"/>
        <v>1.7268493150684932E-4</v>
      </c>
      <c r="L25" s="35">
        <f t="shared" si="10"/>
        <v>1.0034695862552565</v>
      </c>
      <c r="M25" s="209">
        <f t="shared" si="1"/>
        <v>6.3319899999999998E-2</v>
      </c>
      <c r="N25" s="35">
        <f t="shared" si="2"/>
        <v>3.2961043835616436E-3</v>
      </c>
      <c r="O25" s="65">
        <f t="shared" si="3"/>
        <v>6.3240699999999914E-2</v>
      </c>
      <c r="P25" s="7"/>
      <c r="Q25" s="214">
        <f t="shared" si="11"/>
        <v>1000000000</v>
      </c>
      <c r="R25" s="216">
        <f t="shared" si="12"/>
        <v>5.0000000000000001E-3</v>
      </c>
      <c r="S25" s="216">
        <f t="shared" si="13"/>
        <v>5.0000000000000001E-3</v>
      </c>
      <c r="T25" s="19">
        <f t="shared" si="14"/>
        <v>200659.45</v>
      </c>
      <c r="U25" s="8">
        <f>SUM($T$14:T25)</f>
        <v>3816652.3299999996</v>
      </c>
      <c r="V25" s="8">
        <f t="shared" si="15"/>
        <v>3816652.33</v>
      </c>
      <c r="W25" s="9">
        <f t="shared" si="19"/>
        <v>200659.45000000019</v>
      </c>
      <c r="X25" s="8"/>
      <c r="Y25" s="217">
        <f t="shared" si="4"/>
        <v>0</v>
      </c>
      <c r="Z25" s="217">
        <f t="shared" si="5"/>
        <v>0</v>
      </c>
      <c r="AB25" s="43">
        <f>VLOOKUP(B25,DaneRynkowe2!B:C,2,0)</f>
        <v>105.75089185</v>
      </c>
      <c r="AC25" s="49">
        <f t="shared" si="6"/>
        <v>6.3319899999999998E-2</v>
      </c>
      <c r="AD25" s="8">
        <f t="shared" si="16"/>
        <v>3816652.33</v>
      </c>
      <c r="AE25" s="9">
        <f t="shared" si="20"/>
        <v>200659.45000000019</v>
      </c>
      <c r="AG25" s="217">
        <f t="shared" si="7"/>
        <v>0</v>
      </c>
      <c r="AI25" s="217">
        <f t="shared" si="8"/>
        <v>0</v>
      </c>
    </row>
    <row r="26" spans="2:35" x14ac:dyDescent="0.3">
      <c r="B26" s="5">
        <f>WORKDAY(C26,-$C$7,KalendarzŚwiąt!$A$2:$A$103)</f>
        <v>44881</v>
      </c>
      <c r="C26" s="10">
        <f t="shared" si="17"/>
        <v>44888</v>
      </c>
      <c r="D26" s="10">
        <f>WORKDAY(C26,1,KalendarzŚwiąt!$A$2:$A$103)</f>
        <v>44889</v>
      </c>
      <c r="E26" s="3">
        <f t="shared" si="9"/>
        <v>1</v>
      </c>
      <c r="F26" s="3">
        <f>SUM($E$14:E26)</f>
        <v>21</v>
      </c>
      <c r="G26" s="3">
        <f t="shared" si="18"/>
        <v>1</v>
      </c>
      <c r="H26" s="6">
        <f>SUM($G$14:G26)</f>
        <v>20</v>
      </c>
      <c r="J26" s="92">
        <f>VLOOKUP(B26,DaneRynkowe1!B:D,3,0)</f>
        <v>6.2289999999999998E-2</v>
      </c>
      <c r="K26" s="35">
        <f t="shared" si="0"/>
        <v>1.7065753424657534E-4</v>
      </c>
      <c r="L26" s="35">
        <f t="shared" si="10"/>
        <v>1.0036408359005382</v>
      </c>
      <c r="M26" s="209">
        <f t="shared" si="1"/>
        <v>6.3281199999999996E-2</v>
      </c>
      <c r="N26" s="35">
        <f t="shared" si="2"/>
        <v>3.46746301369863E-3</v>
      </c>
      <c r="O26" s="65">
        <f t="shared" si="3"/>
        <v>6.2545900000000015E-2</v>
      </c>
      <c r="P26" s="7"/>
      <c r="Q26" s="214">
        <f t="shared" si="11"/>
        <v>1000000000</v>
      </c>
      <c r="R26" s="216">
        <f t="shared" si="12"/>
        <v>5.0000000000000001E-3</v>
      </c>
      <c r="S26" s="216">
        <f t="shared" si="13"/>
        <v>5.0000000000000001E-3</v>
      </c>
      <c r="T26" s="19">
        <f t="shared" si="14"/>
        <v>198755.89</v>
      </c>
      <c r="U26" s="8">
        <f>SUM($T$14:T26)</f>
        <v>4015408.2199999997</v>
      </c>
      <c r="V26" s="8">
        <f t="shared" si="15"/>
        <v>4015408.22</v>
      </c>
      <c r="W26" s="9">
        <f t="shared" si="19"/>
        <v>198755.89000000013</v>
      </c>
      <c r="X26" s="8"/>
      <c r="Y26" s="217">
        <f t="shared" si="4"/>
        <v>0</v>
      </c>
      <c r="Z26" s="217">
        <f t="shared" si="5"/>
        <v>0</v>
      </c>
      <c r="AB26" s="43">
        <f>VLOOKUP(B26,DaneRynkowe2!B:C,2,0)</f>
        <v>105.76915344</v>
      </c>
      <c r="AC26" s="49">
        <f t="shared" si="6"/>
        <v>6.3281199999999996E-2</v>
      </c>
      <c r="AD26" s="8">
        <f t="shared" si="16"/>
        <v>4015408.22</v>
      </c>
      <c r="AE26" s="9">
        <f t="shared" si="20"/>
        <v>198755.89000000013</v>
      </c>
      <c r="AG26" s="217">
        <f t="shared" si="7"/>
        <v>0</v>
      </c>
      <c r="AI26" s="217">
        <f t="shared" si="8"/>
        <v>0</v>
      </c>
    </row>
    <row r="27" spans="2:35" x14ac:dyDescent="0.3">
      <c r="B27" s="5">
        <f>WORKDAY(C27,-$C$7,KalendarzŚwiąt!$A$2:$A$103)</f>
        <v>44882</v>
      </c>
      <c r="C27" s="10">
        <f t="shared" si="17"/>
        <v>44889</v>
      </c>
      <c r="D27" s="10">
        <f>WORKDAY(C27,1,KalendarzŚwiąt!$A$2:$A$103)</f>
        <v>44890</v>
      </c>
      <c r="E27" s="3">
        <f t="shared" si="9"/>
        <v>1</v>
      </c>
      <c r="F27" s="3">
        <f>SUM($E$14:E27)</f>
        <v>22</v>
      </c>
      <c r="G27" s="3">
        <f t="shared" si="18"/>
        <v>1</v>
      </c>
      <c r="H27" s="6">
        <f>SUM($G$14:G27)</f>
        <v>21</v>
      </c>
      <c r="J27" s="92">
        <f>VLOOKUP(B27,DaneRynkowe1!B:D,3,0)</f>
        <v>6.157E-2</v>
      </c>
      <c r="K27" s="35">
        <f t="shared" si="0"/>
        <v>1.686849315068493E-4</v>
      </c>
      <c r="L27" s="35">
        <f t="shared" si="10"/>
        <v>1.0038101349861994</v>
      </c>
      <c r="M27" s="209">
        <f t="shared" si="1"/>
        <v>6.3213599999999995E-2</v>
      </c>
      <c r="N27" s="35">
        <f t="shared" si="2"/>
        <v>3.6369468493150682E-3</v>
      </c>
      <c r="O27" s="65">
        <f t="shared" si="3"/>
        <v>6.1861599999999961E-2</v>
      </c>
      <c r="P27" s="7"/>
      <c r="Q27" s="214">
        <f t="shared" si="11"/>
        <v>1000000000</v>
      </c>
      <c r="R27" s="216">
        <f t="shared" si="12"/>
        <v>5.0000000000000001E-3</v>
      </c>
      <c r="S27" s="216">
        <f t="shared" si="13"/>
        <v>5.0000000000000001E-3</v>
      </c>
      <c r="T27" s="19">
        <f t="shared" si="14"/>
        <v>196881.1</v>
      </c>
      <c r="U27" s="8">
        <f>SUM($T$14:T27)</f>
        <v>4212289.3199999994</v>
      </c>
      <c r="V27" s="8">
        <f t="shared" si="15"/>
        <v>4212289.32</v>
      </c>
      <c r="W27" s="9">
        <f t="shared" si="19"/>
        <v>196881.10000000009</v>
      </c>
      <c r="X27" s="8"/>
      <c r="Y27" s="217">
        <f t="shared" si="4"/>
        <v>0</v>
      </c>
      <c r="Z27" s="217">
        <f t="shared" si="5"/>
        <v>0</v>
      </c>
      <c r="AB27" s="43">
        <f>VLOOKUP(B27,DaneRynkowe2!B:C,2,0)</f>
        <v>105.78720374</v>
      </c>
      <c r="AC27" s="49">
        <f t="shared" si="6"/>
        <v>6.3213599999999995E-2</v>
      </c>
      <c r="AD27" s="8">
        <f t="shared" si="16"/>
        <v>4212289.32</v>
      </c>
      <c r="AE27" s="9">
        <f t="shared" si="20"/>
        <v>196881.10000000009</v>
      </c>
      <c r="AG27" s="217">
        <f t="shared" si="7"/>
        <v>0</v>
      </c>
      <c r="AI27" s="217">
        <f t="shared" si="8"/>
        <v>0</v>
      </c>
    </row>
    <row r="28" spans="2:35" x14ac:dyDescent="0.3">
      <c r="B28" s="5">
        <f>WORKDAY(C28,-$C$7,KalendarzŚwiąt!$A$2:$A$103)</f>
        <v>44883</v>
      </c>
      <c r="C28" s="10">
        <f t="shared" si="17"/>
        <v>44890</v>
      </c>
      <c r="D28" s="10">
        <f>WORKDAY(C28,1,KalendarzŚwiąt!$A$2:$A$103)</f>
        <v>44893</v>
      </c>
      <c r="E28" s="3">
        <f t="shared" si="9"/>
        <v>3</v>
      </c>
      <c r="F28" s="3">
        <f>SUM($E$14:E28)</f>
        <v>25</v>
      </c>
      <c r="G28" s="3">
        <f t="shared" si="18"/>
        <v>3</v>
      </c>
      <c r="H28" s="6">
        <f>SUM($G$14:G28)</f>
        <v>24</v>
      </c>
      <c r="J28" s="92">
        <f>VLOOKUP(B28,DaneRynkowe1!B:D,3,0)</f>
        <v>6.1120000000000001E-2</v>
      </c>
      <c r="K28" s="35">
        <f t="shared" si="0"/>
        <v>5.0235616438356159E-4</v>
      </c>
      <c r="L28" s="35">
        <f t="shared" si="10"/>
        <v>1.0043144051953805</v>
      </c>
      <c r="M28" s="209">
        <f t="shared" si="1"/>
        <v>6.2990299999999999E-2</v>
      </c>
      <c r="N28" s="35">
        <f t="shared" si="2"/>
        <v>4.1418279452054797E-3</v>
      </c>
      <c r="O28" s="65">
        <f t="shared" si="3"/>
        <v>6.1427200000000064E-2</v>
      </c>
      <c r="P28" s="7"/>
      <c r="Q28" s="214">
        <f t="shared" si="11"/>
        <v>1000000000</v>
      </c>
      <c r="R28" s="216">
        <f t="shared" si="12"/>
        <v>5.0000000000000001E-3</v>
      </c>
      <c r="S28" s="216">
        <f t="shared" si="13"/>
        <v>5.0000000000000001E-3</v>
      </c>
      <c r="T28" s="19">
        <f t="shared" si="14"/>
        <v>587072.88</v>
      </c>
      <c r="U28" s="8">
        <f>SUM($T$14:T28)</f>
        <v>4799362.1999999993</v>
      </c>
      <c r="V28" s="8">
        <f t="shared" si="15"/>
        <v>4799362.1900000004</v>
      </c>
      <c r="W28" s="9">
        <f t="shared" si="19"/>
        <v>587072.87000000011</v>
      </c>
      <c r="X28" s="8"/>
      <c r="Y28" s="217">
        <f t="shared" si="4"/>
        <v>9.9999988451600075E-3</v>
      </c>
      <c r="Z28" s="217">
        <f t="shared" si="5"/>
        <v>-9.9999998928979039E-3</v>
      </c>
      <c r="AB28" s="43">
        <f>VLOOKUP(B28,DaneRynkowe2!B:C,2,0)</f>
        <v>105.80504845</v>
      </c>
      <c r="AC28" s="49">
        <f t="shared" si="6"/>
        <v>6.2990299999999999E-2</v>
      </c>
      <c r="AD28" s="8">
        <f t="shared" si="16"/>
        <v>4799362.1900000004</v>
      </c>
      <c r="AE28" s="9">
        <f t="shared" si="20"/>
        <v>587072.87000000011</v>
      </c>
      <c r="AG28" s="217">
        <f t="shared" si="7"/>
        <v>0</v>
      </c>
      <c r="AI28" s="217">
        <f t="shared" si="8"/>
        <v>9.9999998928979039E-3</v>
      </c>
    </row>
    <row r="29" spans="2:35" x14ac:dyDescent="0.3">
      <c r="B29" s="5">
        <f>WORKDAY(C29,-$C$7,KalendarzŚwiąt!$A$2:$A$103)</f>
        <v>44886</v>
      </c>
      <c r="C29" s="10">
        <f t="shared" si="17"/>
        <v>44893</v>
      </c>
      <c r="D29" s="10">
        <f>WORKDAY(C29,1,KalendarzŚwiąt!$A$2:$A$103)</f>
        <v>44894</v>
      </c>
      <c r="E29" s="3">
        <f t="shared" si="9"/>
        <v>1</v>
      </c>
      <c r="F29" s="3">
        <f>SUM($E$14:E29)</f>
        <v>26</v>
      </c>
      <c r="G29" s="3">
        <f t="shared" si="18"/>
        <v>1</v>
      </c>
      <c r="H29" s="6">
        <f>SUM($G$14:G29)</f>
        <v>25</v>
      </c>
      <c r="J29" s="92">
        <f>VLOOKUP(B29,DaneRynkowe1!B:D,3,0)</f>
        <v>6.0590000000000005E-2</v>
      </c>
      <c r="K29" s="35">
        <f t="shared" si="0"/>
        <v>1.6600000000000002E-4</v>
      </c>
      <c r="L29" s="35">
        <f t="shared" si="10"/>
        <v>1.0044811213866431</v>
      </c>
      <c r="M29" s="209">
        <f t="shared" si="1"/>
        <v>6.2908099999999995E-2</v>
      </c>
      <c r="N29" s="35">
        <f t="shared" si="2"/>
        <v>4.3087739726027398E-3</v>
      </c>
      <c r="O29" s="65">
        <f t="shared" si="3"/>
        <v>6.0935299999999935E-2</v>
      </c>
      <c r="P29" s="7"/>
      <c r="Q29" s="214">
        <f t="shared" si="11"/>
        <v>1000000000</v>
      </c>
      <c r="R29" s="216">
        <f t="shared" si="12"/>
        <v>5.0000000000000001E-3</v>
      </c>
      <c r="S29" s="216">
        <f t="shared" si="13"/>
        <v>5.0000000000000001E-3</v>
      </c>
      <c r="T29" s="19">
        <f t="shared" si="14"/>
        <v>194343.29</v>
      </c>
      <c r="U29" s="8">
        <f>SUM($T$14:T29)</f>
        <v>4993705.4899999993</v>
      </c>
      <c r="V29" s="8">
        <f t="shared" si="15"/>
        <v>4993705.4800000004</v>
      </c>
      <c r="W29" s="9">
        <f t="shared" si="19"/>
        <v>194343.29000000004</v>
      </c>
      <c r="X29" s="8"/>
      <c r="Y29" s="217">
        <f t="shared" si="4"/>
        <v>9.9999988451600075E-3</v>
      </c>
      <c r="Z29" s="217">
        <f t="shared" si="5"/>
        <v>0</v>
      </c>
      <c r="AB29" s="43">
        <f>VLOOKUP(B29,DaneRynkowe2!B:C,2,0)</f>
        <v>105.85820027</v>
      </c>
      <c r="AC29" s="49">
        <f t="shared" si="6"/>
        <v>6.2908099999999995E-2</v>
      </c>
      <c r="AD29" s="8">
        <f t="shared" si="16"/>
        <v>4993705.4800000004</v>
      </c>
      <c r="AE29" s="9">
        <f t="shared" si="20"/>
        <v>194343.29000000004</v>
      </c>
      <c r="AG29" s="217">
        <f t="shared" si="7"/>
        <v>0</v>
      </c>
      <c r="AI29" s="217">
        <f t="shared" si="8"/>
        <v>0</v>
      </c>
    </row>
    <row r="30" spans="2:35" x14ac:dyDescent="0.3">
      <c r="B30" s="5">
        <f>WORKDAY(C30,-$C$7,KalendarzŚwiąt!$A$2:$A$103)</f>
        <v>44887</v>
      </c>
      <c r="C30" s="10">
        <f t="shared" si="17"/>
        <v>44894</v>
      </c>
      <c r="D30" s="10">
        <f>WORKDAY(C30,1,KalendarzŚwiąt!$A$2:$A$103)</f>
        <v>44895</v>
      </c>
      <c r="E30" s="3">
        <f t="shared" si="9"/>
        <v>1</v>
      </c>
      <c r="F30" s="3">
        <f>SUM($E$14:E30)</f>
        <v>27</v>
      </c>
      <c r="G30" s="3">
        <f t="shared" si="18"/>
        <v>1</v>
      </c>
      <c r="H30" s="6">
        <f>SUM($G$14:G30)</f>
        <v>26</v>
      </c>
      <c r="J30" s="92">
        <f>VLOOKUP(B30,DaneRynkowe1!B:D,3,0)</f>
        <v>6.1260000000000002E-2</v>
      </c>
      <c r="K30" s="35">
        <f t="shared" si="0"/>
        <v>1.6783561643835617E-4</v>
      </c>
      <c r="L30" s="35">
        <f t="shared" si="10"/>
        <v>1.0046497090948516</v>
      </c>
      <c r="M30" s="209">
        <f t="shared" si="1"/>
        <v>6.2857200000000002E-2</v>
      </c>
      <c r="N30" s="35">
        <f t="shared" si="2"/>
        <v>4.4774991780821925E-3</v>
      </c>
      <c r="O30" s="65">
        <f t="shared" si="3"/>
        <v>6.1584700000000228E-2</v>
      </c>
      <c r="P30" s="7"/>
      <c r="Q30" s="214">
        <f t="shared" si="11"/>
        <v>1000000000</v>
      </c>
      <c r="R30" s="216">
        <f t="shared" si="12"/>
        <v>5.0000000000000001E-3</v>
      </c>
      <c r="S30" s="216">
        <f t="shared" si="13"/>
        <v>5.0000000000000001E-3</v>
      </c>
      <c r="T30" s="19">
        <f t="shared" si="14"/>
        <v>196122.47</v>
      </c>
      <c r="U30" s="8">
        <f>SUM($T$14:T30)</f>
        <v>5189827.959999999</v>
      </c>
      <c r="V30" s="8">
        <f t="shared" si="15"/>
        <v>5189827.95</v>
      </c>
      <c r="W30" s="9">
        <f t="shared" si="19"/>
        <v>196122.46999999974</v>
      </c>
      <c r="X30" s="8"/>
      <c r="Y30" s="217">
        <f t="shared" si="4"/>
        <v>9.9999988451600075E-3</v>
      </c>
      <c r="Z30" s="217">
        <f t="shared" si="5"/>
        <v>-2.6193447411060333E-10</v>
      </c>
      <c r="AB30" s="43">
        <f>VLOOKUP(B30,DaneRynkowe2!B:C,2,0)</f>
        <v>105.87577272999999</v>
      </c>
      <c r="AC30" s="49">
        <f t="shared" si="6"/>
        <v>6.2857200000000002E-2</v>
      </c>
      <c r="AD30" s="8">
        <f t="shared" si="16"/>
        <v>5189827.95</v>
      </c>
      <c r="AE30" s="9">
        <f t="shared" si="20"/>
        <v>196122.46999999974</v>
      </c>
      <c r="AG30" s="217">
        <f t="shared" si="7"/>
        <v>0</v>
      </c>
      <c r="AI30" s="217">
        <f t="shared" si="8"/>
        <v>2.6193447411060333E-10</v>
      </c>
    </row>
    <row r="31" spans="2:35" x14ac:dyDescent="0.3">
      <c r="B31" s="5">
        <f>WORKDAY(C31,-$C$7,KalendarzŚwiąt!$A$2:$A$103)</f>
        <v>44888</v>
      </c>
      <c r="C31" s="10">
        <f t="shared" si="17"/>
        <v>44895</v>
      </c>
      <c r="D31" s="10">
        <f>WORKDAY(C31,1,KalendarzŚwiąt!$A$2:$A$103)</f>
        <v>44896</v>
      </c>
      <c r="E31" s="3">
        <f t="shared" si="9"/>
        <v>1</v>
      </c>
      <c r="F31" s="3">
        <f>SUM($E$14:E31)</f>
        <v>28</v>
      </c>
      <c r="G31" s="3">
        <f t="shared" si="18"/>
        <v>1</v>
      </c>
      <c r="H31" s="6">
        <f>SUM($G$14:G31)</f>
        <v>27</v>
      </c>
      <c r="J31" s="92">
        <f>VLOOKUP(B31,DaneRynkowe1!B:D,3,0)</f>
        <v>6.1379999999999997E-2</v>
      </c>
      <c r="K31" s="35">
        <f t="shared" si="0"/>
        <v>1.6816438356164382E-4</v>
      </c>
      <c r="L31" s="35">
        <f t="shared" si="10"/>
        <v>1.0048186553938769</v>
      </c>
      <c r="M31" s="209">
        <f t="shared" si="1"/>
        <v>6.2814599999999998E-2</v>
      </c>
      <c r="N31" s="35">
        <f t="shared" si="2"/>
        <v>4.6465594520547944E-3</v>
      </c>
      <c r="O31" s="65">
        <f t="shared" si="3"/>
        <v>6.1706999999999707E-2</v>
      </c>
      <c r="P31" s="7"/>
      <c r="Q31" s="214">
        <f t="shared" si="11"/>
        <v>1000000000</v>
      </c>
      <c r="R31" s="216">
        <f t="shared" si="12"/>
        <v>5.0000000000000001E-3</v>
      </c>
      <c r="S31" s="216">
        <f t="shared" si="13"/>
        <v>5.0000000000000001E-3</v>
      </c>
      <c r="T31" s="19">
        <f t="shared" si="14"/>
        <v>196457.53</v>
      </c>
      <c r="U31" s="8">
        <f>SUM($T$14:T31)</f>
        <v>5386285.4899999993</v>
      </c>
      <c r="V31" s="8">
        <f t="shared" si="15"/>
        <v>5386285.4800000004</v>
      </c>
      <c r="W31" s="9">
        <f t="shared" si="19"/>
        <v>196457.53000000026</v>
      </c>
      <c r="X31" s="8"/>
      <c r="Y31" s="217">
        <f t="shared" si="4"/>
        <v>9.9999988451600075E-3</v>
      </c>
      <c r="Z31" s="217">
        <f t="shared" si="5"/>
        <v>2.6193447411060333E-10</v>
      </c>
      <c r="AB31" s="43">
        <f>VLOOKUP(B31,DaneRynkowe2!B:C,2,0)</f>
        <v>105.89354245</v>
      </c>
      <c r="AC31" s="49">
        <f t="shared" si="6"/>
        <v>6.2814599999999998E-2</v>
      </c>
      <c r="AD31" s="8">
        <f t="shared" si="16"/>
        <v>5386285.4800000004</v>
      </c>
      <c r="AE31" s="9">
        <f t="shared" si="20"/>
        <v>196457.53000000026</v>
      </c>
      <c r="AG31" s="217">
        <f t="shared" si="7"/>
        <v>0</v>
      </c>
      <c r="AI31" s="217">
        <f t="shared" si="8"/>
        <v>-2.6193447411060333E-10</v>
      </c>
    </row>
    <row r="32" spans="2:35" x14ac:dyDescent="0.3">
      <c r="B32" s="5">
        <f>WORKDAY(C32,-$C$7,KalendarzŚwiąt!$A$2:$A$103)</f>
        <v>44889</v>
      </c>
      <c r="C32" s="10">
        <f t="shared" si="17"/>
        <v>44896</v>
      </c>
      <c r="D32" s="10">
        <f>WORKDAY(C32,1,KalendarzŚwiąt!$A$2:$A$103)</f>
        <v>44897</v>
      </c>
      <c r="E32" s="3">
        <f t="shared" si="9"/>
        <v>1</v>
      </c>
      <c r="F32" s="3">
        <f>SUM($E$14:E32)</f>
        <v>29</v>
      </c>
      <c r="G32" s="3">
        <f t="shared" si="18"/>
        <v>1</v>
      </c>
      <c r="H32" s="6">
        <f>SUM($G$14:G32)</f>
        <v>28</v>
      </c>
      <c r="J32" s="92">
        <f>VLOOKUP(B32,DaneRynkowe1!B:D,3,0)</f>
        <v>6.0690000000000001E-2</v>
      </c>
      <c r="K32" s="35">
        <f t="shared" si="0"/>
        <v>1.6627397260273973E-4</v>
      </c>
      <c r="L32" s="35">
        <f t="shared" si="10"/>
        <v>1.0049857305834546</v>
      </c>
      <c r="M32" s="314">
        <f t="shared" si="1"/>
        <v>6.2751399999999999E-2</v>
      </c>
      <c r="N32" s="35">
        <f t="shared" si="2"/>
        <v>4.8138060273972601E-3</v>
      </c>
      <c r="O32" s="65">
        <f t="shared" si="3"/>
        <v>6.1044999999999995E-2</v>
      </c>
      <c r="P32" s="7"/>
      <c r="Q32" s="214">
        <f t="shared" si="11"/>
        <v>1000000000</v>
      </c>
      <c r="R32" s="216">
        <f t="shared" si="12"/>
        <v>5.0000000000000001E-3</v>
      </c>
      <c r="S32" s="216">
        <f t="shared" si="13"/>
        <v>5.0000000000000001E-3</v>
      </c>
      <c r="T32" s="19">
        <f t="shared" si="14"/>
        <v>194643.84</v>
      </c>
      <c r="U32" s="8">
        <f>SUM($T$14:T32)</f>
        <v>5580929.3299999991</v>
      </c>
      <c r="V32" s="8">
        <f t="shared" si="15"/>
        <v>5580929.3200000003</v>
      </c>
      <c r="W32" s="9">
        <f t="shared" si="19"/>
        <v>194643.83999999985</v>
      </c>
      <c r="X32" s="8"/>
      <c r="Y32" s="217">
        <f t="shared" si="4"/>
        <v>9.9999988451600075E-3</v>
      </c>
      <c r="Z32" s="217">
        <f t="shared" si="5"/>
        <v>0</v>
      </c>
      <c r="AB32" s="43">
        <f>VLOOKUP(B32,DaneRynkowe2!B:C,2,0)</f>
        <v>105.91134997</v>
      </c>
      <c r="AC32" s="49">
        <f t="shared" si="6"/>
        <v>6.2751399999999999E-2</v>
      </c>
      <c r="AD32" s="8">
        <f t="shared" si="16"/>
        <v>5580929.3200000003</v>
      </c>
      <c r="AE32" s="9">
        <f t="shared" si="20"/>
        <v>194643.83999999985</v>
      </c>
      <c r="AG32" s="217">
        <f t="shared" si="7"/>
        <v>0</v>
      </c>
      <c r="AI32" s="217">
        <f t="shared" si="8"/>
        <v>0</v>
      </c>
    </row>
    <row r="33" spans="2:35" x14ac:dyDescent="0.3">
      <c r="B33" s="16">
        <f>WORKDAY(C33,-$C$7,KalendarzŚwiąt!$A$2:$A$103)</f>
        <v>44890</v>
      </c>
      <c r="C33" s="90">
        <f>WORKDAY(C32,1,KalendarzŚwiąt!$A$2:$A$103)</f>
        <v>44897</v>
      </c>
      <c r="D33" s="81"/>
      <c r="E33" s="11"/>
      <c r="F33" s="11"/>
      <c r="G33" s="11"/>
      <c r="H33" s="12"/>
      <c r="J33" s="84"/>
      <c r="K33" s="11"/>
      <c r="L33" s="11"/>
      <c r="M33" s="11"/>
      <c r="N33" s="11"/>
      <c r="O33" s="12"/>
      <c r="Q33" s="84"/>
      <c r="R33" s="11"/>
      <c r="S33" s="11"/>
      <c r="T33" s="11"/>
      <c r="U33" s="11"/>
      <c r="V33" s="11"/>
      <c r="W33" s="12"/>
      <c r="X33" s="8"/>
      <c r="AB33" s="44">
        <f>VLOOKUP(B33,DaneRynkowe2!B:C,2,0)</f>
        <v>105.92896028</v>
      </c>
      <c r="AC33" s="11"/>
      <c r="AD33" s="11"/>
      <c r="AE33" s="12"/>
    </row>
    <row r="34" spans="2:35" x14ac:dyDescent="0.3">
      <c r="B34" s="10"/>
      <c r="C34" s="74"/>
      <c r="D34" s="74"/>
      <c r="AG34" s="8"/>
      <c r="AI34" s="8"/>
    </row>
    <row r="35" spans="2:35" x14ac:dyDescent="0.3">
      <c r="C35" s="10"/>
      <c r="D35" s="10"/>
      <c r="P35" s="58" t="s">
        <v>87</v>
      </c>
      <c r="Q35" s="229" t="s">
        <v>37</v>
      </c>
      <c r="R35" s="145"/>
      <c r="S35" s="145"/>
      <c r="T35" s="227">
        <f>SUM(T14:T32)</f>
        <v>5580929.3299999991</v>
      </c>
      <c r="U35"/>
      <c r="AG35"/>
      <c r="AI35"/>
    </row>
    <row r="36" spans="2:35" x14ac:dyDescent="0.3">
      <c r="B36" s="82" t="s">
        <v>5</v>
      </c>
      <c r="C36" s="76"/>
      <c r="D36"/>
      <c r="P36" s="15"/>
      <c r="U36"/>
    </row>
    <row r="37" spans="2:35" x14ac:dyDescent="0.3">
      <c r="B37" s="75" t="s">
        <v>13</v>
      </c>
      <c r="C37" s="10">
        <f>C14</f>
        <v>44869</v>
      </c>
      <c r="D37" s="10"/>
      <c r="P37" s="58" t="s">
        <v>86</v>
      </c>
      <c r="Q37" s="230" t="s">
        <v>38</v>
      </c>
      <c r="R37" s="146"/>
      <c r="S37" s="146"/>
      <c r="T37" s="227">
        <f>ROUND(((M32+R32+S32)*Q32*H32/365),$T$9)</f>
        <v>5580929.3200000003</v>
      </c>
      <c r="U37"/>
      <c r="AB37" s="208"/>
      <c r="AC37" s="208" t="s">
        <v>83</v>
      </c>
      <c r="AD37" s="228">
        <f>ROUND((Q32*(AC32+R32+S32)*H32/365),$AD$9)</f>
        <v>5580929.3200000003</v>
      </c>
      <c r="AG37" s="64">
        <f>AD37-T37</f>
        <v>0</v>
      </c>
      <c r="AI37" s="64">
        <f>AD37-T35</f>
        <v>-9.9999988451600075E-3</v>
      </c>
    </row>
    <row r="38" spans="2:35" x14ac:dyDescent="0.3">
      <c r="B38" s="75" t="s">
        <v>14</v>
      </c>
      <c r="C38" s="10">
        <f>C33</f>
        <v>44897</v>
      </c>
      <c r="D38" s="10"/>
      <c r="P38" s="15"/>
      <c r="U38"/>
    </row>
    <row r="39" spans="2:35" x14ac:dyDescent="0.3">
      <c r="B39" s="77" t="s">
        <v>15</v>
      </c>
      <c r="C39" s="11">
        <f>C38-C37</f>
        <v>28</v>
      </c>
      <c r="Q39" s="225" t="s">
        <v>39</v>
      </c>
      <c r="R39" s="79"/>
      <c r="S39" s="79"/>
      <c r="T39" s="64">
        <f>T35-T37</f>
        <v>9.9999988451600075E-3</v>
      </c>
      <c r="U39"/>
    </row>
    <row r="40" spans="2:35" x14ac:dyDescent="0.3">
      <c r="T40" s="8"/>
      <c r="U40"/>
      <c r="V40" s="8"/>
      <c r="W40" s="8"/>
      <c r="X40" s="8"/>
      <c r="Y40" s="8"/>
    </row>
    <row r="41" spans="2:35" x14ac:dyDescent="0.3">
      <c r="V41" s="8"/>
      <c r="W41" s="8"/>
      <c r="X41" s="8"/>
      <c r="Y41" s="8"/>
    </row>
    <row r="1048576" spans="16384:16384" x14ac:dyDescent="0.3">
      <c r="XFD1048576" s="320" t="s">
        <v>4</v>
      </c>
    </row>
  </sheetData>
  <mergeCells count="4">
    <mergeCell ref="B11:C11"/>
    <mergeCell ref="J8:O8"/>
    <mergeCell ref="Q8:W8"/>
    <mergeCell ref="AB8:AE8"/>
  </mergeCells>
  <pageMargins left="0.7" right="0.7" top="0.75" bottom="0.75" header="0.3" footer="0.3"/>
  <pageSetup orientation="portrait" verticalDpi="300" r:id="rId1"/>
  <drawing r:id="rId2"/>
  <legacyDrawing r:id="rId3"/>
</worksheet>
</file>

<file path=docProps/CustomMKOP.xml><?xml version="1.0" encoding="utf-8"?>
<Properties xmlns="http://schemas.openxmlformats.org/officeDocument/2006/custom-properties" xmlns:vt="http://schemas.openxmlformats.org/officeDocument/2006/docPropsVTypes">
  <property fmtid="{D5CDD505-2E9C-101B-9397-08002B2CF9AE}" pid="2" name="MKProdID">
    <vt:lpwstr>ZMOutlook</vt:lpwstr>
  </property>
  <property fmtid="{D5CDD505-2E9C-101B-9397-08002B2CF9AE}" pid="3" name="SizeBefore">
    <vt:lpwstr>678754</vt:lpwstr>
  </property>
  <property fmtid="{D5CDD505-2E9C-101B-9397-08002B2CF9AE}" pid="4" name="OptimizationTime">
    <vt:lpwstr>20240403_1135</vt:lpwstr>
  </property>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INFO</vt:lpstr>
      <vt:lpstr>Metryka</vt:lpstr>
      <vt:lpstr>DaneRynkowe1</vt:lpstr>
      <vt:lpstr>DaneRynkowe2</vt:lpstr>
      <vt:lpstr>DaneRynkowe3</vt:lpstr>
      <vt:lpstr>KalendarzŚwiąt</vt:lpstr>
      <vt:lpstr>#0</vt:lpstr>
      <vt:lpstr>#1</vt:lpstr>
      <vt:lpstr>#2 </vt:lpstr>
      <vt:lpstr>#2.1</vt:lpstr>
      <vt:lpstr>#2.2</vt:lpstr>
      <vt:lpstr>#2.2a</vt:lpstr>
      <vt:lpstr>#2.2b</vt:lpstr>
      <vt:lpstr>#2.3</vt:lpstr>
      <vt:lpstr>#2.4</vt:lpstr>
      <vt:lpstr>#2.5</vt:lpstr>
      <vt:lpstr>#2.6</vt:lpstr>
      <vt:lpstr>#3</vt:lpstr>
      <vt:lpstr>#4.1</vt:lpstr>
      <vt:lpstr>#4.2</vt:lpstr>
      <vt:lpstr>#2 (copy)</vt:lpstr>
      <vt:lpstr>Precyzja Excel</vt:lpstr>
    </vt:vector>
  </TitlesOfParts>
  <Company>Deloitte 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2022-11-02T11:50:04Z</dcterms:created>
  <dcterms:modified xsi:type="dcterms:W3CDTF">2024-04-03T09:34:38Z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2022-11-02T11:50:06Z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41a392c4-9961-4d3b-8e6d-f4868c446523</vt:lpwstr>
  </property>
  <property fmtid="{D5CDD505-2E9C-101B-9397-08002B2CF9AE}" pid="8" name="MSIP_Label_ea60d57e-af5b-4752-ac57-3e4f28ca11dc_ContentBits">
    <vt:lpwstr>0</vt:lpwstr>
  </property>
  <property fmtid="{D5CDD505-2E9C-101B-9397-08002B2CF9AE}" pid="9" name="MSIP_Label_52a0fa98-7deb-4b97-a58b-3087d9cf6647_Enabled">
    <vt:lpwstr>true</vt:lpwstr>
  </property>
  <property fmtid="{D5CDD505-2E9C-101B-9397-08002B2CF9AE}" pid="10" name="MSIP_Label_52a0fa98-7deb-4b97-a58b-3087d9cf6647_SetDate">
    <vt:lpwstr>2023-01-05T12:37:46Z</vt:lpwstr>
  </property>
  <property fmtid="{D5CDD505-2E9C-101B-9397-08002B2CF9AE}" pid="11" name="MSIP_Label_52a0fa98-7deb-4b97-a58b-3087d9cf6647_Method">
    <vt:lpwstr>Privileged</vt:lpwstr>
  </property>
  <property fmtid="{D5CDD505-2E9C-101B-9397-08002B2CF9AE}" pid="12" name="MSIP_Label_52a0fa98-7deb-4b97-a58b-3087d9cf6647_Name">
    <vt:lpwstr>52a0fa98-7deb-4b97-a58b-3087d9cf6647</vt:lpwstr>
  </property>
  <property fmtid="{D5CDD505-2E9C-101B-9397-08002B2CF9AE}" pid="13" name="MSIP_Label_52a0fa98-7deb-4b97-a58b-3087d9cf6647_SiteId">
    <vt:lpwstr>29bb5b9c-200a-4906-89ef-c651c86ab301</vt:lpwstr>
  </property>
  <property fmtid="{D5CDD505-2E9C-101B-9397-08002B2CF9AE}" pid="14" name="MSIP_Label_52a0fa98-7deb-4b97-a58b-3087d9cf6647_ActionId">
    <vt:lpwstr>afcaf391-900f-4c5c-8aa5-59c92379ed80</vt:lpwstr>
  </property>
  <property fmtid="{D5CDD505-2E9C-101B-9397-08002B2CF9AE}" pid="15" name="MSIP_Label_52a0fa98-7deb-4b97-a58b-3087d9cf6647_ContentBits">
    <vt:lpwstr>0</vt:lpwstr>
  </property>
  <property fmtid="{D5CDD505-2E9C-101B-9397-08002B2CF9AE}" pid="16" name="MSIP_Label_e926a907-a439-4552-97d4-cf3e4f94d4c9_Enabled">
    <vt:lpwstr>true</vt:lpwstr>
  </property>
  <property fmtid="{D5CDD505-2E9C-101B-9397-08002B2CF9AE}" pid="17" name="MSIP_Label_e926a907-a439-4552-97d4-cf3e4f94d4c9_SetDate">
    <vt:lpwstr>2023-02-28T08:09:29Z</vt:lpwstr>
  </property>
  <property fmtid="{D5CDD505-2E9C-101B-9397-08002B2CF9AE}" pid="18" name="MSIP_Label_e926a907-a439-4552-97d4-cf3e4f94d4c9_Method">
    <vt:lpwstr>Standard</vt:lpwstr>
  </property>
  <property fmtid="{D5CDD505-2E9C-101B-9397-08002B2CF9AE}" pid="19" name="MSIP_Label_e926a907-a439-4552-97d4-cf3e4f94d4c9_Name">
    <vt:lpwstr>Bank Pekao SA – Do użytku służbowego</vt:lpwstr>
  </property>
  <property fmtid="{D5CDD505-2E9C-101B-9397-08002B2CF9AE}" pid="20" name="MSIP_Label_e926a907-a439-4552-97d4-cf3e4f94d4c9_SiteId">
    <vt:lpwstr>72d4cc57-c098-4169-86a9-284d255e89f2</vt:lpwstr>
  </property>
  <property fmtid="{D5CDD505-2E9C-101B-9397-08002B2CF9AE}" pid="21" name="MSIP_Label_e926a907-a439-4552-97d4-cf3e4f94d4c9_ActionId">
    <vt:lpwstr>4bb60f8f-c9a8-40d8-88bc-dbc2bdb3233e</vt:lpwstr>
  </property>
  <property fmtid="{D5CDD505-2E9C-101B-9397-08002B2CF9AE}" pid="22" name="MSIP_Label_e926a907-a439-4552-97d4-cf3e4f94d4c9_ContentBits">
    <vt:lpwstr>0</vt:lpwstr>
  </property>
  <property fmtid="{D5CDD505-2E9C-101B-9397-08002B2CF9AE}" pid="23" name="MSIP_Label_a2654837-2aad-4f5c-813c-522833d26463_Enabled">
    <vt:lpwstr>true</vt:lpwstr>
  </property>
  <property fmtid="{D5CDD505-2E9C-101B-9397-08002B2CF9AE}" pid="24" name="MSIP_Label_a2654837-2aad-4f5c-813c-522833d26463_SetDate">
    <vt:lpwstr>2023-10-05T15:26:16Z</vt:lpwstr>
  </property>
  <property fmtid="{D5CDD505-2E9C-101B-9397-08002B2CF9AE}" pid="25" name="MSIP_Label_a2654837-2aad-4f5c-813c-522833d26463_Method">
    <vt:lpwstr>Standard</vt:lpwstr>
  </property>
  <property fmtid="{D5CDD505-2E9C-101B-9397-08002B2CF9AE}" pid="26" name="MSIP_Label_a2654837-2aad-4f5c-813c-522833d26463_Name">
    <vt:lpwstr>RMSProd32</vt:lpwstr>
  </property>
  <property fmtid="{D5CDD505-2E9C-101B-9397-08002B2CF9AE}" pid="27" name="MSIP_Label_a2654837-2aad-4f5c-813c-522833d26463_SiteId">
    <vt:lpwstr>870a70bc-da20-400b-a46d-2df3fe44e4f3</vt:lpwstr>
  </property>
  <property fmtid="{D5CDD505-2E9C-101B-9397-08002B2CF9AE}" pid="28" name="MSIP_Label_a2654837-2aad-4f5c-813c-522833d26463_ActionId">
    <vt:lpwstr>2d74746a-41d6-4c10-a3c1-1d368d59df7a</vt:lpwstr>
  </property>
  <property fmtid="{D5CDD505-2E9C-101B-9397-08002B2CF9AE}" pid="29" name="MSIP_Label_a2654837-2aad-4f5c-813c-522833d26463_ContentBits">
    <vt:lpwstr>1</vt:lpwstr>
  </property>
</Properties>
</file>